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9032" windowHeight="11700"/>
  </bookViews>
  <sheets>
    <sheet name="LRAM Example" sheetId="3" r:id="rId1"/>
  </sheets>
  <calcPr calcId="145621"/>
</workbook>
</file>

<file path=xl/calcChain.xml><?xml version="1.0" encoding="utf-8"?>
<calcChain xmlns="http://schemas.openxmlformats.org/spreadsheetml/2006/main">
  <c r="H11" i="3" l="1"/>
  <c r="V43" i="3" l="1"/>
  <c r="W43" i="3" s="1"/>
  <c r="T43" i="3"/>
  <c r="U43" i="3" s="1"/>
  <c r="X43" i="3" s="1"/>
  <c r="R43" i="3"/>
  <c r="Q11" i="3"/>
  <c r="V11" i="3"/>
  <c r="T11" i="3"/>
  <c r="H38" i="3" l="1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I11" i="3"/>
  <c r="I12" i="3"/>
  <c r="I13" i="3"/>
  <c r="I14" i="3"/>
  <c r="I15" i="3"/>
  <c r="I16" i="3"/>
  <c r="I17" i="3"/>
  <c r="H12" i="3"/>
  <c r="H13" i="3"/>
  <c r="H14" i="3"/>
  <c r="H15" i="3"/>
  <c r="H16" i="3"/>
  <c r="H17" i="3"/>
  <c r="C45" i="3"/>
  <c r="F45" i="3"/>
  <c r="E45" i="3"/>
  <c r="W11" i="3"/>
  <c r="E18" i="3"/>
  <c r="H18" i="3" s="1"/>
  <c r="F18" i="3"/>
  <c r="I18" i="3" s="1"/>
  <c r="C18" i="3"/>
  <c r="B18" i="3"/>
  <c r="T17" i="3" l="1"/>
  <c r="U17" i="3" s="1"/>
  <c r="Q17" i="3"/>
  <c r="V17" i="3"/>
  <c r="W17" i="3" s="1"/>
  <c r="R15" i="3"/>
  <c r="V15" i="3"/>
  <c r="W15" i="3" s="1"/>
  <c r="T15" i="3"/>
  <c r="U15" i="3" s="1"/>
  <c r="X15" i="3" s="1"/>
  <c r="Y15" i="3" s="1"/>
  <c r="V14" i="3"/>
  <c r="W14" i="3" s="1"/>
  <c r="T14" i="3"/>
  <c r="U14" i="3" s="1"/>
  <c r="R14" i="3"/>
  <c r="T13" i="3"/>
  <c r="U13" i="3" s="1"/>
  <c r="R13" i="3"/>
  <c r="V13" i="3"/>
  <c r="W13" i="3" s="1"/>
  <c r="R16" i="3"/>
  <c r="V16" i="3"/>
  <c r="W16" i="3" s="1"/>
  <c r="T16" i="3"/>
  <c r="U16" i="3" s="1"/>
  <c r="Q12" i="3"/>
  <c r="T12" i="3"/>
  <c r="U12" i="3" s="1"/>
  <c r="V12" i="3"/>
  <c r="W12" i="3" s="1"/>
  <c r="I45" i="3"/>
  <c r="T40" i="3"/>
  <c r="U40" i="3" s="1"/>
  <c r="R40" i="3"/>
  <c r="V40" i="3"/>
  <c r="W40" i="3" s="1"/>
  <c r="R41" i="3"/>
  <c r="V41" i="3"/>
  <c r="W41" i="3" s="1"/>
  <c r="T41" i="3"/>
  <c r="U41" i="3" s="1"/>
  <c r="T42" i="3"/>
  <c r="U42" i="3" s="1"/>
  <c r="V42" i="3"/>
  <c r="W42" i="3" s="1"/>
  <c r="R42" i="3"/>
  <c r="V44" i="3"/>
  <c r="W44" i="3" s="1"/>
  <c r="Q44" i="3"/>
  <c r="T44" i="3"/>
  <c r="U44" i="3" s="1"/>
  <c r="V39" i="3"/>
  <c r="W39" i="3" s="1"/>
  <c r="Q39" i="3"/>
  <c r="T39" i="3"/>
  <c r="U39" i="3" s="1"/>
  <c r="V38" i="3"/>
  <c r="W38" i="3" s="1"/>
  <c r="T38" i="3"/>
  <c r="U38" i="3" s="1"/>
  <c r="X38" i="3" s="1"/>
  <c r="Q38" i="3"/>
  <c r="R45" i="3"/>
  <c r="Y43" i="3"/>
  <c r="U11" i="3"/>
  <c r="X11" i="3" s="1"/>
  <c r="B45" i="3"/>
  <c r="H45" i="3" s="1"/>
  <c r="R18" i="3" l="1"/>
  <c r="X14" i="3"/>
  <c r="Y14" i="3" s="1"/>
  <c r="X16" i="3"/>
  <c r="Y16" i="3" s="1"/>
  <c r="X17" i="3"/>
  <c r="X40" i="3"/>
  <c r="Y40" i="3" s="1"/>
  <c r="X41" i="3"/>
  <c r="Y41" i="3" s="1"/>
  <c r="X42" i="3"/>
  <c r="Y42" i="3" s="1"/>
  <c r="X44" i="3"/>
  <c r="Y44" i="3" s="1"/>
  <c r="X39" i="3"/>
  <c r="Y39" i="3" s="1"/>
  <c r="X12" i="3"/>
  <c r="Y12" i="3" s="1"/>
  <c r="Y11" i="3"/>
  <c r="Y17" i="3"/>
  <c r="Q18" i="3"/>
  <c r="X13" i="3"/>
  <c r="Y13" i="3" s="1"/>
  <c r="Y38" i="3"/>
  <c r="Q45" i="3"/>
</calcChain>
</file>

<file path=xl/sharedStrings.xml><?xml version="1.0" encoding="utf-8"?>
<sst xmlns="http://schemas.openxmlformats.org/spreadsheetml/2006/main" count="112" uniqueCount="52">
  <si>
    <t>Residential</t>
  </si>
  <si>
    <t>General Service 50 - 999 kW</t>
  </si>
  <si>
    <t>General Service &lt;50 kW</t>
  </si>
  <si>
    <t>General Service 1000 - 4999 kW</t>
  </si>
  <si>
    <t>Sentinel Lighting</t>
  </si>
  <si>
    <t>Street Lighting</t>
  </si>
  <si>
    <t>Unmetered Scattered Load</t>
  </si>
  <si>
    <t>kWh</t>
  </si>
  <si>
    <t>kW</t>
  </si>
  <si>
    <t>Customer Class</t>
  </si>
  <si>
    <t>Total</t>
  </si>
  <si>
    <t>Notes:</t>
  </si>
  <si>
    <t>Energy Volume to Calculate Variance</t>
  </si>
  <si>
    <t>A</t>
  </si>
  <si>
    <t>B</t>
  </si>
  <si>
    <t>Calculation:</t>
  </si>
  <si>
    <t>D 1</t>
  </si>
  <si>
    <t>D 2</t>
  </si>
  <si>
    <t>Vol</t>
  </si>
  <si>
    <t>Check Calculation</t>
  </si>
  <si>
    <t>Check</t>
  </si>
  <si>
    <t>Jan-Apr</t>
  </si>
  <si>
    <t>May-Dec</t>
  </si>
  <si>
    <t>E = 
(C x 33% x D1) 
+ 
(C x 66% x D2)</t>
  </si>
  <si>
    <t>Entry for 1568 LRAM Account</t>
  </si>
  <si>
    <r>
      <t xml:space="preserve">Distribution Volumetric Rate
</t>
    </r>
    <r>
      <rPr>
        <b/>
        <i/>
        <sz val="11"/>
        <color theme="1"/>
        <rFont val="Calibri"/>
        <family val="2"/>
        <scheme val="minor"/>
      </rPr>
      <t>(Jan - Apr)</t>
    </r>
  </si>
  <si>
    <r>
      <t xml:space="preserve">Distribution Volumetric Rate
</t>
    </r>
    <r>
      <rPr>
        <b/>
        <i/>
        <sz val="11"/>
        <color theme="1"/>
        <rFont val="Calibri"/>
        <family val="2"/>
        <scheme val="minor"/>
      </rPr>
      <t>(May - Dec)</t>
    </r>
  </si>
  <si>
    <t>$</t>
  </si>
  <si>
    <t>Example Only</t>
  </si>
  <si>
    <t>2012 OPA Information:</t>
  </si>
  <si>
    <t>OPA Final Annual Report - 2012</t>
  </si>
  <si>
    <r>
      <t xml:space="preserve">Forecast </t>
    </r>
    <r>
      <rPr>
        <b/>
        <sz val="11"/>
        <color rgb="FFFF0000"/>
        <rFont val="Calibri"/>
        <family val="2"/>
        <scheme val="minor"/>
      </rPr>
      <t>less</t>
    </r>
    <r>
      <rPr>
        <sz val="11"/>
        <color theme="1"/>
        <rFont val="Calibri"/>
        <family val="2"/>
        <scheme val="minor"/>
      </rPr>
      <t xml:space="preserve"> OPA Reported "Net Savings"</t>
    </r>
  </si>
  <si>
    <t>Fictitious results</t>
  </si>
  <si>
    <t>C = B-A</t>
  </si>
  <si>
    <r>
      <t xml:space="preserve">Above results are </t>
    </r>
    <r>
      <rPr>
        <b/>
        <sz val="11"/>
        <color theme="1"/>
        <rFont val="Calibri"/>
        <family val="2"/>
        <scheme val="minor"/>
      </rPr>
      <t>"Net Savings"</t>
    </r>
    <r>
      <rPr>
        <sz val="11"/>
        <color theme="1"/>
        <rFont val="Calibri"/>
        <family val="2"/>
        <scheme val="minor"/>
      </rPr>
      <t xml:space="preserve">  taken from OPA's 2012 Final Annual Report </t>
    </r>
    <r>
      <rPr>
        <i/>
        <sz val="9"/>
        <color theme="1"/>
        <rFont val="Calibri"/>
        <family val="2"/>
        <scheme val="minor"/>
      </rPr>
      <t>(section 2.5.2 Results- LDC)</t>
    </r>
  </si>
  <si>
    <t xml:space="preserve">Fictitious rates </t>
  </si>
  <si>
    <t>2013 OPA Information:</t>
  </si>
  <si>
    <t>LDC-X LRAM Calculation:</t>
  </si>
  <si>
    <r>
      <t xml:space="preserve">Above shows a </t>
    </r>
    <r>
      <rPr>
        <b/>
        <sz val="11"/>
        <color theme="1"/>
        <rFont val="Calibri"/>
        <family val="2"/>
        <scheme val="minor"/>
      </rPr>
      <t>Debit</t>
    </r>
    <r>
      <rPr>
        <sz val="11"/>
        <color theme="1"/>
        <rFont val="Calibri"/>
        <family val="2"/>
        <scheme val="minor"/>
      </rPr>
      <t xml:space="preserve"> to LDC-X (receivable) due to losing revenue that was not in the LDCs OEB Approved forecast</t>
    </r>
  </si>
  <si>
    <t xml:space="preserve">For LDC-X, rates are effective from May 1. 
OPA Reports are based upon Annual savings, not by month. Therefore have split annual volume by 33% (Jan-Apr) and 66% May-Dec) </t>
  </si>
  <si>
    <r>
      <t xml:space="preserve">Above shows a </t>
    </r>
    <r>
      <rPr>
        <b/>
        <sz val="11"/>
        <color theme="1"/>
        <rFont val="Calibri"/>
        <family val="2"/>
        <scheme val="minor"/>
      </rPr>
      <t>Credit</t>
    </r>
    <r>
      <rPr>
        <sz val="11"/>
        <color theme="1"/>
        <rFont val="Calibri"/>
        <family val="2"/>
        <scheme val="minor"/>
      </rPr>
      <t xml:space="preserve"> to LDC-X (payable) due to over-collecting revenue based on higher forecasted CDM results</t>
    </r>
  </si>
  <si>
    <t>CDM Component of Approved OEB Forecast
2009 CoS</t>
  </si>
  <si>
    <t>CDM Component of Approved OEB Forecast
2013 CoS</t>
  </si>
  <si>
    <t>OPA Final Annual Report - 2013</t>
  </si>
  <si>
    <r>
      <t xml:space="preserve">Above results are </t>
    </r>
    <r>
      <rPr>
        <b/>
        <sz val="11"/>
        <color theme="1"/>
        <rFont val="Calibri"/>
        <family val="2"/>
        <scheme val="minor"/>
      </rPr>
      <t>"Net Savings"</t>
    </r>
    <r>
      <rPr>
        <sz val="11"/>
        <color theme="1"/>
        <rFont val="Calibri"/>
        <family val="2"/>
        <scheme val="minor"/>
      </rPr>
      <t xml:space="preserve">  taken from OPA's 2013 Final Annual Report </t>
    </r>
    <r>
      <rPr>
        <i/>
        <sz val="9"/>
        <color theme="1"/>
        <rFont val="Calibri"/>
        <family val="2"/>
        <scheme val="minor"/>
      </rPr>
      <t>(section 2.5.2 Results- LDC)</t>
    </r>
  </si>
  <si>
    <t>LDC-X LRAM Calculations:</t>
  </si>
  <si>
    <t>Year: 2014</t>
  </si>
  <si>
    <t>Year: 2015</t>
  </si>
  <si>
    <t>In the current OEB Approved forecast (CoS 2014), there were CDM targets</t>
  </si>
  <si>
    <t>In the OEB Approved forecast (CoS 2010), there were no CDM targets</t>
  </si>
  <si>
    <t>Ficticious Results</t>
  </si>
  <si>
    <t>Ficticious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</si>
</sst>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00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rgb="FF0033CC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5" fillId="2" borderId="6" xfId="0" applyFont="1" applyFill="1" applyBorder="1"/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7" xfId="0" applyFont="1" applyFill="1" applyBorder="1"/>
    <xf numFmtId="38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7" xfId="0" applyFont="1" applyFill="1" applyBorder="1"/>
    <xf numFmtId="0" fontId="2" fillId="2" borderId="0" xfId="0" applyFont="1" applyFill="1"/>
    <xf numFmtId="38" fontId="2" fillId="2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167" fontId="0" fillId="2" borderId="13" xfId="0" applyNumberFormat="1" applyFill="1" applyBorder="1" applyAlignment="1">
      <alignment horizontal="center"/>
    </xf>
    <xf numFmtId="167" fontId="0" fillId="2" borderId="12" xfId="0" applyNumberFormat="1" applyFill="1" applyBorder="1" applyAlignment="1">
      <alignment horizontal="center"/>
    </xf>
    <xf numFmtId="167" fontId="0" fillId="2" borderId="14" xfId="0" applyNumberFormat="1" applyFill="1" applyBorder="1" applyAlignment="1">
      <alignment horizontal="center"/>
    </xf>
    <xf numFmtId="168" fontId="0" fillId="2" borderId="0" xfId="0" applyNumberFormat="1" applyFill="1"/>
    <xf numFmtId="164" fontId="2" fillId="2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8" fontId="0" fillId="4" borderId="10" xfId="0" applyNumberFormat="1" applyFill="1" applyBorder="1" applyAlignment="1">
      <alignment horizontal="center"/>
    </xf>
    <xf numFmtId="168" fontId="0" fillId="4" borderId="8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168" fontId="0" fillId="4" borderId="14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4" fillId="2" borderId="0" xfId="2" applyNumberFormat="1" applyFont="1" applyFill="1" applyBorder="1" applyAlignment="1">
      <alignment horizontal="center" wrapText="1"/>
    </xf>
    <xf numFmtId="0" fontId="0" fillId="2" borderId="0" xfId="0" applyFill="1" applyBorder="1"/>
    <xf numFmtId="167" fontId="0" fillId="4" borderId="13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167" fontId="0" fillId="4" borderId="14" xfId="0" applyNumberFormat="1" applyFill="1" applyBorder="1" applyAlignment="1">
      <alignment horizontal="center"/>
    </xf>
    <xf numFmtId="37" fontId="2" fillId="2" borderId="1" xfId="1" applyNumberFormat="1" applyFont="1" applyFill="1" applyBorder="1" applyAlignment="1">
      <alignment horizontal="center"/>
    </xf>
    <xf numFmtId="0" fontId="14" fillId="2" borderId="0" xfId="0" applyFont="1" applyFill="1" applyBorder="1"/>
    <xf numFmtId="0" fontId="15" fillId="2" borderId="0" xfId="0" applyFont="1" applyFill="1"/>
    <xf numFmtId="3" fontId="0" fillId="4" borderId="0" xfId="0" applyNumberFormat="1" applyFill="1" applyAlignment="1">
      <alignment horizontal="center"/>
    </xf>
    <xf numFmtId="3" fontId="2" fillId="4" borderId="18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6" fillId="2" borderId="0" xfId="0" applyFont="1" applyFill="1"/>
    <xf numFmtId="0" fontId="13" fillId="2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0" fillId="2" borderId="3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0" fillId="4" borderId="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2" borderId="18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/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</cellXfs>
  <cellStyles count="12">
    <cellStyle name="Comma" xfId="1" builtinId="3"/>
    <cellStyle name="Comma 2" xfId="3"/>
    <cellStyle name="Comma 2 2" xfId="9"/>
    <cellStyle name="Comma 3" xfId="7"/>
    <cellStyle name="Currency 2" xfId="4"/>
    <cellStyle name="Normal" xfId="0" builtinId="0"/>
    <cellStyle name="Normal 2" xfId="2"/>
    <cellStyle name="Normal 2 2" xfId="10"/>
    <cellStyle name="Normal 3" xfId="6"/>
    <cellStyle name="Percent 2" xfId="5"/>
    <cellStyle name="Percent 2 2" xfId="11"/>
    <cellStyle name="Percent 2 3" xfId="8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zoomScale="90" zoomScaleNormal="90" workbookViewId="0">
      <pane ySplit="6" topLeftCell="A7" activePane="bottomLeft" state="frozen"/>
      <selection pane="bottomLeft" activeCell="E11" sqref="E11"/>
    </sheetView>
  </sheetViews>
  <sheetFormatPr defaultColWidth="9.109375" defaultRowHeight="14.4" x14ac:dyDescent="0.3"/>
  <cols>
    <col min="1" max="1" width="28.6640625" style="1" bestFit="1" customWidth="1"/>
    <col min="2" max="2" width="13.44140625" style="1" customWidth="1"/>
    <col min="3" max="3" width="13.109375" style="1" customWidth="1"/>
    <col min="4" max="4" width="2.109375" style="1" customWidth="1"/>
    <col min="5" max="5" width="10.5546875" style="1" bestFit="1" customWidth="1"/>
    <col min="6" max="6" width="10.44140625" style="1" customWidth="1"/>
    <col min="7" max="7" width="2.109375" style="1" customWidth="1"/>
    <col min="8" max="9" width="9.109375" style="1"/>
    <col min="10" max="10" width="1.33203125" style="1" customWidth="1"/>
    <col min="11" max="11" width="8.33203125" style="1" bestFit="1" customWidth="1"/>
    <col min="12" max="12" width="9.109375" style="1"/>
    <col min="13" max="13" width="2.109375" style="1" customWidth="1"/>
    <col min="14" max="15" width="9.109375" style="1"/>
    <col min="16" max="16" width="2.109375" style="1" customWidth="1"/>
    <col min="17" max="17" width="11.109375" style="1" customWidth="1"/>
    <col min="18" max="18" width="11.5546875" style="1" customWidth="1"/>
    <col min="19" max="19" width="9.109375" style="1"/>
    <col min="20" max="20" width="7.6640625" style="1" customWidth="1"/>
    <col min="21" max="21" width="8.6640625" style="1" customWidth="1"/>
    <col min="22" max="22" width="7" style="1" customWidth="1"/>
    <col min="23" max="23" width="8.88671875" style="1" customWidth="1"/>
    <col min="24" max="24" width="10.44140625" style="1" customWidth="1"/>
    <col min="25" max="25" width="8.33203125" style="1" customWidth="1"/>
    <col min="26" max="16384" width="9.109375" style="1"/>
  </cols>
  <sheetData>
    <row r="1" spans="1:25" ht="15" x14ac:dyDescent="0.25">
      <c r="C1" s="97" t="s">
        <v>28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</row>
    <row r="2" spans="1:25" ht="15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6"/>
      <c r="R2" s="47"/>
    </row>
    <row r="3" spans="1:25" ht="15.75" customHeight="1" thickBot="1" x14ac:dyDescent="0.35">
      <c r="A3" s="5" t="s">
        <v>37</v>
      </c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00" t="s">
        <v>23</v>
      </c>
      <c r="R3" s="101"/>
    </row>
    <row r="4" spans="1:25" ht="15" thickBot="1" x14ac:dyDescent="0.3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102"/>
      <c r="R4" s="103"/>
    </row>
    <row r="5" spans="1:25" ht="15" thickBot="1" x14ac:dyDescent="0.35">
      <c r="A5" s="10" t="s">
        <v>46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102"/>
      <c r="R5" s="103"/>
    </row>
    <row r="6" spans="1:25" x14ac:dyDescent="0.3">
      <c r="A6" s="13" t="s">
        <v>15</v>
      </c>
      <c r="B6" s="50" t="s">
        <v>13</v>
      </c>
      <c r="C6" s="51"/>
      <c r="D6" s="39"/>
      <c r="E6" s="50" t="s">
        <v>14</v>
      </c>
      <c r="F6" s="51"/>
      <c r="G6" s="39"/>
      <c r="H6" s="50" t="s">
        <v>33</v>
      </c>
      <c r="I6" s="51"/>
      <c r="J6" s="39"/>
      <c r="K6" s="50" t="s">
        <v>16</v>
      </c>
      <c r="L6" s="51"/>
      <c r="M6" s="39"/>
      <c r="N6" s="50" t="s">
        <v>17</v>
      </c>
      <c r="O6" s="51"/>
      <c r="P6" s="39"/>
      <c r="Q6" s="104"/>
      <c r="R6" s="105"/>
    </row>
    <row r="7" spans="1:25" ht="15" customHeight="1" x14ac:dyDescent="0.25">
      <c r="E7" s="11" t="s">
        <v>29</v>
      </c>
    </row>
    <row r="8" spans="1:25" ht="15" customHeight="1" x14ac:dyDescent="0.3">
      <c r="B8" s="64" t="s">
        <v>41</v>
      </c>
      <c r="C8" s="65"/>
      <c r="E8" s="68" t="s">
        <v>30</v>
      </c>
      <c r="F8" s="69"/>
      <c r="H8" s="68" t="s">
        <v>12</v>
      </c>
      <c r="I8" s="69"/>
      <c r="K8" s="68" t="s">
        <v>25</v>
      </c>
      <c r="L8" s="72"/>
      <c r="N8" s="68" t="s">
        <v>26</v>
      </c>
      <c r="O8" s="72"/>
      <c r="Q8" s="86" t="s">
        <v>24</v>
      </c>
      <c r="R8" s="87"/>
    </row>
    <row r="9" spans="1:25" ht="30" customHeight="1" x14ac:dyDescent="0.3">
      <c r="B9" s="66"/>
      <c r="C9" s="67"/>
      <c r="E9" s="70"/>
      <c r="F9" s="71"/>
      <c r="H9" s="70"/>
      <c r="I9" s="71"/>
      <c r="K9" s="73"/>
      <c r="L9" s="74"/>
      <c r="N9" s="73"/>
      <c r="O9" s="74"/>
      <c r="Q9" s="88"/>
      <c r="R9" s="89"/>
      <c r="T9" s="90" t="s">
        <v>19</v>
      </c>
      <c r="U9" s="91"/>
      <c r="V9" s="91"/>
      <c r="W9" s="91"/>
      <c r="X9" s="91"/>
      <c r="Y9" s="92"/>
    </row>
    <row r="10" spans="1:25" ht="15.75" thickBot="1" x14ac:dyDescent="0.3">
      <c r="A10" s="2" t="s">
        <v>9</v>
      </c>
      <c r="B10" s="3" t="s">
        <v>7</v>
      </c>
      <c r="C10" s="3" t="s">
        <v>8</v>
      </c>
      <c r="E10" s="3" t="s">
        <v>7</v>
      </c>
      <c r="F10" s="3" t="s">
        <v>8</v>
      </c>
      <c r="H10" s="3" t="s">
        <v>7</v>
      </c>
      <c r="I10" s="3" t="s">
        <v>8</v>
      </c>
      <c r="K10" s="3" t="s">
        <v>7</v>
      </c>
      <c r="L10" s="3" t="s">
        <v>8</v>
      </c>
      <c r="N10" s="3" t="s">
        <v>7</v>
      </c>
      <c r="O10" s="3" t="s">
        <v>8</v>
      </c>
      <c r="Q10" s="3" t="s">
        <v>7</v>
      </c>
      <c r="R10" s="3" t="s">
        <v>8</v>
      </c>
      <c r="T10" s="23" t="s">
        <v>18</v>
      </c>
      <c r="U10" s="24" t="s">
        <v>27</v>
      </c>
      <c r="V10" s="23" t="s">
        <v>18</v>
      </c>
      <c r="W10" s="24" t="s">
        <v>27</v>
      </c>
      <c r="X10" s="27" t="s">
        <v>10</v>
      </c>
      <c r="Y10" s="20" t="s">
        <v>20</v>
      </c>
    </row>
    <row r="11" spans="1:25" ht="15" x14ac:dyDescent="0.25">
      <c r="A11" s="1" t="s">
        <v>0</v>
      </c>
      <c r="B11" s="8">
        <v>0</v>
      </c>
      <c r="C11" s="8">
        <v>0</v>
      </c>
      <c r="E11" s="40">
        <v>80000</v>
      </c>
      <c r="F11" s="40">
        <v>15</v>
      </c>
      <c r="H11" s="6">
        <f>E11-B11</f>
        <v>80000</v>
      </c>
      <c r="I11" s="6">
        <f>F11-C11</f>
        <v>15</v>
      </c>
      <c r="K11" s="14">
        <v>1.3899999999999999E-2</v>
      </c>
      <c r="L11" s="14"/>
      <c r="N11" s="34">
        <v>1.3899999999999999E-2</v>
      </c>
      <c r="O11" s="34"/>
      <c r="Q11" s="7">
        <f>SUM((H11/12*4)*K11)+((H11/12*8)*N11)</f>
        <v>1112</v>
      </c>
      <c r="R11" s="7"/>
      <c r="T11" s="19">
        <f>H11/12*4</f>
        <v>26666.666666666668</v>
      </c>
      <c r="U11" s="25">
        <f>T11*K11</f>
        <v>370.66666666666669</v>
      </c>
      <c r="V11" s="19">
        <f>H11/12*8</f>
        <v>53333.333333333336</v>
      </c>
      <c r="W11" s="25">
        <f>V11*N11</f>
        <v>741.33333333333337</v>
      </c>
      <c r="X11" s="28">
        <f>U11+W11</f>
        <v>1112</v>
      </c>
      <c r="Y11" s="20" t="str">
        <f>IF(Q11=X11,"OK","ERROR")</f>
        <v>OK</v>
      </c>
    </row>
    <row r="12" spans="1:25" ht="15" x14ac:dyDescent="0.25">
      <c r="A12" s="1" t="s">
        <v>2</v>
      </c>
      <c r="B12" s="8">
        <v>0</v>
      </c>
      <c r="C12" s="8">
        <v>0</v>
      </c>
      <c r="E12" s="40">
        <v>75000</v>
      </c>
      <c r="F12" s="40">
        <v>25</v>
      </c>
      <c r="H12" s="6">
        <f t="shared" ref="H12:I17" si="0">E12-B12</f>
        <v>75000</v>
      </c>
      <c r="I12" s="6">
        <f t="shared" si="0"/>
        <v>25</v>
      </c>
      <c r="K12" s="15">
        <v>1.2E-2</v>
      </c>
      <c r="L12" s="15"/>
      <c r="N12" s="35">
        <v>1.2E-2</v>
      </c>
      <c r="O12" s="35"/>
      <c r="Q12" s="7">
        <f>SUM((H12/12*4)*K12)+((H12/12*8)*N12)</f>
        <v>900</v>
      </c>
      <c r="R12" s="7"/>
      <c r="T12" s="19">
        <f>H12/12*4</f>
        <v>25000</v>
      </c>
      <c r="U12" s="25">
        <f t="shared" ref="U12:U17" si="1">T12*K12</f>
        <v>300</v>
      </c>
      <c r="V12" s="19">
        <f>H12/12*8</f>
        <v>50000</v>
      </c>
      <c r="W12" s="25">
        <f t="shared" ref="W12:W17" si="2">V12*N12</f>
        <v>600</v>
      </c>
      <c r="X12" s="28">
        <f t="shared" ref="X12:X17" si="3">U12+W12</f>
        <v>900</v>
      </c>
      <c r="Y12" s="20" t="str">
        <f t="shared" ref="Y12:Y17" si="4">IF(Q12=X12,"OK","ERROR")</f>
        <v>OK</v>
      </c>
    </row>
    <row r="13" spans="1:25" ht="15" x14ac:dyDescent="0.25">
      <c r="A13" s="1" t="s">
        <v>1</v>
      </c>
      <c r="B13" s="8">
        <v>0</v>
      </c>
      <c r="C13" s="8">
        <v>0</v>
      </c>
      <c r="E13" s="40">
        <v>0</v>
      </c>
      <c r="F13" s="40">
        <v>0</v>
      </c>
      <c r="H13" s="6">
        <f t="shared" si="0"/>
        <v>0</v>
      </c>
      <c r="I13" s="6">
        <f t="shared" si="0"/>
        <v>0</v>
      </c>
      <c r="K13" s="15"/>
      <c r="L13" s="15">
        <v>3.2562000000000002</v>
      </c>
      <c r="N13" s="35"/>
      <c r="O13" s="35">
        <v>3.2621000000000002</v>
      </c>
      <c r="Q13" s="7"/>
      <c r="R13" s="7">
        <f>SUM((I13/12*4)*L13)+((I13/12*8)*O13)</f>
        <v>0</v>
      </c>
      <c r="T13" s="19">
        <f>I13/12*4</f>
        <v>0</v>
      </c>
      <c r="U13" s="25">
        <f>T13*L13</f>
        <v>0</v>
      </c>
      <c r="V13" s="19">
        <f>I13/12*8</f>
        <v>0</v>
      </c>
      <c r="W13" s="25">
        <f>V13*O13</f>
        <v>0</v>
      </c>
      <c r="X13" s="28">
        <f>U13+W13</f>
        <v>0</v>
      </c>
      <c r="Y13" s="20" t="str">
        <f>IF(R13=X13,"OK","ERROR")</f>
        <v>OK</v>
      </c>
    </row>
    <row r="14" spans="1:25" ht="15" x14ac:dyDescent="0.25">
      <c r="A14" s="1" t="s">
        <v>3</v>
      </c>
      <c r="B14" s="8">
        <v>0</v>
      </c>
      <c r="C14" s="8">
        <v>0</v>
      </c>
      <c r="E14" s="40">
        <v>0</v>
      </c>
      <c r="F14" s="40">
        <v>0</v>
      </c>
      <c r="H14" s="6">
        <f t="shared" si="0"/>
        <v>0</v>
      </c>
      <c r="I14" s="6">
        <f t="shared" si="0"/>
        <v>0</v>
      </c>
      <c r="K14" s="15"/>
      <c r="L14" s="15">
        <v>1.2490000000000001</v>
      </c>
      <c r="N14" s="35"/>
      <c r="O14" s="35">
        <v>1.2512000000000001</v>
      </c>
      <c r="Q14" s="7"/>
      <c r="R14" s="7">
        <f t="shared" ref="R14:R16" si="5">SUM((I14/12*4)*L14)+((I14/12*8)*O14)</f>
        <v>0</v>
      </c>
      <c r="T14" s="19">
        <f t="shared" ref="T14:T16" si="6">I14/12*4</f>
        <v>0</v>
      </c>
      <c r="U14" s="25">
        <f t="shared" ref="U14:U16" si="7">T14*L14</f>
        <v>0</v>
      </c>
      <c r="V14" s="19">
        <f t="shared" ref="V14:V16" si="8">I14/12*8</f>
        <v>0</v>
      </c>
      <c r="W14" s="25">
        <f t="shared" ref="W14:W16" si="9">V14*O14</f>
        <v>0</v>
      </c>
      <c r="X14" s="28">
        <f t="shared" si="3"/>
        <v>0</v>
      </c>
      <c r="Y14" s="20" t="str">
        <f t="shared" ref="Y14:Y16" si="10">IF(R14=X14,"OK","ERROR")</f>
        <v>OK</v>
      </c>
    </row>
    <row r="15" spans="1:25" ht="15" x14ac:dyDescent="0.25">
      <c r="A15" s="1" t="s">
        <v>4</v>
      </c>
      <c r="B15" s="8">
        <v>0</v>
      </c>
      <c r="C15" s="8">
        <v>0</v>
      </c>
      <c r="E15" s="40">
        <v>0</v>
      </c>
      <c r="F15" s="40">
        <v>0</v>
      </c>
      <c r="H15" s="6">
        <f t="shared" si="0"/>
        <v>0</v>
      </c>
      <c r="I15" s="6">
        <f t="shared" si="0"/>
        <v>0</v>
      </c>
      <c r="K15" s="15"/>
      <c r="L15" s="15">
        <v>59.4148</v>
      </c>
      <c r="N15" s="35"/>
      <c r="O15" s="35">
        <v>59.521700000000003</v>
      </c>
      <c r="Q15" s="7"/>
      <c r="R15" s="7">
        <f t="shared" si="5"/>
        <v>0</v>
      </c>
      <c r="T15" s="19">
        <f t="shared" si="6"/>
        <v>0</v>
      </c>
      <c r="U15" s="25">
        <f t="shared" si="7"/>
        <v>0</v>
      </c>
      <c r="V15" s="19">
        <f t="shared" si="8"/>
        <v>0</v>
      </c>
      <c r="W15" s="25">
        <f t="shared" si="9"/>
        <v>0</v>
      </c>
      <c r="X15" s="28">
        <f t="shared" si="3"/>
        <v>0</v>
      </c>
      <c r="Y15" s="20" t="str">
        <f t="shared" si="10"/>
        <v>OK</v>
      </c>
    </row>
    <row r="16" spans="1:25" ht="15" x14ac:dyDescent="0.25">
      <c r="A16" s="1" t="s">
        <v>5</v>
      </c>
      <c r="B16" s="8">
        <v>0</v>
      </c>
      <c r="C16" s="8">
        <v>0</v>
      </c>
      <c r="E16" s="40">
        <v>0</v>
      </c>
      <c r="F16" s="40">
        <v>0</v>
      </c>
      <c r="H16" s="6">
        <f t="shared" si="0"/>
        <v>0</v>
      </c>
      <c r="I16" s="6">
        <f t="shared" si="0"/>
        <v>0</v>
      </c>
      <c r="K16" s="15"/>
      <c r="L16" s="15">
        <v>5.7138999999999998</v>
      </c>
      <c r="N16" s="35"/>
      <c r="O16" s="35">
        <v>5.7241999999999997</v>
      </c>
      <c r="Q16" s="7"/>
      <c r="R16" s="7">
        <f t="shared" si="5"/>
        <v>0</v>
      </c>
      <c r="T16" s="19">
        <f t="shared" si="6"/>
        <v>0</v>
      </c>
      <c r="U16" s="25">
        <f t="shared" si="7"/>
        <v>0</v>
      </c>
      <c r="V16" s="19">
        <f t="shared" si="8"/>
        <v>0</v>
      </c>
      <c r="W16" s="25">
        <f t="shared" si="9"/>
        <v>0</v>
      </c>
      <c r="X16" s="28">
        <f t="shared" si="3"/>
        <v>0</v>
      </c>
      <c r="Y16" s="20" t="str">
        <f t="shared" si="10"/>
        <v>OK</v>
      </c>
    </row>
    <row r="17" spans="1:25" ht="15" x14ac:dyDescent="0.25">
      <c r="A17" s="1" t="s">
        <v>6</v>
      </c>
      <c r="B17" s="8">
        <v>0</v>
      </c>
      <c r="C17" s="8">
        <v>0</v>
      </c>
      <c r="E17" s="40">
        <v>0</v>
      </c>
      <c r="F17" s="40">
        <v>0</v>
      </c>
      <c r="H17" s="6">
        <f t="shared" si="0"/>
        <v>0</v>
      </c>
      <c r="I17" s="6">
        <f t="shared" si="0"/>
        <v>0</v>
      </c>
      <c r="K17" s="16">
        <v>8.3000000000000001E-3</v>
      </c>
      <c r="L17" s="16"/>
      <c r="N17" s="36">
        <v>8.3000000000000001E-3</v>
      </c>
      <c r="O17" s="36"/>
      <c r="Q17" s="7">
        <f t="shared" ref="Q17" si="11">SUM((H17/12*4)*K17)+((H17/12*8)*N17)</f>
        <v>0</v>
      </c>
      <c r="R17" s="7"/>
      <c r="T17" s="21">
        <f>H17/12*4</f>
        <v>0</v>
      </c>
      <c r="U17" s="26">
        <f t="shared" si="1"/>
        <v>0</v>
      </c>
      <c r="V17" s="21">
        <f>H17/12*8</f>
        <v>0</v>
      </c>
      <c r="W17" s="26">
        <f t="shared" si="2"/>
        <v>0</v>
      </c>
      <c r="X17" s="29">
        <f t="shared" si="3"/>
        <v>0</v>
      </c>
      <c r="Y17" s="22" t="str">
        <f t="shared" si="4"/>
        <v>OK</v>
      </c>
    </row>
    <row r="18" spans="1:25" ht="15" thickBot="1" x14ac:dyDescent="0.35">
      <c r="A18" s="4" t="s">
        <v>10</v>
      </c>
      <c r="B18" s="9">
        <f>SUM(B11:B17)</f>
        <v>0</v>
      </c>
      <c r="C18" s="9">
        <f>SUM(C11:C17)</f>
        <v>0</v>
      </c>
      <c r="E18" s="41">
        <f t="shared" ref="E18:F18" si="12">SUM(E11:E17)</f>
        <v>155000</v>
      </c>
      <c r="F18" s="41">
        <f t="shared" si="12"/>
        <v>40</v>
      </c>
      <c r="H18" s="12">
        <f>E18-B18</f>
        <v>155000</v>
      </c>
      <c r="I18" s="12">
        <f>F18-C18</f>
        <v>40</v>
      </c>
      <c r="N18" s="93" t="s">
        <v>51</v>
      </c>
      <c r="O18" s="94"/>
      <c r="Q18" s="18">
        <f>SUM(Q11:Q17)</f>
        <v>2012</v>
      </c>
      <c r="R18" s="18">
        <f>SUM(R11:R17)</f>
        <v>0</v>
      </c>
      <c r="T18" s="75" t="s">
        <v>21</v>
      </c>
      <c r="U18" s="76"/>
      <c r="V18" s="75" t="s">
        <v>22</v>
      </c>
      <c r="W18" s="76"/>
      <c r="X18" s="30" t="s">
        <v>10</v>
      </c>
    </row>
    <row r="19" spans="1:25" ht="15" thickTop="1" x14ac:dyDescent="0.3">
      <c r="E19" s="84" t="s">
        <v>50</v>
      </c>
      <c r="F19" s="85"/>
      <c r="N19" s="95"/>
      <c r="O19" s="96"/>
      <c r="U19" s="17"/>
    </row>
    <row r="20" spans="1:25" ht="6" customHeight="1" x14ac:dyDescent="0.25">
      <c r="E20" s="49"/>
      <c r="F20" s="49"/>
      <c r="U20" s="17"/>
    </row>
    <row r="21" spans="1:25" ht="15" customHeight="1" thickBot="1" x14ac:dyDescent="0.35">
      <c r="A21" s="5" t="s">
        <v>11</v>
      </c>
      <c r="B21" s="52" t="s">
        <v>49</v>
      </c>
      <c r="C21" s="53"/>
      <c r="E21" s="58" t="s">
        <v>34</v>
      </c>
      <c r="F21" s="59"/>
      <c r="H21" s="52" t="s">
        <v>31</v>
      </c>
      <c r="I21" s="53"/>
      <c r="K21" s="52" t="s">
        <v>39</v>
      </c>
      <c r="L21" s="77"/>
      <c r="M21" s="77"/>
      <c r="N21" s="77"/>
      <c r="O21" s="53"/>
      <c r="Q21" s="52" t="s">
        <v>38</v>
      </c>
      <c r="R21" s="53"/>
    </row>
    <row r="22" spans="1:25" x14ac:dyDescent="0.3">
      <c r="B22" s="54"/>
      <c r="C22" s="55"/>
      <c r="E22" s="60"/>
      <c r="F22" s="61"/>
      <c r="H22" s="54"/>
      <c r="I22" s="55"/>
      <c r="K22" s="54"/>
      <c r="L22" s="78"/>
      <c r="M22" s="78"/>
      <c r="N22" s="78"/>
      <c r="O22" s="55"/>
      <c r="Q22" s="54"/>
      <c r="R22" s="55"/>
    </row>
    <row r="23" spans="1:25" x14ac:dyDescent="0.3">
      <c r="B23" s="54"/>
      <c r="C23" s="55"/>
      <c r="E23" s="60"/>
      <c r="F23" s="61"/>
      <c r="H23" s="54"/>
      <c r="I23" s="55"/>
      <c r="K23" s="54"/>
      <c r="L23" s="78"/>
      <c r="M23" s="78"/>
      <c r="N23" s="78"/>
      <c r="O23" s="55"/>
      <c r="Q23" s="54"/>
      <c r="R23" s="55"/>
    </row>
    <row r="24" spans="1:25" ht="29.25" customHeight="1" x14ac:dyDescent="0.3">
      <c r="B24" s="56"/>
      <c r="C24" s="57"/>
      <c r="E24" s="62"/>
      <c r="F24" s="63"/>
      <c r="H24" s="56"/>
      <c r="I24" s="57"/>
      <c r="K24" s="56"/>
      <c r="L24" s="79"/>
      <c r="M24" s="79"/>
      <c r="N24" s="79"/>
      <c r="O24" s="57"/>
      <c r="Q24" s="56"/>
      <c r="R24" s="57"/>
    </row>
    <row r="25" spans="1:25" ht="29.25" customHeight="1" x14ac:dyDescent="0.25">
      <c r="B25" s="42"/>
      <c r="C25" s="42"/>
      <c r="E25" s="42"/>
      <c r="F25" s="42"/>
      <c r="H25" s="42"/>
      <c r="I25" s="42"/>
      <c r="K25" s="42"/>
      <c r="L25" s="42"/>
      <c r="M25" s="42"/>
      <c r="N25" s="42"/>
      <c r="O25" s="42"/>
      <c r="Q25" s="42"/>
      <c r="R25" s="42"/>
    </row>
    <row r="26" spans="1:25" ht="15.75" customHeight="1" x14ac:dyDescent="0.25">
      <c r="A26" s="48" t="s">
        <v>45</v>
      </c>
      <c r="B26" s="42"/>
      <c r="C26" s="42"/>
      <c r="E26" s="42"/>
      <c r="F26" s="42"/>
      <c r="H26" s="42"/>
      <c r="I26" s="42"/>
      <c r="K26" s="42"/>
      <c r="L26" s="42"/>
      <c r="M26" s="42"/>
      <c r="N26" s="42"/>
      <c r="O26" s="42"/>
      <c r="Q26" s="42"/>
      <c r="R26" s="42"/>
    </row>
    <row r="27" spans="1:25" ht="15.75" thickBot="1" x14ac:dyDescent="0.3"/>
    <row r="28" spans="1:25" ht="15.75" thickBot="1" x14ac:dyDescent="0.3">
      <c r="A28" s="10" t="s">
        <v>47</v>
      </c>
      <c r="C28" s="97" t="s">
        <v>28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9"/>
    </row>
    <row r="29" spans="1:25" ht="15" x14ac:dyDescent="0.25">
      <c r="A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5" ht="15" customHeight="1" x14ac:dyDescent="0.3">
      <c r="A30" s="43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100" t="s">
        <v>23</v>
      </c>
      <c r="R30" s="101"/>
    </row>
    <row r="31" spans="1:25" x14ac:dyDescent="0.3">
      <c r="A31" s="43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102"/>
      <c r="R31" s="103"/>
    </row>
    <row r="32" spans="1:25" x14ac:dyDescent="0.3">
      <c r="A32" s="43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102"/>
      <c r="R32" s="103"/>
    </row>
    <row r="33" spans="1:25" x14ac:dyDescent="0.3">
      <c r="A33" s="45" t="s">
        <v>15</v>
      </c>
      <c r="B33" s="50" t="s">
        <v>13</v>
      </c>
      <c r="C33" s="51"/>
      <c r="D33" s="39"/>
      <c r="E33" s="50" t="s">
        <v>14</v>
      </c>
      <c r="F33" s="51"/>
      <c r="G33" s="39"/>
      <c r="H33" s="50" t="s">
        <v>33</v>
      </c>
      <c r="I33" s="51"/>
      <c r="J33" s="39"/>
      <c r="K33" s="50" t="s">
        <v>16</v>
      </c>
      <c r="L33" s="51"/>
      <c r="M33" s="39"/>
      <c r="N33" s="50" t="s">
        <v>17</v>
      </c>
      <c r="O33" s="51"/>
      <c r="P33" s="39"/>
      <c r="Q33" s="104"/>
      <c r="R33" s="105"/>
    </row>
    <row r="34" spans="1:25" ht="15" customHeight="1" x14ac:dyDescent="0.25">
      <c r="E34" s="11" t="s">
        <v>36</v>
      </c>
    </row>
    <row r="35" spans="1:25" ht="15" customHeight="1" x14ac:dyDescent="0.3">
      <c r="B35" s="64" t="s">
        <v>42</v>
      </c>
      <c r="C35" s="65"/>
      <c r="E35" s="68" t="s">
        <v>43</v>
      </c>
      <c r="F35" s="69"/>
      <c r="H35" s="68" t="s">
        <v>12</v>
      </c>
      <c r="I35" s="69"/>
      <c r="K35" s="68" t="s">
        <v>25</v>
      </c>
      <c r="L35" s="72"/>
      <c r="N35" s="68" t="s">
        <v>26</v>
      </c>
      <c r="O35" s="72"/>
      <c r="Q35" s="86" t="s">
        <v>24</v>
      </c>
      <c r="R35" s="87"/>
    </row>
    <row r="36" spans="1:25" ht="30" customHeight="1" x14ac:dyDescent="0.3">
      <c r="B36" s="66"/>
      <c r="C36" s="67"/>
      <c r="E36" s="70"/>
      <c r="F36" s="71"/>
      <c r="H36" s="70"/>
      <c r="I36" s="71"/>
      <c r="K36" s="73"/>
      <c r="L36" s="74"/>
      <c r="N36" s="73"/>
      <c r="O36" s="74"/>
      <c r="Q36" s="88"/>
      <c r="R36" s="89"/>
      <c r="T36" s="90" t="s">
        <v>19</v>
      </c>
      <c r="U36" s="91"/>
      <c r="V36" s="91"/>
      <c r="W36" s="91"/>
      <c r="X36" s="91"/>
      <c r="Y36" s="92"/>
    </row>
    <row r="37" spans="1:25" ht="15" thickBot="1" x14ac:dyDescent="0.35">
      <c r="A37" s="2" t="s">
        <v>9</v>
      </c>
      <c r="B37" s="3" t="s">
        <v>7</v>
      </c>
      <c r="C37" s="3" t="s">
        <v>8</v>
      </c>
      <c r="E37" s="3" t="s">
        <v>7</v>
      </c>
      <c r="F37" s="3" t="s">
        <v>8</v>
      </c>
      <c r="H37" s="3" t="s">
        <v>7</v>
      </c>
      <c r="I37" s="3" t="s">
        <v>8</v>
      </c>
      <c r="K37" s="3" t="s">
        <v>7</v>
      </c>
      <c r="L37" s="3" t="s">
        <v>8</v>
      </c>
      <c r="N37" s="3" t="s">
        <v>7</v>
      </c>
      <c r="O37" s="3" t="s">
        <v>8</v>
      </c>
      <c r="Q37" s="3" t="s">
        <v>7</v>
      </c>
      <c r="R37" s="3" t="s">
        <v>8</v>
      </c>
      <c r="T37" s="23" t="s">
        <v>18</v>
      </c>
      <c r="U37" s="24" t="s">
        <v>27</v>
      </c>
      <c r="V37" s="23" t="s">
        <v>18</v>
      </c>
      <c r="W37" s="24" t="s">
        <v>27</v>
      </c>
      <c r="X37" s="27" t="s">
        <v>10</v>
      </c>
      <c r="Y37" s="20" t="s">
        <v>20</v>
      </c>
    </row>
    <row r="38" spans="1:25" x14ac:dyDescent="0.3">
      <c r="A38" s="1" t="s">
        <v>0</v>
      </c>
      <c r="B38" s="32">
        <v>200000</v>
      </c>
      <c r="C38" s="32">
        <v>0</v>
      </c>
      <c r="E38" s="40">
        <v>150000</v>
      </c>
      <c r="F38" s="40">
        <v>25</v>
      </c>
      <c r="H38" s="6">
        <f>E38-B38</f>
        <v>-50000</v>
      </c>
      <c r="I38" s="6">
        <f>F38-C38</f>
        <v>25</v>
      </c>
      <c r="K38" s="14">
        <v>1.3899999999999999E-2</v>
      </c>
      <c r="L38" s="14"/>
      <c r="N38" s="34">
        <v>1.3950000000000001E-2</v>
      </c>
      <c r="O38" s="34"/>
      <c r="Q38" s="7">
        <f>SUM((H38/12*4)*K38)+((H38/12*8)*N38)</f>
        <v>-696.66666666666674</v>
      </c>
      <c r="R38" s="7"/>
      <c r="T38" s="19">
        <f>H38/12*4</f>
        <v>-16666.666666666668</v>
      </c>
      <c r="U38" s="25">
        <f>T38*K38</f>
        <v>-231.66666666666666</v>
      </c>
      <c r="V38" s="19">
        <f>H38/12*8</f>
        <v>-33333.333333333336</v>
      </c>
      <c r="W38" s="25">
        <f>V38*N38</f>
        <v>-465.00000000000006</v>
      </c>
      <c r="X38" s="28">
        <f>U38+W38</f>
        <v>-696.66666666666674</v>
      </c>
      <c r="Y38" s="20" t="str">
        <f>IF(Q38=X38,"OK","ERROR")</f>
        <v>OK</v>
      </c>
    </row>
    <row r="39" spans="1:25" x14ac:dyDescent="0.3">
      <c r="A39" s="1" t="s">
        <v>2</v>
      </c>
      <c r="B39" s="32">
        <v>75000</v>
      </c>
      <c r="C39" s="32">
        <v>0</v>
      </c>
      <c r="E39" s="40">
        <v>70000</v>
      </c>
      <c r="F39" s="40">
        <v>20</v>
      </c>
      <c r="H39" s="6">
        <f t="shared" ref="H39:H44" si="13">E39-B39</f>
        <v>-5000</v>
      </c>
      <c r="I39" s="6">
        <f t="shared" ref="I39:I44" si="14">F39-C39</f>
        <v>20</v>
      </c>
      <c r="K39" s="15">
        <v>1.2E-2</v>
      </c>
      <c r="L39" s="15"/>
      <c r="N39" s="35">
        <v>1.21E-2</v>
      </c>
      <c r="O39" s="35"/>
      <c r="Q39" s="7">
        <f t="shared" ref="Q39:Q44" si="15">SUM((H39/12*4)*K39)+((H39/12*8)*N39)</f>
        <v>-60.333333333333336</v>
      </c>
      <c r="R39" s="7"/>
      <c r="T39" s="19">
        <f>H39/12*4</f>
        <v>-1666.6666666666667</v>
      </c>
      <c r="U39" s="25">
        <f t="shared" ref="U39" si="16">T39*K39</f>
        <v>-20</v>
      </c>
      <c r="V39" s="19">
        <f>H39/12*8</f>
        <v>-3333.3333333333335</v>
      </c>
      <c r="W39" s="25">
        <f t="shared" ref="W39" si="17">V39*N39</f>
        <v>-40.333333333333336</v>
      </c>
      <c r="X39" s="28">
        <f t="shared" ref="X39" si="18">U39+W39</f>
        <v>-60.333333333333336</v>
      </c>
      <c r="Y39" s="20" t="str">
        <f t="shared" ref="Y39:Y44" si="19">IF(Q39=X39,"OK","ERROR")</f>
        <v>OK</v>
      </c>
    </row>
    <row r="40" spans="1:25" x14ac:dyDescent="0.3">
      <c r="A40" s="1" t="s">
        <v>1</v>
      </c>
      <c r="B40" s="32">
        <v>190000</v>
      </c>
      <c r="C40" s="32">
        <v>500</v>
      </c>
      <c r="E40" s="40">
        <v>100000</v>
      </c>
      <c r="F40" s="40">
        <v>250</v>
      </c>
      <c r="H40" s="6">
        <f t="shared" si="13"/>
        <v>-90000</v>
      </c>
      <c r="I40" s="6">
        <f t="shared" si="14"/>
        <v>-250</v>
      </c>
      <c r="K40" s="15"/>
      <c r="L40" s="15">
        <v>3.2621000000000002</v>
      </c>
      <c r="N40" s="35"/>
      <c r="O40" s="35">
        <v>3.2654999999999998</v>
      </c>
      <c r="Q40" s="7"/>
      <c r="R40" s="7">
        <f>SUM((I40/12*4)*L40)+((I40/12*8)*O40)</f>
        <v>-816.0916666666667</v>
      </c>
      <c r="T40" s="19">
        <f>I40/12*4</f>
        <v>-83.333333333333329</v>
      </c>
      <c r="U40" s="25">
        <f>T40*L40</f>
        <v>-271.8416666666667</v>
      </c>
      <c r="V40" s="19">
        <f>I40/12*8</f>
        <v>-166.66666666666666</v>
      </c>
      <c r="W40" s="25">
        <f>V40*O40</f>
        <v>-544.25</v>
      </c>
      <c r="X40" s="28">
        <f>U40+W40</f>
        <v>-816.0916666666667</v>
      </c>
      <c r="Y40" s="20" t="str">
        <f>IF(R40=X40,"OK","ERROR")</f>
        <v>OK</v>
      </c>
    </row>
    <row r="41" spans="1:25" x14ac:dyDescent="0.3">
      <c r="A41" s="1" t="s">
        <v>3</v>
      </c>
      <c r="B41" s="32">
        <v>400000</v>
      </c>
      <c r="C41" s="32">
        <v>800</v>
      </c>
      <c r="E41" s="40">
        <v>150000</v>
      </c>
      <c r="F41" s="40">
        <v>400</v>
      </c>
      <c r="H41" s="6">
        <f t="shared" si="13"/>
        <v>-250000</v>
      </c>
      <c r="I41" s="6">
        <f t="shared" si="14"/>
        <v>-400</v>
      </c>
      <c r="K41" s="15"/>
      <c r="L41" s="15">
        <v>1.2512000000000001</v>
      </c>
      <c r="N41" s="35"/>
      <c r="O41" s="35">
        <v>1.2582</v>
      </c>
      <c r="Q41" s="7"/>
      <c r="R41" s="7">
        <f t="shared" ref="R41:R43" si="20">SUM((I41/12*4)*L41)+((I41/12*8)*O41)</f>
        <v>-502.34666666666669</v>
      </c>
      <c r="T41" s="19">
        <f t="shared" ref="T41:T43" si="21">I41/12*4</f>
        <v>-133.33333333333334</v>
      </c>
      <c r="U41" s="25">
        <f t="shared" ref="U41:U43" si="22">T41*L41</f>
        <v>-166.82666666666668</v>
      </c>
      <c r="V41" s="19">
        <f t="shared" ref="V41:V43" si="23">I41/12*8</f>
        <v>-266.66666666666669</v>
      </c>
      <c r="W41" s="25">
        <f t="shared" ref="W41:W43" si="24">V41*O41</f>
        <v>-335.52000000000004</v>
      </c>
      <c r="X41" s="28">
        <f t="shared" ref="X41:X44" si="25">U41+W41</f>
        <v>-502.34666666666669</v>
      </c>
      <c r="Y41" s="20" t="str">
        <f t="shared" ref="Y41:Y43" si="26">IF(R41=X41,"OK","ERROR")</f>
        <v>OK</v>
      </c>
    </row>
    <row r="42" spans="1:25" x14ac:dyDescent="0.3">
      <c r="A42" s="1" t="s">
        <v>4</v>
      </c>
      <c r="B42" s="32">
        <v>5000</v>
      </c>
      <c r="C42" s="32">
        <v>20</v>
      </c>
      <c r="E42" s="40">
        <v>800</v>
      </c>
      <c r="F42" s="40">
        <v>5</v>
      </c>
      <c r="H42" s="6">
        <f t="shared" si="13"/>
        <v>-4200</v>
      </c>
      <c r="I42" s="6">
        <f t="shared" si="14"/>
        <v>-15</v>
      </c>
      <c r="K42" s="15"/>
      <c r="L42" s="15">
        <v>59.521700000000003</v>
      </c>
      <c r="N42" s="35"/>
      <c r="O42" s="35">
        <v>59.526699999999998</v>
      </c>
      <c r="Q42" s="7"/>
      <c r="R42" s="7">
        <f t="shared" si="20"/>
        <v>-892.87549999999987</v>
      </c>
      <c r="T42" s="19">
        <f t="shared" si="21"/>
        <v>-5</v>
      </c>
      <c r="U42" s="25">
        <f t="shared" si="22"/>
        <v>-297.60849999999999</v>
      </c>
      <c r="V42" s="19">
        <f t="shared" si="23"/>
        <v>-10</v>
      </c>
      <c r="W42" s="25">
        <f t="shared" si="24"/>
        <v>-595.26699999999994</v>
      </c>
      <c r="X42" s="28">
        <f t="shared" si="25"/>
        <v>-892.87549999999987</v>
      </c>
      <c r="Y42" s="20" t="str">
        <f t="shared" si="26"/>
        <v>OK</v>
      </c>
    </row>
    <row r="43" spans="1:25" x14ac:dyDescent="0.3">
      <c r="A43" s="1" t="s">
        <v>5</v>
      </c>
      <c r="B43" s="32">
        <v>150</v>
      </c>
      <c r="C43" s="32">
        <v>1</v>
      </c>
      <c r="E43" s="40">
        <v>0</v>
      </c>
      <c r="F43" s="40">
        <v>0</v>
      </c>
      <c r="H43" s="6">
        <f t="shared" si="13"/>
        <v>-150</v>
      </c>
      <c r="I43" s="6">
        <f t="shared" si="14"/>
        <v>-1</v>
      </c>
      <c r="K43" s="15"/>
      <c r="L43" s="15">
        <v>5.7241999999999997</v>
      </c>
      <c r="N43" s="35"/>
      <c r="O43" s="35">
        <v>5.7291999999999996</v>
      </c>
      <c r="Q43" s="7"/>
      <c r="R43" s="7">
        <f t="shared" si="20"/>
        <v>-5.7275333333333327</v>
      </c>
      <c r="T43" s="19">
        <f t="shared" si="21"/>
        <v>-0.33333333333333331</v>
      </c>
      <c r="U43" s="25">
        <f t="shared" si="22"/>
        <v>-1.9080666666666666</v>
      </c>
      <c r="V43" s="19">
        <f t="shared" si="23"/>
        <v>-0.66666666666666663</v>
      </c>
      <c r="W43" s="25">
        <f t="shared" si="24"/>
        <v>-3.8194666666666661</v>
      </c>
      <c r="X43" s="28">
        <f t="shared" si="25"/>
        <v>-5.7275333333333327</v>
      </c>
      <c r="Y43" s="20" t="str">
        <f t="shared" si="26"/>
        <v>OK</v>
      </c>
    </row>
    <row r="44" spans="1:25" x14ac:dyDescent="0.3">
      <c r="A44" s="1" t="s">
        <v>6</v>
      </c>
      <c r="B44" s="32">
        <v>50</v>
      </c>
      <c r="C44" s="32">
        <v>0</v>
      </c>
      <c r="E44" s="40">
        <v>10</v>
      </c>
      <c r="F44" s="40">
        <v>0</v>
      </c>
      <c r="H44" s="6">
        <f t="shared" si="13"/>
        <v>-40</v>
      </c>
      <c r="I44" s="6">
        <f t="shared" si="14"/>
        <v>0</v>
      </c>
      <c r="K44" s="16">
        <v>8.3000000000000001E-3</v>
      </c>
      <c r="L44" s="16"/>
      <c r="N44" s="36">
        <v>8.6999999999999994E-3</v>
      </c>
      <c r="O44" s="36"/>
      <c r="Q44" s="7">
        <f t="shared" si="15"/>
        <v>-0.34266666666666667</v>
      </c>
      <c r="R44" s="7"/>
      <c r="T44" s="21">
        <f>H44/12*4</f>
        <v>-13.333333333333334</v>
      </c>
      <c r="U44" s="26">
        <f t="shared" ref="U44" si="27">T44*K44</f>
        <v>-0.11066666666666668</v>
      </c>
      <c r="V44" s="21">
        <f>H44/12*8</f>
        <v>-26.666666666666668</v>
      </c>
      <c r="W44" s="26">
        <f t="shared" ref="W44" si="28">V44*N44</f>
        <v>-0.23199999999999998</v>
      </c>
      <c r="X44" s="29">
        <f t="shared" si="25"/>
        <v>-0.34266666666666667</v>
      </c>
      <c r="Y44" s="22" t="str">
        <f t="shared" si="19"/>
        <v>OK</v>
      </c>
    </row>
    <row r="45" spans="1:25" ht="15" thickBot="1" x14ac:dyDescent="0.35">
      <c r="A45" s="4" t="s">
        <v>10</v>
      </c>
      <c r="B45" s="37">
        <f>SUM(B38:B44)</f>
        <v>870200</v>
      </c>
      <c r="C45" s="37">
        <f>SUM(C38:C44)</f>
        <v>1321</v>
      </c>
      <c r="E45" s="41">
        <f t="shared" ref="E45" si="29">SUM(E38:E44)</f>
        <v>470810</v>
      </c>
      <c r="F45" s="41">
        <f t="shared" ref="F45" si="30">SUM(F38:F44)</f>
        <v>700</v>
      </c>
      <c r="H45" s="12">
        <f>E45-B45</f>
        <v>-399390</v>
      </c>
      <c r="I45" s="12">
        <f>F45-C45</f>
        <v>-621</v>
      </c>
      <c r="N45" s="80" t="s">
        <v>35</v>
      </c>
      <c r="O45" s="81"/>
      <c r="Q45" s="18">
        <f>SUM(Q38:Q44)</f>
        <v>-757.34266666666679</v>
      </c>
      <c r="R45" s="18">
        <f>SUM(R38:R44)</f>
        <v>-2217.0413666666668</v>
      </c>
      <c r="T45" s="75" t="s">
        <v>21</v>
      </c>
      <c r="U45" s="76"/>
      <c r="V45" s="75" t="s">
        <v>22</v>
      </c>
      <c r="W45" s="76"/>
      <c r="X45" s="30" t="s">
        <v>10</v>
      </c>
    </row>
    <row r="46" spans="1:25" ht="15" thickTop="1" x14ac:dyDescent="0.3">
      <c r="B46" s="33"/>
      <c r="C46" s="33"/>
      <c r="E46" s="84" t="s">
        <v>32</v>
      </c>
      <c r="F46" s="85"/>
      <c r="N46" s="82"/>
      <c r="O46" s="83"/>
      <c r="U46" s="17"/>
    </row>
    <row r="47" spans="1:25" ht="9" customHeight="1" x14ac:dyDescent="0.3">
      <c r="B47" s="31"/>
      <c r="C47" s="31"/>
    </row>
    <row r="48" spans="1:25" ht="15" customHeight="1" thickBot="1" x14ac:dyDescent="0.35">
      <c r="A48" s="5" t="s">
        <v>11</v>
      </c>
      <c r="B48" s="52" t="s">
        <v>48</v>
      </c>
      <c r="C48" s="53"/>
      <c r="E48" s="58" t="s">
        <v>44</v>
      </c>
      <c r="F48" s="59"/>
      <c r="H48" s="52" t="s">
        <v>31</v>
      </c>
      <c r="I48" s="53"/>
      <c r="K48" s="52" t="s">
        <v>39</v>
      </c>
      <c r="L48" s="77"/>
      <c r="M48" s="77"/>
      <c r="N48" s="77"/>
      <c r="O48" s="53"/>
      <c r="Q48" s="52" t="s">
        <v>40</v>
      </c>
      <c r="R48" s="53"/>
    </row>
    <row r="49" spans="2:18" x14ac:dyDescent="0.3">
      <c r="B49" s="54"/>
      <c r="C49" s="55"/>
      <c r="E49" s="60"/>
      <c r="F49" s="61"/>
      <c r="H49" s="54"/>
      <c r="I49" s="55"/>
      <c r="K49" s="54"/>
      <c r="L49" s="78"/>
      <c r="M49" s="78"/>
      <c r="N49" s="78"/>
      <c r="O49" s="55"/>
      <c r="Q49" s="54"/>
      <c r="R49" s="55"/>
    </row>
    <row r="50" spans="2:18" x14ac:dyDescent="0.3">
      <c r="B50" s="54"/>
      <c r="C50" s="55"/>
      <c r="E50" s="60"/>
      <c r="F50" s="61"/>
      <c r="H50" s="54"/>
      <c r="I50" s="55"/>
      <c r="K50" s="54"/>
      <c r="L50" s="78"/>
      <c r="M50" s="78"/>
      <c r="N50" s="78"/>
      <c r="O50" s="55"/>
      <c r="Q50" s="54"/>
      <c r="R50" s="55"/>
    </row>
    <row r="51" spans="2:18" ht="29.25" customHeight="1" x14ac:dyDescent="0.3">
      <c r="B51" s="56"/>
      <c r="C51" s="57"/>
      <c r="E51" s="62"/>
      <c r="F51" s="63"/>
      <c r="H51" s="56"/>
      <c r="I51" s="57"/>
      <c r="K51" s="56"/>
      <c r="L51" s="79"/>
      <c r="M51" s="79"/>
      <c r="N51" s="79"/>
      <c r="O51" s="57"/>
      <c r="Q51" s="56"/>
      <c r="R51" s="57"/>
    </row>
  </sheetData>
  <mergeCells count="46">
    <mergeCell ref="C1:R1"/>
    <mergeCell ref="Q30:R33"/>
    <mergeCell ref="B33:C33"/>
    <mergeCell ref="E33:F33"/>
    <mergeCell ref="H33:I33"/>
    <mergeCell ref="K33:L33"/>
    <mergeCell ref="N33:O33"/>
    <mergeCell ref="Q3:R6"/>
    <mergeCell ref="Q21:R24"/>
    <mergeCell ref="C28:R28"/>
    <mergeCell ref="H21:I24"/>
    <mergeCell ref="K21:O24"/>
    <mergeCell ref="Q8:R9"/>
    <mergeCell ref="K6:L6"/>
    <mergeCell ref="N6:O6"/>
    <mergeCell ref="H8:I9"/>
    <mergeCell ref="T36:Y36"/>
    <mergeCell ref="T9:Y9"/>
    <mergeCell ref="T18:U18"/>
    <mergeCell ref="V18:W18"/>
    <mergeCell ref="K8:L9"/>
    <mergeCell ref="N8:O9"/>
    <mergeCell ref="H6:I6"/>
    <mergeCell ref="N18:O19"/>
    <mergeCell ref="Q35:R36"/>
    <mergeCell ref="T45:U45"/>
    <mergeCell ref="V45:W45"/>
    <mergeCell ref="B48:C51"/>
    <mergeCell ref="E48:F51"/>
    <mergeCell ref="H48:I51"/>
    <mergeCell ref="K48:O51"/>
    <mergeCell ref="Q48:R51"/>
    <mergeCell ref="N45:O46"/>
    <mergeCell ref="E46:F46"/>
    <mergeCell ref="B35:C36"/>
    <mergeCell ref="E35:F36"/>
    <mergeCell ref="H35:I36"/>
    <mergeCell ref="K35:L36"/>
    <mergeCell ref="N35:O36"/>
    <mergeCell ref="B6:C6"/>
    <mergeCell ref="E6:F6"/>
    <mergeCell ref="B21:C24"/>
    <mergeCell ref="E21:F24"/>
    <mergeCell ref="B8:C9"/>
    <mergeCell ref="E8:F9"/>
    <mergeCell ref="E19:F19"/>
  </mergeCell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LRAM Example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Bucknall</dc:creator>
  <cp:lastModifiedBy>Georgette Vlahos</cp:lastModifiedBy>
  <cp:lastPrinted>2012-09-27T19:50:03Z</cp:lastPrinted>
  <dcterms:created xsi:type="dcterms:W3CDTF">2012-09-14T13:53:30Z</dcterms:created>
  <dcterms:modified xsi:type="dcterms:W3CDTF">2013-07-31T19:07:51Z</dcterms:modified>
</cp:coreProperties>
</file>