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5.xml" ContentType="application/vnd.openxmlformats-officedocument.themeOverride+xml"/>
  <Override PartName="/xl/drawings/drawing4.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6.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7.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8.xml" ContentType="application/vnd.openxmlformats-officedocument.themeOverrid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heme/themeOverride9.xml" ContentType="application/vnd.openxmlformats-officedocument.themeOverrid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heme/themeOverride10.xml" ContentType="application/vnd.openxmlformats-officedocument.themeOverrid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11.xml" ContentType="application/vnd.openxmlformats-officedocument.themeOverride+xml"/>
  <Override PartName="/xl/drawings/drawing5.xml" ContentType="application/vnd.openxmlformats-officedocument.drawing+xml"/>
  <Override PartName="/xl/charts/chart12.xml" ContentType="application/vnd.openxmlformats-officedocument.drawingml.chart+xml"/>
  <Override PartName="/xl/theme/themeOverride12.xml" ContentType="application/vnd.openxmlformats-officedocument.themeOverride+xml"/>
  <Override PartName="/xl/charts/chart13.xml" ContentType="application/vnd.openxmlformats-officedocument.drawingml.chart+xml"/>
  <Override PartName="/xl/theme/themeOverride13.xml" ContentType="application/vnd.openxmlformats-officedocument.themeOverrid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G:\Limited\Performance_Assessment\8. Yearbooks\2019 Yearbook\2019 Yearbook_GD\Final\"/>
    </mc:Choice>
  </mc:AlternateContent>
  <workbookProtection workbookAlgorithmName="SHA-512" workbookHashValue="3EE4NL1c9QGA3EBNAtCPXZupIVbNMIqhWlH01VZo1+9nl9VGg5YKgOk9QNGEajkCwXqwMRPHyh2msTlFoZS5Nw==" workbookSaltValue="VDtSOaXUNF7c6WcARagYvg==" workbookSpinCount="100000" lockStructure="1"/>
  <bookViews>
    <workbookView xWindow="10180" yWindow="160" windowWidth="9030" windowHeight="5200" tabRatio="920"/>
  </bookViews>
  <sheets>
    <sheet name="Title" sheetId="1" r:id="rId1"/>
    <sheet name="Table of Contents" sheetId="4" r:id="rId2"/>
    <sheet name="YE Review" sheetId="22" state="hidden" r:id="rId3"/>
    <sheet name="Snapshot" sheetId="20" r:id="rId4"/>
    <sheet name="Balance Sheet" sheetId="5" r:id="rId5"/>
    <sheet name="Balance Sheet Graphs" sheetId="6" r:id="rId6"/>
    <sheet name="Income Statement" sheetId="7" r:id="rId7"/>
    <sheet name="Income Statement Graphs" sheetId="8" r:id="rId8"/>
    <sheet name="Financial Ratios" sheetId="9" r:id="rId9"/>
    <sheet name="Ratios Graphs" sheetId="10" r:id="rId10"/>
    <sheet name="General Information" sheetId="11" r:id="rId11"/>
    <sheet name="General Graphs" sheetId="12" r:id="rId12"/>
    <sheet name="SQRs" sheetId="19" r:id="rId13"/>
    <sheet name="Glossary" sheetId="13" r:id="rId14"/>
    <sheet name="For Charts" sheetId="14" state="hidden" r:id="rId15"/>
    <sheet name="combined trial balance" sheetId="15" state="hidden" r:id="rId16"/>
    <sheet name="TB data" sheetId="16" state="hidden" r:id="rId17"/>
    <sheet name="General" sheetId="17" state="hidden" r:id="rId18"/>
    <sheet name="Live data(OLD)" sheetId="18" state="hidden" r:id="rId19"/>
    <sheet name="Live 2.1.14 Volumes " sheetId="24" state="hidden" r:id="rId20"/>
    <sheet name="IS YoY" sheetId="21" state="hidden" r:id="rId21"/>
    <sheet name="BS YoY" sheetId="23" state="hidden" r:id="rId22"/>
    <sheet name="BS YoY 2" sheetId="26" state="hidden" r:id="rId23"/>
    <sheet name="Cust. Nos" sheetId="27" state="hidden" r:id="rId24"/>
    <sheet name="Notes" sheetId="28" state="hidden" r:id="rId25"/>
  </sheets>
  <definedNames>
    <definedName name="_xlnm.Print_Area" localSheetId="4">'Balance Sheet'!$A$1:$N$34</definedName>
    <definedName name="_xlnm.Print_Area" localSheetId="5">'Balance Sheet Graphs'!$A$1:$V$39</definedName>
    <definedName name="_xlnm.Print_Area" localSheetId="15">'combined trial balance'!$A$1:$G$152</definedName>
    <definedName name="_xlnm.Print_Area" localSheetId="8">'Financial Ratios'!$A$1:$N$26</definedName>
    <definedName name="_xlnm.Print_Area" localSheetId="17">General!#REF!</definedName>
    <definedName name="_xlnm.Print_Area" localSheetId="11">'General Graphs'!$A$1:$M$36</definedName>
    <definedName name="_xlnm.Print_Area" localSheetId="10">'General Information'!$A$1:$L$16</definedName>
    <definedName name="_xlnm.Print_Area" localSheetId="13">Glossary!$A$1:$Y$55</definedName>
    <definedName name="_xlnm.Print_Area" localSheetId="6">'Income Statement'!$A$1:$N$27</definedName>
    <definedName name="_xlnm.Print_Area" localSheetId="7">'Income Statement Graphs'!$A$1:$M$39</definedName>
    <definedName name="_xlnm.Print_Area" localSheetId="9">'Ratios Graphs'!$A$1:$AP$33</definedName>
    <definedName name="_xlnm.Print_Area" localSheetId="3">Snapshot!$A$1:$W$25</definedName>
    <definedName name="_xlnm.Print_Area" localSheetId="12">SQRs!$A$1:$D$15</definedName>
    <definedName name="_xlnm.Print_Area" localSheetId="1">'Table of Contents'!$A$1:$Y$38</definedName>
    <definedName name="_xlnm.Print_Area" localSheetId="16">'TB data'!$A$1:$E$110</definedName>
    <definedName name="_xlnm.Print_Area" localSheetId="0">Title!$A$1:$X$35</definedName>
    <definedName name="_xlnm.Print_Area" localSheetId="2">'YE Review'!$A$1:$G$25</definedName>
    <definedName name="_xlnm.Print_Titles" localSheetId="15">'combined trial balance'!$1:$4</definedName>
    <definedName name="_xlnm.Print_Titles" localSheetId="17">General!$A:$B</definedName>
    <definedName name="_xlnm.Print_Titles" localSheetId="16">'TB data'!$A:$B</definedName>
    <definedName name="TableName">"Dummy"</definedName>
  </definedNames>
  <calcPr calcId="162913" calcMode="manual"/>
  <pivotCaches>
    <pivotCache cacheId="0" r:id="rId26"/>
    <pivotCache cacheId="1" r:id="rId27"/>
    <pivotCache cacheId="2" r:id="rId28"/>
    <pivotCache cacheId="3" r:id="rId29"/>
  </pivotCaches>
</workbook>
</file>

<file path=xl/calcChain.xml><?xml version="1.0" encoding="utf-8"?>
<calcChain xmlns="http://schemas.openxmlformats.org/spreadsheetml/2006/main">
  <c r="L61" i="15" l="1"/>
  <c r="D61" i="15"/>
  <c r="D42" i="17" l="1"/>
  <c r="D41" i="17"/>
  <c r="C42" i="17"/>
  <c r="C41" i="17"/>
  <c r="C62" i="27" l="1"/>
  <c r="C61" i="27"/>
  <c r="C58" i="27"/>
  <c r="C57" i="27"/>
  <c r="E62" i="27"/>
  <c r="D63" i="27"/>
  <c r="C63" i="27"/>
  <c r="E63" i="27" s="1"/>
  <c r="E58" i="27"/>
  <c r="D59" i="27"/>
  <c r="C59" i="27"/>
  <c r="E52" i="27"/>
  <c r="E51" i="27"/>
  <c r="E50" i="27"/>
  <c r="E48" i="27"/>
  <c r="E47" i="27"/>
  <c r="E46" i="27"/>
  <c r="D48" i="27"/>
  <c r="D52" i="27"/>
  <c r="D51" i="27"/>
  <c r="D50" i="27"/>
  <c r="D47" i="27"/>
  <c r="D46" i="27"/>
  <c r="C48" i="27"/>
  <c r="C52" i="27"/>
  <c r="C51" i="27"/>
  <c r="C47" i="27"/>
  <c r="C50" i="27"/>
  <c r="C46" i="27"/>
  <c r="E59" i="27" l="1"/>
  <c r="E57" i="27"/>
  <c r="E61" i="27"/>
  <c r="J19" i="27"/>
  <c r="J21" i="27" l="1"/>
  <c r="E30" i="28"/>
  <c r="D30" i="28"/>
  <c r="D39" i="28"/>
  <c r="B39" i="28"/>
  <c r="B37" i="28"/>
  <c r="B36" i="28"/>
  <c r="B35" i="28"/>
  <c r="B34" i="28"/>
  <c r="B33" i="28"/>
  <c r="B32" i="28"/>
  <c r="C30" i="28"/>
  <c r="C41" i="28"/>
  <c r="C38" i="28"/>
  <c r="E29" i="28"/>
  <c r="E28" i="28"/>
  <c r="E27" i="28"/>
  <c r="E26" i="28"/>
  <c r="E25" i="28"/>
  <c r="E24" i="28"/>
  <c r="E23" i="28"/>
  <c r="D27" i="28"/>
  <c r="D26" i="28"/>
  <c r="D25" i="28"/>
  <c r="D24" i="28"/>
  <c r="F113" i="26"/>
  <c r="F112" i="26"/>
  <c r="J31" i="27"/>
  <c r="I39" i="27"/>
  <c r="H39" i="27"/>
  <c r="I38" i="27"/>
  <c r="H38" i="27"/>
  <c r="I37" i="27"/>
  <c r="H37" i="27"/>
  <c r="I36" i="27"/>
  <c r="I35" i="27"/>
  <c r="I34" i="27"/>
  <c r="H34" i="27"/>
  <c r="I33" i="27"/>
  <c r="H33" i="27"/>
  <c r="I32" i="27"/>
  <c r="H32" i="27"/>
  <c r="I31" i="27"/>
  <c r="H31" i="27"/>
  <c r="I27" i="27"/>
  <c r="H27" i="27"/>
  <c r="I26" i="27"/>
  <c r="H26" i="27"/>
  <c r="I25" i="27"/>
  <c r="H25" i="27"/>
  <c r="I24" i="27"/>
  <c r="I23" i="27"/>
  <c r="I22" i="27"/>
  <c r="H22" i="27"/>
  <c r="I21" i="27"/>
  <c r="H21" i="27"/>
  <c r="I20" i="27"/>
  <c r="H20" i="27"/>
  <c r="I19" i="27"/>
  <c r="H19" i="27"/>
  <c r="H15" i="27"/>
  <c r="H14" i="27"/>
  <c r="H13" i="27"/>
  <c r="H10" i="27"/>
  <c r="H9" i="27"/>
  <c r="I15" i="27"/>
  <c r="I14" i="27"/>
  <c r="I13" i="27"/>
  <c r="I12" i="27"/>
  <c r="I11" i="27"/>
  <c r="I10" i="27"/>
  <c r="I9" i="27"/>
  <c r="I8" i="27"/>
  <c r="I7" i="27"/>
  <c r="H8" i="27"/>
  <c r="H7" i="27"/>
  <c r="D32" i="27"/>
  <c r="D31" i="27"/>
  <c r="D20" i="27"/>
  <c r="D19" i="27"/>
  <c r="D8" i="27"/>
  <c r="D7" i="27"/>
  <c r="F36" i="27"/>
  <c r="E36" i="27"/>
  <c r="C36" i="27"/>
  <c r="F35" i="27"/>
  <c r="E35" i="27"/>
  <c r="C35" i="27"/>
  <c r="F34" i="27"/>
  <c r="F37" i="27" s="1"/>
  <c r="E34" i="27"/>
  <c r="E37" i="27" s="1"/>
  <c r="E39" i="27" s="1"/>
  <c r="C34" i="27"/>
  <c r="F33" i="27"/>
  <c r="E33" i="27"/>
  <c r="C33" i="27"/>
  <c r="C38" i="27" s="1"/>
  <c r="F32" i="27"/>
  <c r="E32" i="27"/>
  <c r="C32" i="27"/>
  <c r="F31" i="27"/>
  <c r="F38" i="27" s="1"/>
  <c r="E31" i="27"/>
  <c r="C31" i="27"/>
  <c r="E38" i="27"/>
  <c r="C37" i="27"/>
  <c r="F39" i="27" l="1"/>
  <c r="C39" i="27"/>
  <c r="G25" i="26" l="1"/>
  <c r="F25" i="26"/>
  <c r="G97" i="26"/>
  <c r="F97" i="26"/>
  <c r="H16" i="27" l="1"/>
  <c r="I16" i="27"/>
  <c r="C27" i="27"/>
  <c r="F26" i="27"/>
  <c r="E26" i="27"/>
  <c r="C26" i="27"/>
  <c r="F25" i="27"/>
  <c r="E25" i="27"/>
  <c r="C25" i="27"/>
  <c r="F14" i="27"/>
  <c r="E14" i="27"/>
  <c r="F13" i="27"/>
  <c r="F15" i="27" s="1"/>
  <c r="E13" i="27"/>
  <c r="E15" i="27" s="1"/>
  <c r="C13" i="27"/>
  <c r="C14" i="27"/>
  <c r="F48" i="23"/>
  <c r="F47" i="23"/>
  <c r="F46" i="23"/>
  <c r="F45" i="23"/>
  <c r="F44" i="23"/>
  <c r="F43" i="23"/>
  <c r="F42" i="23"/>
  <c r="F41" i="23"/>
  <c r="F40" i="23"/>
  <c r="F39" i="23"/>
  <c r="F38" i="23"/>
  <c r="F37" i="23"/>
  <c r="F36" i="23"/>
  <c r="F15" i="23"/>
  <c r="F14" i="23"/>
  <c r="F13" i="23"/>
  <c r="F12" i="23"/>
  <c r="F11" i="23"/>
  <c r="F10" i="23"/>
  <c r="F9" i="23"/>
  <c r="F8" i="23"/>
  <c r="F7" i="23"/>
  <c r="F6" i="23"/>
  <c r="F5" i="23"/>
  <c r="F4" i="23"/>
  <c r="F16" i="23"/>
  <c r="F27" i="27" l="1"/>
  <c r="E27" i="27"/>
  <c r="C15" i="27"/>
  <c r="F52" i="26"/>
  <c r="F71" i="26"/>
  <c r="F69" i="26"/>
  <c r="E32" i="26"/>
  <c r="F66" i="26"/>
  <c r="F65" i="26"/>
  <c r="F64" i="26"/>
  <c r="E28" i="26" s="1"/>
  <c r="F63" i="26"/>
  <c r="F62" i="26"/>
  <c r="E26" i="26" s="1"/>
  <c r="F60" i="26"/>
  <c r="E24" i="26" s="1"/>
  <c r="F59" i="26"/>
  <c r="F58" i="26"/>
  <c r="F57" i="26"/>
  <c r="E21" i="26" s="1"/>
  <c r="F56" i="26"/>
  <c r="E20" i="26" s="1"/>
  <c r="F55" i="26"/>
  <c r="F51" i="26"/>
  <c r="F50" i="26"/>
  <c r="F49" i="26"/>
  <c r="F48" i="26"/>
  <c r="F47" i="26"/>
  <c r="F46" i="26"/>
  <c r="F45" i="26"/>
  <c r="F44" i="26"/>
  <c r="F43" i="26"/>
  <c r="F42" i="26"/>
  <c r="F41" i="26"/>
  <c r="F40" i="26"/>
  <c r="E35" i="26"/>
  <c r="E34" i="26"/>
  <c r="E33" i="26"/>
  <c r="E31" i="26"/>
  <c r="E30" i="26"/>
  <c r="E29" i="26"/>
  <c r="E27" i="26"/>
  <c r="E23" i="26"/>
  <c r="E22" i="26"/>
  <c r="E19" i="26"/>
  <c r="E16" i="26"/>
  <c r="E15" i="26"/>
  <c r="E14" i="26"/>
  <c r="E13" i="26"/>
  <c r="E12" i="26"/>
  <c r="E11" i="26"/>
  <c r="E9" i="26"/>
  <c r="E8" i="26"/>
  <c r="E7" i="26"/>
  <c r="E6" i="26"/>
  <c r="E5" i="26"/>
  <c r="D34" i="26"/>
  <c r="D32" i="26"/>
  <c r="D31" i="26"/>
  <c r="G30" i="14"/>
  <c r="G29" i="14"/>
  <c r="D60" i="21" l="1"/>
  <c r="D21" i="21"/>
  <c r="D18" i="21"/>
  <c r="D16" i="21"/>
  <c r="D14" i="21"/>
  <c r="D12" i="21"/>
  <c r="D11" i="21"/>
  <c r="D10" i="21"/>
  <c r="D9" i="21"/>
  <c r="D7" i="21"/>
  <c r="D6" i="21"/>
  <c r="D5" i="21"/>
  <c r="E43" i="21"/>
  <c r="E41" i="21"/>
  <c r="E39" i="21"/>
  <c r="E37" i="21"/>
  <c r="E36" i="21"/>
  <c r="E35" i="21"/>
  <c r="E34" i="21"/>
  <c r="E32" i="21"/>
  <c r="E31" i="21"/>
  <c r="E30" i="21"/>
  <c r="E128" i="24" l="1"/>
  <c r="D128" i="24"/>
  <c r="C128" i="24"/>
  <c r="B128" i="24"/>
  <c r="E127" i="24"/>
  <c r="D127" i="24"/>
  <c r="C127" i="24"/>
  <c r="B127" i="24"/>
  <c r="E126" i="24"/>
  <c r="D126" i="24"/>
  <c r="C126" i="24"/>
  <c r="B126" i="24"/>
  <c r="E125" i="24"/>
  <c r="D125" i="24"/>
  <c r="C125" i="24"/>
  <c r="B125" i="24"/>
  <c r="E124" i="24"/>
  <c r="D124" i="24"/>
  <c r="C124" i="24"/>
  <c r="B124" i="24"/>
  <c r="E123" i="24"/>
  <c r="D123" i="24"/>
  <c r="C123" i="24"/>
  <c r="B123" i="24"/>
  <c r="E122" i="24"/>
  <c r="D122" i="24"/>
  <c r="C122" i="24"/>
  <c r="B122" i="24"/>
  <c r="E121" i="24"/>
  <c r="D121" i="24"/>
  <c r="C121" i="24"/>
  <c r="B121" i="24"/>
  <c r="E120" i="24"/>
  <c r="D120" i="24"/>
  <c r="C120" i="24"/>
  <c r="B120" i="24"/>
  <c r="E119" i="24"/>
  <c r="D119" i="24"/>
  <c r="C119" i="24"/>
  <c r="B119" i="24"/>
  <c r="E118" i="24"/>
  <c r="D118" i="24"/>
  <c r="C118" i="24"/>
  <c r="B118" i="24"/>
  <c r="E117" i="24"/>
  <c r="E129" i="24" s="1"/>
  <c r="D117" i="24"/>
  <c r="D129" i="24" s="1"/>
  <c r="K103" i="24" s="1"/>
  <c r="C117" i="24"/>
  <c r="C129" i="24" s="1"/>
  <c r="B117" i="24"/>
  <c r="B129" i="24" s="1"/>
  <c r="A116" i="24"/>
  <c r="E114" i="24"/>
  <c r="D114" i="24"/>
  <c r="C114" i="24"/>
  <c r="B114" i="24"/>
  <c r="E113" i="24"/>
  <c r="D113" i="24"/>
  <c r="C113" i="24"/>
  <c r="B113" i="24"/>
  <c r="E112" i="24"/>
  <c r="D112" i="24"/>
  <c r="C112" i="24"/>
  <c r="B112" i="24"/>
  <c r="E111" i="24"/>
  <c r="D111" i="24"/>
  <c r="C111" i="24"/>
  <c r="B111" i="24"/>
  <c r="E110" i="24"/>
  <c r="D110" i="24"/>
  <c r="C110" i="24"/>
  <c r="B110" i="24"/>
  <c r="E109" i="24"/>
  <c r="D109" i="24"/>
  <c r="C109" i="24"/>
  <c r="B109" i="24"/>
  <c r="E108" i="24"/>
  <c r="D108" i="24"/>
  <c r="C108" i="24"/>
  <c r="B108" i="24"/>
  <c r="E107" i="24"/>
  <c r="D107" i="24"/>
  <c r="C107" i="24"/>
  <c r="B107" i="24"/>
  <c r="E106" i="24"/>
  <c r="D106" i="24"/>
  <c r="C106" i="24"/>
  <c r="B106" i="24"/>
  <c r="E105" i="24"/>
  <c r="E115" i="24" s="1"/>
  <c r="E130" i="24" s="1"/>
  <c r="D105" i="24"/>
  <c r="C105" i="24"/>
  <c r="B105" i="24"/>
  <c r="E104" i="24"/>
  <c r="D104" i="24"/>
  <c r="C104" i="24"/>
  <c r="B104" i="24"/>
  <c r="I103" i="24"/>
  <c r="E103" i="24"/>
  <c r="D103" i="24"/>
  <c r="D115" i="24" s="1"/>
  <c r="C103" i="24"/>
  <c r="C115" i="24" s="1"/>
  <c r="B103" i="24"/>
  <c r="B115" i="24" s="1"/>
  <c r="I102" i="24"/>
  <c r="A102" i="24"/>
  <c r="F71" i="24"/>
  <c r="H71" i="24" s="1"/>
  <c r="F67" i="24"/>
  <c r="H67" i="24" s="1"/>
  <c r="F54" i="24"/>
  <c r="H54" i="24" s="1"/>
  <c r="H93" i="24" s="1"/>
  <c r="F22" i="24"/>
  <c r="H22" i="24" s="1"/>
  <c r="H18" i="24"/>
  <c r="F18" i="24"/>
  <c r="F5" i="24"/>
  <c r="H5" i="24" s="1"/>
  <c r="D130" i="24" l="1"/>
  <c r="K102" i="24"/>
  <c r="H44" i="24"/>
  <c r="F129" i="24"/>
  <c r="J103" i="24"/>
  <c r="L103" i="24" s="1"/>
  <c r="B130" i="24"/>
  <c r="J102" i="24"/>
  <c r="L102" i="24" s="1"/>
  <c r="L104" i="24" s="1"/>
  <c r="F115" i="24"/>
  <c r="C130" i="24"/>
  <c r="F130" i="24" l="1"/>
  <c r="D15" i="23" l="1"/>
  <c r="D14" i="23"/>
  <c r="D13" i="23"/>
  <c r="D12" i="23"/>
  <c r="D11" i="23"/>
  <c r="D10" i="23"/>
  <c r="D9" i="23"/>
  <c r="D8" i="23"/>
  <c r="D7" i="23"/>
  <c r="D6" i="23"/>
  <c r="D5" i="23"/>
  <c r="D4" i="23"/>
  <c r="D16" i="23" s="1"/>
  <c r="D48" i="23"/>
  <c r="C48" i="23"/>
  <c r="E47" i="23"/>
  <c r="E46" i="23"/>
  <c r="E45" i="23"/>
  <c r="E44" i="23"/>
  <c r="E43" i="23"/>
  <c r="E42" i="23"/>
  <c r="E41" i="23"/>
  <c r="E40" i="23"/>
  <c r="E39" i="23"/>
  <c r="E38" i="23"/>
  <c r="E37" i="23"/>
  <c r="E36" i="23"/>
  <c r="D32" i="23"/>
  <c r="E32" i="23" s="1"/>
  <c r="C32" i="23"/>
  <c r="E31" i="23"/>
  <c r="E30" i="23"/>
  <c r="E29" i="23"/>
  <c r="E28" i="23"/>
  <c r="E27" i="23"/>
  <c r="E26" i="23"/>
  <c r="E25" i="23"/>
  <c r="E24" i="23"/>
  <c r="E23" i="23"/>
  <c r="E22" i="23"/>
  <c r="E21" i="23"/>
  <c r="E20" i="23"/>
  <c r="D51" i="21"/>
  <c r="D56" i="21"/>
  <c r="E48" i="23" l="1"/>
  <c r="D58" i="21"/>
  <c r="D62" i="21" s="1"/>
  <c r="D65" i="21" s="1"/>
  <c r="E4" i="23" l="1"/>
  <c r="E5" i="23"/>
  <c r="E6" i="23"/>
  <c r="E7" i="23"/>
  <c r="E8" i="23"/>
  <c r="E9" i="23"/>
  <c r="E10" i="23"/>
  <c r="E11" i="23"/>
  <c r="E12" i="23"/>
  <c r="E13" i="23"/>
  <c r="E14" i="23"/>
  <c r="E15" i="23"/>
  <c r="C16" i="23"/>
  <c r="E16" i="23" s="1"/>
  <c r="E132" i="18" l="1"/>
  <c r="E133" i="18"/>
  <c r="E134" i="18"/>
  <c r="E135" i="18"/>
  <c r="E136" i="18"/>
  <c r="E137" i="18"/>
  <c r="E138" i="18"/>
  <c r="E139" i="18"/>
  <c r="E140" i="18"/>
  <c r="E141" i="18"/>
  <c r="E142" i="18"/>
  <c r="E131" i="18"/>
  <c r="D132" i="18"/>
  <c r="D133" i="18"/>
  <c r="D134" i="18"/>
  <c r="D135" i="18"/>
  <c r="D136" i="18"/>
  <c r="D137" i="18"/>
  <c r="D138" i="18"/>
  <c r="D139" i="18"/>
  <c r="D140" i="18"/>
  <c r="D141" i="18"/>
  <c r="D142" i="18"/>
  <c r="D131" i="18"/>
  <c r="C132" i="18"/>
  <c r="C133" i="18"/>
  <c r="C134" i="18"/>
  <c r="C135" i="18"/>
  <c r="C136" i="18"/>
  <c r="C137" i="18"/>
  <c r="C138" i="18"/>
  <c r="C139" i="18"/>
  <c r="C140" i="18"/>
  <c r="C141" i="18"/>
  <c r="C142" i="18"/>
  <c r="C131" i="18"/>
  <c r="C143" i="18" s="1"/>
  <c r="B132" i="18"/>
  <c r="B133" i="18"/>
  <c r="B134" i="18"/>
  <c r="B135" i="18"/>
  <c r="B136" i="18"/>
  <c r="B137" i="18"/>
  <c r="B138" i="18"/>
  <c r="B139" i="18"/>
  <c r="B140" i="18"/>
  <c r="B141" i="18"/>
  <c r="B142" i="18"/>
  <c r="E104" i="16" l="1"/>
  <c r="B131" i="18"/>
  <c r="B143" i="18" s="1"/>
  <c r="F80" i="18"/>
  <c r="H80" i="18" s="1"/>
  <c r="F31" i="18"/>
  <c r="H31" i="18" s="1"/>
  <c r="C125" i="18" l="1"/>
  <c r="D125" i="18"/>
  <c r="E125" i="18"/>
  <c r="C126" i="18"/>
  <c r="D126" i="18"/>
  <c r="E126" i="18"/>
  <c r="C127" i="18"/>
  <c r="D127" i="18"/>
  <c r="E127" i="18"/>
  <c r="C128" i="18"/>
  <c r="D128" i="18"/>
  <c r="E128" i="18"/>
  <c r="B126" i="18"/>
  <c r="B127" i="18"/>
  <c r="B128" i="18"/>
  <c r="F67" i="18"/>
  <c r="F18" i="18"/>
  <c r="D43" i="17" l="1"/>
  <c r="C43" i="17"/>
  <c r="C11" i="14" s="1"/>
  <c r="D11" i="14" l="1"/>
  <c r="I140" i="15" l="1"/>
  <c r="F140" i="15"/>
  <c r="C140" i="15"/>
  <c r="I139" i="15"/>
  <c r="F139" i="15"/>
  <c r="C139" i="15"/>
  <c r="I123" i="15"/>
  <c r="F123" i="15"/>
  <c r="C123" i="15"/>
  <c r="I122" i="15"/>
  <c r="F122" i="15"/>
  <c r="C122" i="15"/>
  <c r="I121" i="15"/>
  <c r="F121" i="15"/>
  <c r="C121" i="15"/>
  <c r="I119" i="15"/>
  <c r="F119" i="15"/>
  <c r="C119" i="15"/>
  <c r="I118" i="15"/>
  <c r="F118" i="15"/>
  <c r="C118" i="15"/>
  <c r="I117" i="15"/>
  <c r="F117" i="15"/>
  <c r="C117" i="15"/>
  <c r="I116" i="15"/>
  <c r="F116" i="15"/>
  <c r="C116" i="15"/>
  <c r="I115" i="15"/>
  <c r="F115" i="15"/>
  <c r="C115" i="15"/>
  <c r="I114" i="15"/>
  <c r="F114" i="15"/>
  <c r="C114" i="15"/>
  <c r="I113" i="15"/>
  <c r="F113" i="15"/>
  <c r="C113" i="15"/>
  <c r="I112" i="15"/>
  <c r="F112" i="15"/>
  <c r="C112" i="15"/>
  <c r="G141" i="15" l="1"/>
  <c r="J141" i="15"/>
  <c r="K139" i="15"/>
  <c r="K117" i="15"/>
  <c r="D141" i="15"/>
  <c r="K113" i="15"/>
  <c r="K140" i="15"/>
  <c r="L141" i="15" s="1"/>
  <c r="K119" i="15"/>
  <c r="K114" i="15"/>
  <c r="K123" i="15"/>
  <c r="K118" i="15"/>
  <c r="K122" i="15"/>
  <c r="K116" i="15"/>
  <c r="K115" i="15"/>
  <c r="K112" i="15"/>
  <c r="K121" i="15"/>
  <c r="E43" i="17"/>
  <c r="Q13" i="22" s="1"/>
  <c r="S13" i="22" s="1"/>
  <c r="E42" i="17"/>
  <c r="E41" i="17"/>
  <c r="C54" i="21" l="1"/>
  <c r="E54" i="21" s="1"/>
  <c r="C10" i="21"/>
  <c r="E10" i="21" s="1"/>
  <c r="B125" i="18" l="1"/>
  <c r="E124" i="18"/>
  <c r="D124" i="18"/>
  <c r="C124" i="18"/>
  <c r="B124" i="18"/>
  <c r="E123" i="18"/>
  <c r="D123" i="18"/>
  <c r="C123" i="18"/>
  <c r="B123" i="18"/>
  <c r="E122" i="18"/>
  <c r="D122" i="18"/>
  <c r="C122" i="18"/>
  <c r="B122" i="18"/>
  <c r="E121" i="18"/>
  <c r="D121" i="18"/>
  <c r="C121" i="18"/>
  <c r="B121" i="18"/>
  <c r="E120" i="18"/>
  <c r="D120" i="18"/>
  <c r="C120" i="18"/>
  <c r="B120" i="18"/>
  <c r="E119" i="18"/>
  <c r="D119" i="18"/>
  <c r="C119" i="18"/>
  <c r="B119" i="18"/>
  <c r="E118" i="18"/>
  <c r="D118" i="18"/>
  <c r="C118" i="18"/>
  <c r="B118" i="18"/>
  <c r="E117" i="18"/>
  <c r="D117" i="18"/>
  <c r="C117" i="18"/>
  <c r="B117" i="18"/>
  <c r="E114" i="18"/>
  <c r="D114" i="18"/>
  <c r="C114" i="18"/>
  <c r="B114" i="18"/>
  <c r="E113" i="18"/>
  <c r="D113" i="18"/>
  <c r="C113" i="18"/>
  <c r="B113" i="18"/>
  <c r="E112" i="18"/>
  <c r="D112" i="18"/>
  <c r="C112" i="18"/>
  <c r="B112" i="18"/>
  <c r="E111" i="18"/>
  <c r="D111" i="18"/>
  <c r="C111" i="18"/>
  <c r="B111" i="18"/>
  <c r="E110" i="18"/>
  <c r="D110" i="18"/>
  <c r="C110" i="18"/>
  <c r="B110" i="18"/>
  <c r="E109" i="18"/>
  <c r="D109" i="18"/>
  <c r="C109" i="18"/>
  <c r="B109" i="18"/>
  <c r="E108" i="18"/>
  <c r="D108" i="18"/>
  <c r="C108" i="18"/>
  <c r="B108" i="18"/>
  <c r="E107" i="18"/>
  <c r="D107" i="18"/>
  <c r="C107" i="18"/>
  <c r="B107" i="18"/>
  <c r="E106" i="18"/>
  <c r="D106" i="18"/>
  <c r="C106" i="18"/>
  <c r="B106" i="18"/>
  <c r="E105" i="18"/>
  <c r="D105" i="18"/>
  <c r="C105" i="18"/>
  <c r="B105" i="18"/>
  <c r="E104" i="18"/>
  <c r="D104" i="18"/>
  <c r="C104" i="18"/>
  <c r="B104" i="18"/>
  <c r="E103" i="18"/>
  <c r="D103" i="18"/>
  <c r="C103" i="18"/>
  <c r="B103" i="18"/>
  <c r="H67" i="18"/>
  <c r="F54" i="18"/>
  <c r="H54" i="18" s="1"/>
  <c r="H18" i="18"/>
  <c r="F5" i="18"/>
  <c r="H5" i="18" s="1"/>
  <c r="H44" i="18" l="1"/>
  <c r="H93" i="18"/>
  <c r="D129" i="18"/>
  <c r="D143" i="18"/>
  <c r="B115" i="18"/>
  <c r="B129" i="18"/>
  <c r="C115" i="18"/>
  <c r="C129" i="18"/>
  <c r="D115" i="18"/>
  <c r="E115" i="18"/>
  <c r="E129" i="18"/>
  <c r="E143" i="18"/>
  <c r="D104" i="16"/>
  <c r="C104" i="16"/>
  <c r="C144" i="18" l="1"/>
  <c r="B144" i="18"/>
  <c r="F129" i="18"/>
  <c r="F143" i="18"/>
  <c r="F115" i="18"/>
  <c r="D144" i="18"/>
  <c r="E144" i="18"/>
  <c r="N13" i="17"/>
  <c r="O13" i="17"/>
  <c r="L13" i="17"/>
  <c r="M13" i="17"/>
  <c r="K13" i="17"/>
  <c r="J13" i="17"/>
  <c r="D33" i="14" l="1"/>
  <c r="G28" i="14"/>
  <c r="F144" i="18"/>
  <c r="C33" i="14"/>
  <c r="E7" i="17"/>
  <c r="E8" i="17"/>
  <c r="H13" i="17"/>
  <c r="G13" i="17"/>
  <c r="I150" i="15"/>
  <c r="F150" i="15"/>
  <c r="C150" i="15"/>
  <c r="I149" i="15"/>
  <c r="F149" i="15"/>
  <c r="C149" i="15"/>
  <c r="I147" i="15"/>
  <c r="J148" i="15" s="1"/>
  <c r="F147" i="15"/>
  <c r="G148" i="15" s="1"/>
  <c r="C147" i="15"/>
  <c r="D148" i="15" s="1"/>
  <c r="I145" i="15"/>
  <c r="F145" i="15"/>
  <c r="C145" i="15"/>
  <c r="I144" i="15"/>
  <c r="F144" i="15"/>
  <c r="C144" i="15"/>
  <c r="I143" i="15"/>
  <c r="F143" i="15"/>
  <c r="C143" i="15"/>
  <c r="I136" i="15"/>
  <c r="F136" i="15"/>
  <c r="C136" i="15"/>
  <c r="I135" i="15"/>
  <c r="F135" i="15"/>
  <c r="C135" i="15"/>
  <c r="I134" i="15"/>
  <c r="F134" i="15"/>
  <c r="C134" i="15"/>
  <c r="I133" i="15"/>
  <c r="F133" i="15"/>
  <c r="C133" i="15"/>
  <c r="I132" i="15"/>
  <c r="F132" i="15"/>
  <c r="C132" i="15"/>
  <c r="I131" i="15"/>
  <c r="F131" i="15"/>
  <c r="C131" i="15"/>
  <c r="I130" i="15"/>
  <c r="F130" i="15"/>
  <c r="C130" i="15"/>
  <c r="I129" i="15"/>
  <c r="F129" i="15"/>
  <c r="C129" i="15"/>
  <c r="I128" i="15"/>
  <c r="F128" i="15"/>
  <c r="C128" i="15"/>
  <c r="I127" i="15"/>
  <c r="F127" i="15"/>
  <c r="C127" i="15"/>
  <c r="I126" i="15"/>
  <c r="F126" i="15"/>
  <c r="C126" i="15"/>
  <c r="I120" i="15"/>
  <c r="J124" i="15" s="1"/>
  <c r="C50" i="21" s="1"/>
  <c r="E50" i="21" s="1"/>
  <c r="F120" i="15"/>
  <c r="C120" i="15"/>
  <c r="I110" i="15"/>
  <c r="J111" i="15" s="1"/>
  <c r="C49" i="21" s="1"/>
  <c r="F110" i="15"/>
  <c r="G111" i="15" s="1"/>
  <c r="C110" i="15"/>
  <c r="D111" i="15" s="1"/>
  <c r="I104" i="15"/>
  <c r="F104" i="15"/>
  <c r="C104" i="15"/>
  <c r="I103" i="15"/>
  <c r="J99" i="15" s="1"/>
  <c r="F103" i="15"/>
  <c r="G99" i="15" s="1"/>
  <c r="C103" i="15"/>
  <c r="I102" i="15"/>
  <c r="F102" i="15"/>
  <c r="C102" i="15"/>
  <c r="I101" i="15"/>
  <c r="F101" i="15"/>
  <c r="C101" i="15"/>
  <c r="I100" i="15"/>
  <c r="F100" i="15"/>
  <c r="C100" i="15"/>
  <c r="I96" i="15"/>
  <c r="J97" i="15" s="1"/>
  <c r="D99" i="26" s="1"/>
  <c r="F96" i="15"/>
  <c r="G97" i="15" s="1"/>
  <c r="C96" i="15"/>
  <c r="I94" i="15"/>
  <c r="F94" i="15"/>
  <c r="C94" i="15"/>
  <c r="I93" i="15"/>
  <c r="F93" i="15"/>
  <c r="C93" i="15"/>
  <c r="I91" i="15"/>
  <c r="J92" i="15" s="1"/>
  <c r="F91" i="15"/>
  <c r="C91" i="15"/>
  <c r="D92" i="15" s="1"/>
  <c r="I89" i="15"/>
  <c r="F89" i="15"/>
  <c r="C89" i="15"/>
  <c r="I88" i="15"/>
  <c r="F88" i="15"/>
  <c r="C88" i="15"/>
  <c r="I87" i="15"/>
  <c r="F87" i="15"/>
  <c r="C87" i="15"/>
  <c r="I86" i="15"/>
  <c r="F86" i="15"/>
  <c r="C86" i="15"/>
  <c r="I85" i="15"/>
  <c r="F85" i="15"/>
  <c r="C85" i="15"/>
  <c r="I83" i="15"/>
  <c r="F83" i="15"/>
  <c r="C83" i="15"/>
  <c r="I82" i="15"/>
  <c r="F82" i="15"/>
  <c r="C82" i="15"/>
  <c r="I81" i="15"/>
  <c r="F81" i="15"/>
  <c r="C81" i="15"/>
  <c r="I80" i="15"/>
  <c r="F80" i="15"/>
  <c r="C80" i="15"/>
  <c r="I78" i="15"/>
  <c r="J79" i="15" s="1"/>
  <c r="F78" i="15"/>
  <c r="G79" i="15" s="1"/>
  <c r="C78" i="15"/>
  <c r="I75" i="15"/>
  <c r="F75" i="15"/>
  <c r="C75" i="15"/>
  <c r="I74" i="15"/>
  <c r="F74" i="15"/>
  <c r="C74" i="15"/>
  <c r="I73" i="15"/>
  <c r="F73" i="15"/>
  <c r="C73" i="15"/>
  <c r="I72" i="15"/>
  <c r="F72" i="15"/>
  <c r="C72" i="15"/>
  <c r="I69" i="15"/>
  <c r="F69" i="15"/>
  <c r="C69" i="15"/>
  <c r="I68" i="15"/>
  <c r="F68" i="15"/>
  <c r="C68" i="15"/>
  <c r="I67" i="15"/>
  <c r="F67" i="15"/>
  <c r="C67" i="15"/>
  <c r="I66" i="15"/>
  <c r="F66" i="15"/>
  <c r="C66" i="15"/>
  <c r="I65" i="15"/>
  <c r="F65" i="15"/>
  <c r="C65" i="15"/>
  <c r="I64" i="15"/>
  <c r="F64" i="15"/>
  <c r="C64" i="15"/>
  <c r="I58" i="15"/>
  <c r="F58" i="15"/>
  <c r="C58" i="15"/>
  <c r="I57" i="15"/>
  <c r="F57" i="15"/>
  <c r="C57" i="15"/>
  <c r="I56" i="15"/>
  <c r="F56" i="15"/>
  <c r="C56" i="15"/>
  <c r="I55" i="15"/>
  <c r="F55" i="15"/>
  <c r="C55" i="15"/>
  <c r="I51" i="15"/>
  <c r="F51" i="15"/>
  <c r="C51" i="15"/>
  <c r="I50" i="15"/>
  <c r="F50" i="15"/>
  <c r="C50" i="15"/>
  <c r="I49" i="15"/>
  <c r="F49" i="15"/>
  <c r="C49" i="15"/>
  <c r="I48" i="15"/>
  <c r="F48" i="15"/>
  <c r="C48" i="15"/>
  <c r="I47" i="15"/>
  <c r="F47" i="15"/>
  <c r="C47" i="15"/>
  <c r="I43" i="15"/>
  <c r="F43" i="15"/>
  <c r="C43" i="15"/>
  <c r="I42" i="15"/>
  <c r="F42" i="15"/>
  <c r="C42" i="15"/>
  <c r="I41" i="15"/>
  <c r="F41" i="15"/>
  <c r="C41" i="15"/>
  <c r="I40" i="15"/>
  <c r="F40" i="15"/>
  <c r="C40" i="15"/>
  <c r="I39" i="15"/>
  <c r="F39" i="15"/>
  <c r="C39" i="15"/>
  <c r="I37" i="15"/>
  <c r="F37" i="15"/>
  <c r="C37" i="15"/>
  <c r="I36" i="15"/>
  <c r="F36" i="15"/>
  <c r="C36" i="15"/>
  <c r="I34" i="15"/>
  <c r="F34" i="15"/>
  <c r="C34" i="15"/>
  <c r="I33" i="15"/>
  <c r="F33" i="15"/>
  <c r="C33" i="15"/>
  <c r="I32" i="15"/>
  <c r="F32" i="15"/>
  <c r="C32" i="15"/>
  <c r="I31" i="15"/>
  <c r="F31" i="15"/>
  <c r="C31" i="15"/>
  <c r="I30" i="15"/>
  <c r="F30" i="15"/>
  <c r="C30" i="15"/>
  <c r="I29" i="15"/>
  <c r="F29" i="15"/>
  <c r="C29" i="15"/>
  <c r="I27" i="15"/>
  <c r="F27" i="15"/>
  <c r="C27" i="15"/>
  <c r="I26" i="15"/>
  <c r="F26" i="15"/>
  <c r="C26" i="15"/>
  <c r="I22" i="15"/>
  <c r="F22" i="15"/>
  <c r="I21" i="15"/>
  <c r="F21" i="15"/>
  <c r="C21" i="15"/>
  <c r="I20" i="15"/>
  <c r="F20" i="15"/>
  <c r="C20" i="15"/>
  <c r="I16" i="15"/>
  <c r="F16" i="15"/>
  <c r="C16" i="15"/>
  <c r="I15" i="15"/>
  <c r="F15" i="15"/>
  <c r="C15" i="15"/>
  <c r="I14" i="15"/>
  <c r="F14" i="15"/>
  <c r="C14" i="15"/>
  <c r="I13" i="15"/>
  <c r="F13" i="15"/>
  <c r="C13" i="15"/>
  <c r="I12" i="15"/>
  <c r="F12" i="15"/>
  <c r="C12" i="15"/>
  <c r="I11" i="15"/>
  <c r="F11" i="15"/>
  <c r="C11" i="15"/>
  <c r="I10" i="15"/>
  <c r="F10" i="15"/>
  <c r="C10" i="15"/>
  <c r="I9" i="15"/>
  <c r="F9" i="15"/>
  <c r="C9" i="15"/>
  <c r="I8" i="15"/>
  <c r="F8" i="15"/>
  <c r="C8" i="15"/>
  <c r="I7" i="15"/>
  <c r="F7" i="15"/>
  <c r="C7" i="15"/>
  <c r="I6" i="15"/>
  <c r="F6" i="15"/>
  <c r="C6" i="15"/>
  <c r="I5" i="15"/>
  <c r="F5" i="15"/>
  <c r="C5" i="15"/>
  <c r="C13" i="17"/>
  <c r="D13" i="17"/>
  <c r="E13" i="17"/>
  <c r="F13" i="17"/>
  <c r="F4" i="16"/>
  <c r="F5" i="16"/>
  <c r="F6" i="16"/>
  <c r="F7" i="16"/>
  <c r="F8" i="16"/>
  <c r="F9" i="16"/>
  <c r="F10" i="16"/>
  <c r="F11" i="16"/>
  <c r="F12" i="16"/>
  <c r="F13" i="16"/>
  <c r="F14" i="16"/>
  <c r="F15" i="16"/>
  <c r="F16" i="16"/>
  <c r="F17" i="16"/>
  <c r="F18" i="16"/>
  <c r="F19" i="16"/>
  <c r="F20" i="16"/>
  <c r="F21" i="16"/>
  <c r="F22" i="16"/>
  <c r="F23" i="16"/>
  <c r="F24" i="16"/>
  <c r="F25" i="16"/>
  <c r="F26" i="16"/>
  <c r="F27" i="16"/>
  <c r="F28" i="16"/>
  <c r="F29" i="16"/>
  <c r="F30" i="16"/>
  <c r="F31" i="16"/>
  <c r="F32" i="16"/>
  <c r="F33" i="16"/>
  <c r="F34" i="16"/>
  <c r="F35" i="16"/>
  <c r="F36" i="16"/>
  <c r="F37" i="16"/>
  <c r="F38" i="16"/>
  <c r="F39" i="16"/>
  <c r="F40" i="16"/>
  <c r="F41" i="16"/>
  <c r="F42" i="16"/>
  <c r="F43" i="16"/>
  <c r="F44" i="16"/>
  <c r="F45" i="16"/>
  <c r="F46" i="16"/>
  <c r="F47" i="16"/>
  <c r="F48" i="16"/>
  <c r="F49" i="16"/>
  <c r="F50" i="16"/>
  <c r="F51" i="16"/>
  <c r="F52" i="16"/>
  <c r="F53" i="16"/>
  <c r="F54" i="16"/>
  <c r="F55" i="16"/>
  <c r="F56" i="16"/>
  <c r="F57" i="16"/>
  <c r="F58" i="16"/>
  <c r="F59" i="16"/>
  <c r="F60" i="16"/>
  <c r="F61" i="16"/>
  <c r="F62" i="16"/>
  <c r="F63" i="16"/>
  <c r="F64" i="16"/>
  <c r="F65" i="16"/>
  <c r="F66" i="16"/>
  <c r="F67" i="16"/>
  <c r="F68" i="16"/>
  <c r="F69" i="16"/>
  <c r="F70" i="16"/>
  <c r="F71" i="16"/>
  <c r="F72" i="16"/>
  <c r="F73" i="16"/>
  <c r="F74" i="16"/>
  <c r="F75" i="16"/>
  <c r="F76" i="16"/>
  <c r="F77" i="16"/>
  <c r="F78" i="16"/>
  <c r="F79" i="16"/>
  <c r="F80" i="16"/>
  <c r="F81" i="16"/>
  <c r="F82" i="16"/>
  <c r="F83" i="16"/>
  <c r="F84" i="16"/>
  <c r="F85" i="16"/>
  <c r="F86" i="16"/>
  <c r="F87" i="16"/>
  <c r="F88" i="16"/>
  <c r="F89" i="16"/>
  <c r="F90" i="16"/>
  <c r="F91" i="16"/>
  <c r="F92" i="16"/>
  <c r="F93" i="16"/>
  <c r="F94" i="16"/>
  <c r="F95" i="16"/>
  <c r="F96" i="16"/>
  <c r="F97" i="16"/>
  <c r="F98" i="16"/>
  <c r="F99" i="16"/>
  <c r="F100" i="16"/>
  <c r="F101" i="16"/>
  <c r="F102" i="16"/>
  <c r="F103" i="16"/>
  <c r="F104" i="16"/>
  <c r="G106" i="16"/>
  <c r="I106" i="16"/>
  <c r="H106" i="16"/>
  <c r="G114" i="16"/>
  <c r="G115" i="16"/>
  <c r="D125" i="16"/>
  <c r="F125" i="16"/>
  <c r="G125" i="16"/>
  <c r="H125" i="16"/>
  <c r="J125" i="16"/>
  <c r="K125" i="16"/>
  <c r="L125" i="16"/>
  <c r="M125" i="16"/>
  <c r="B132" i="16"/>
  <c r="F145" i="16"/>
  <c r="K17" i="15"/>
  <c r="K18" i="15"/>
  <c r="K19" i="15"/>
  <c r="K23" i="15"/>
  <c r="K44" i="15"/>
  <c r="K45" i="15"/>
  <c r="K46" i="15"/>
  <c r="K59" i="15"/>
  <c r="K61" i="15"/>
  <c r="K63" i="15"/>
  <c r="K70" i="15"/>
  <c r="K71" i="15"/>
  <c r="K76" i="15"/>
  <c r="K77" i="15"/>
  <c r="F99" i="26" l="1"/>
  <c r="G99" i="26"/>
  <c r="F49" i="21"/>
  <c r="E49" i="21"/>
  <c r="C51" i="21"/>
  <c r="C64" i="21"/>
  <c r="C60" i="21"/>
  <c r="E60" i="21" s="1"/>
  <c r="C5" i="21"/>
  <c r="D22" i="26"/>
  <c r="C16" i="21"/>
  <c r="E16" i="21" s="1"/>
  <c r="D94" i="26"/>
  <c r="C37" i="17"/>
  <c r="C36" i="17"/>
  <c r="J151" i="15"/>
  <c r="G124" i="15"/>
  <c r="D124" i="15"/>
  <c r="D95" i="15"/>
  <c r="D23" i="26" s="1"/>
  <c r="K88" i="15"/>
  <c r="K147" i="15"/>
  <c r="L148" i="15" s="1"/>
  <c r="K102" i="15"/>
  <c r="K126" i="15"/>
  <c r="K132" i="15"/>
  <c r="K55" i="15"/>
  <c r="K78" i="15"/>
  <c r="K22" i="15"/>
  <c r="K83" i="15"/>
  <c r="K136" i="15"/>
  <c r="K50" i="15"/>
  <c r="K43" i="15"/>
  <c r="K128" i="15"/>
  <c r="D79" i="15"/>
  <c r="K72" i="15"/>
  <c r="D105" i="15"/>
  <c r="D28" i="26" s="1"/>
  <c r="D35" i="15"/>
  <c r="D6" i="26" s="1"/>
  <c r="G95" i="15"/>
  <c r="E33" i="14"/>
  <c r="C34" i="14" s="1"/>
  <c r="D33" i="17"/>
  <c r="G84" i="15"/>
  <c r="D23" i="15"/>
  <c r="D12" i="26" s="1"/>
  <c r="D28" i="15"/>
  <c r="D38" i="15"/>
  <c r="D7" i="26" s="1"/>
  <c r="K149" i="15"/>
  <c r="K33" i="15"/>
  <c r="K39" i="15"/>
  <c r="K57" i="15"/>
  <c r="K66" i="15"/>
  <c r="K94" i="15"/>
  <c r="K6" i="15"/>
  <c r="K21" i="15"/>
  <c r="K34" i="15"/>
  <c r="G38" i="15"/>
  <c r="K40" i="15"/>
  <c r="J44" i="15"/>
  <c r="M44" i="15" s="1"/>
  <c r="K48" i="15"/>
  <c r="D59" i="15"/>
  <c r="G70" i="15"/>
  <c r="K65" i="15"/>
  <c r="K69" i="15"/>
  <c r="K73" i="15"/>
  <c r="K82" i="15"/>
  <c r="J90" i="15"/>
  <c r="D93" i="26" s="1"/>
  <c r="K11" i="15"/>
  <c r="K29" i="15"/>
  <c r="J76" i="15"/>
  <c r="D98" i="26" s="1"/>
  <c r="K127" i="15"/>
  <c r="J137" i="15"/>
  <c r="K129" i="15"/>
  <c r="K133" i="15"/>
  <c r="K143" i="15"/>
  <c r="G146" i="15"/>
  <c r="G151" i="15"/>
  <c r="K14" i="15"/>
  <c r="J23" i="15"/>
  <c r="D84" i="26" s="1"/>
  <c r="K150" i="15"/>
  <c r="D17" i="15"/>
  <c r="D11" i="26" s="1"/>
  <c r="K8" i="15"/>
  <c r="K12" i="15"/>
  <c r="K16" i="15"/>
  <c r="J28" i="15"/>
  <c r="K30" i="15"/>
  <c r="G17" i="15"/>
  <c r="G28" i="15"/>
  <c r="G35" i="15"/>
  <c r="J35" i="15"/>
  <c r="D78" i="26" s="1"/>
  <c r="K36" i="15"/>
  <c r="K37" i="15"/>
  <c r="D44" i="15"/>
  <c r="D8" i="26" s="1"/>
  <c r="G44" i="15"/>
  <c r="K42" i="15"/>
  <c r="D52" i="15"/>
  <c r="D13" i="26" s="1"/>
  <c r="G52" i="15"/>
  <c r="J52" i="15"/>
  <c r="K51" i="15"/>
  <c r="G59" i="15"/>
  <c r="K56" i="15"/>
  <c r="K58" i="15"/>
  <c r="K64" i="15"/>
  <c r="J70" i="15"/>
  <c r="K67" i="15"/>
  <c r="K68" i="15"/>
  <c r="D76" i="15"/>
  <c r="D26" i="26" s="1"/>
  <c r="G76" i="15"/>
  <c r="K75" i="15"/>
  <c r="D84" i="15"/>
  <c r="D20" i="26" s="1"/>
  <c r="K81" i="15"/>
  <c r="J84" i="15"/>
  <c r="D92" i="26" s="1"/>
  <c r="D90" i="15"/>
  <c r="D21" i="26" s="1"/>
  <c r="G90" i="15"/>
  <c r="K87" i="15"/>
  <c r="K89" i="15"/>
  <c r="K91" i="15"/>
  <c r="L92" i="15" s="1"/>
  <c r="J95" i="15"/>
  <c r="D95" i="26" s="1"/>
  <c r="K96" i="15"/>
  <c r="L97" i="15" s="1"/>
  <c r="K100" i="15"/>
  <c r="J105" i="15"/>
  <c r="K103" i="15"/>
  <c r="L99" i="15" s="1"/>
  <c r="K104" i="15"/>
  <c r="K120" i="15"/>
  <c r="L124" i="15" s="1"/>
  <c r="D137" i="15"/>
  <c r="K130" i="15"/>
  <c r="K131" i="15"/>
  <c r="K134" i="15"/>
  <c r="K135" i="15"/>
  <c r="D146" i="15"/>
  <c r="K144" i="15"/>
  <c r="J146" i="15"/>
  <c r="D151" i="15"/>
  <c r="K86" i="15"/>
  <c r="K101" i="15"/>
  <c r="K93" i="15"/>
  <c r="L95" i="15" s="1"/>
  <c r="K47" i="15"/>
  <c r="K27" i="15"/>
  <c r="J38" i="15"/>
  <c r="D79" i="26" s="1"/>
  <c r="G92" i="15"/>
  <c r="D97" i="15"/>
  <c r="G105" i="15"/>
  <c r="D70" i="15"/>
  <c r="G137" i="15"/>
  <c r="K7" i="15"/>
  <c r="K145" i="15"/>
  <c r="K110" i="15"/>
  <c r="L111" i="15" s="1"/>
  <c r="D99" i="15"/>
  <c r="K85" i="15"/>
  <c r="K80" i="15"/>
  <c r="K32" i="15"/>
  <c r="J59" i="15"/>
  <c r="D86" i="26" s="1"/>
  <c r="K74" i="15"/>
  <c r="K49" i="15"/>
  <c r="K41" i="15"/>
  <c r="K5" i="15"/>
  <c r="J17" i="15"/>
  <c r="K9" i="15"/>
  <c r="K10" i="15"/>
  <c r="G23" i="15"/>
  <c r="K31" i="15"/>
  <c r="K15" i="15"/>
  <c r="J106" i="16"/>
  <c r="K26" i="15"/>
  <c r="K20" i="15"/>
  <c r="C33" i="17"/>
  <c r="C45" i="17" s="1"/>
  <c r="K13" i="15"/>
  <c r="E45" i="17" l="1"/>
  <c r="D45" i="17"/>
  <c r="F23" i="26"/>
  <c r="G23" i="26"/>
  <c r="G94" i="26"/>
  <c r="F94" i="26"/>
  <c r="G26" i="26"/>
  <c r="F26" i="26"/>
  <c r="F84" i="26"/>
  <c r="G84" i="26"/>
  <c r="F93" i="26"/>
  <c r="G93" i="26"/>
  <c r="G7" i="26"/>
  <c r="F7" i="26"/>
  <c r="G86" i="26"/>
  <c r="F86" i="26"/>
  <c r="F95" i="26"/>
  <c r="G95" i="26"/>
  <c r="G20" i="26"/>
  <c r="F20" i="26"/>
  <c r="G78" i="26"/>
  <c r="F78" i="26"/>
  <c r="G98" i="26"/>
  <c r="F98" i="26"/>
  <c r="F6" i="26"/>
  <c r="G6" i="26"/>
  <c r="G22" i="26"/>
  <c r="F22" i="26"/>
  <c r="F21" i="26"/>
  <c r="G21" i="26"/>
  <c r="F8" i="26"/>
  <c r="G8" i="26"/>
  <c r="F11" i="26"/>
  <c r="G11" i="26"/>
  <c r="D27" i="26"/>
  <c r="G12" i="26"/>
  <c r="F12" i="26"/>
  <c r="G28" i="26"/>
  <c r="F28" i="26"/>
  <c r="F79" i="26"/>
  <c r="G79" i="26"/>
  <c r="C55" i="21"/>
  <c r="E55" i="21" s="1"/>
  <c r="G92" i="26"/>
  <c r="F92" i="26"/>
  <c r="F13" i="26"/>
  <c r="G13" i="26"/>
  <c r="C53" i="21"/>
  <c r="E51" i="21"/>
  <c r="C38" i="17"/>
  <c r="D83" i="26"/>
  <c r="G2" i="14"/>
  <c r="D29" i="26"/>
  <c r="C6" i="21"/>
  <c r="E6" i="21" s="1"/>
  <c r="D80" i="26"/>
  <c r="D77" i="26"/>
  <c r="D91" i="26"/>
  <c r="C16" i="14"/>
  <c r="C17" i="14" s="1"/>
  <c r="E5" i="21"/>
  <c r="C11" i="21"/>
  <c r="E11" i="21" s="1"/>
  <c r="D19" i="26"/>
  <c r="D5" i="26"/>
  <c r="C20" i="21"/>
  <c r="C9" i="21"/>
  <c r="D34" i="14"/>
  <c r="L151" i="15"/>
  <c r="L23" i="15"/>
  <c r="L44" i="15"/>
  <c r="L35" i="15"/>
  <c r="L76" i="15"/>
  <c r="L90" i="15"/>
  <c r="L146" i="15"/>
  <c r="L70" i="15"/>
  <c r="L38" i="15"/>
  <c r="L137" i="15"/>
  <c r="L84" i="15"/>
  <c r="L59" i="15"/>
  <c r="L105" i="15"/>
  <c r="L28" i="15"/>
  <c r="L79" i="15" s="1"/>
  <c r="D152" i="15"/>
  <c r="L52" i="15"/>
  <c r="G61" i="15"/>
  <c r="G152" i="15"/>
  <c r="L17" i="15"/>
  <c r="J61" i="15"/>
  <c r="J152" i="15"/>
  <c r="E33" i="17"/>
  <c r="G80" i="26" l="1"/>
  <c r="F80" i="26"/>
  <c r="G83" i="26"/>
  <c r="F83" i="26"/>
  <c r="F19" i="26"/>
  <c r="G19" i="26"/>
  <c r="F27" i="26"/>
  <c r="G27" i="26"/>
  <c r="D100" i="26"/>
  <c r="G77" i="26"/>
  <c r="F77" i="26"/>
  <c r="C56" i="21"/>
  <c r="E53" i="21"/>
  <c r="G5" i="26"/>
  <c r="F5" i="26"/>
  <c r="D85" i="26"/>
  <c r="F91" i="26"/>
  <c r="G91" i="26"/>
  <c r="F29" i="26"/>
  <c r="G29" i="26"/>
  <c r="D14" i="26"/>
  <c r="C7" i="21"/>
  <c r="D15" i="26"/>
  <c r="E9" i="21"/>
  <c r="C12" i="21"/>
  <c r="E12" i="21" s="1"/>
  <c r="D96" i="26"/>
  <c r="D24" i="26"/>
  <c r="E7" i="21"/>
  <c r="D16" i="14"/>
  <c r="D17" i="14" s="1"/>
  <c r="D87" i="26"/>
  <c r="D9" i="26"/>
  <c r="D81" i="26"/>
  <c r="L152" i="15"/>
  <c r="N152" i="15"/>
  <c r="E11" i="14"/>
  <c r="G6" i="14" l="1"/>
  <c r="F15" i="26"/>
  <c r="G15" i="26"/>
  <c r="F81" i="26"/>
  <c r="G81" i="26"/>
  <c r="F87" i="26"/>
  <c r="G87" i="26"/>
  <c r="G14" i="26"/>
  <c r="F14" i="26"/>
  <c r="E56" i="21"/>
  <c r="C58" i="21"/>
  <c r="G9" i="26"/>
  <c r="F9" i="26"/>
  <c r="G24" i="26"/>
  <c r="F24" i="26"/>
  <c r="G85" i="26"/>
  <c r="F85" i="26"/>
  <c r="G100" i="26"/>
  <c r="F100" i="26"/>
  <c r="D101" i="26"/>
  <c r="G96" i="26"/>
  <c r="F96" i="26"/>
  <c r="E16" i="14"/>
  <c r="C15" i="14" s="1"/>
  <c r="C14" i="21"/>
  <c r="C18" i="21" s="1"/>
  <c r="G4" i="14"/>
  <c r="D102" i="26"/>
  <c r="D30" i="26"/>
  <c r="E15" i="14"/>
  <c r="G8" i="14"/>
  <c r="D12" i="14"/>
  <c r="C12" i="14"/>
  <c r="E17" i="14" l="1"/>
  <c r="D16" i="26"/>
  <c r="G16" i="26" s="1"/>
  <c r="G102" i="26"/>
  <c r="F102" i="26"/>
  <c r="D88" i="26"/>
  <c r="F101" i="26"/>
  <c r="G101" i="26"/>
  <c r="D15" i="14"/>
  <c r="D33" i="26"/>
  <c r="C62" i="21"/>
  <c r="E58" i="21"/>
  <c r="G30" i="26"/>
  <c r="F30" i="26"/>
  <c r="G23" i="14"/>
  <c r="E14" i="21"/>
  <c r="G20" i="14"/>
  <c r="C21" i="21"/>
  <c r="E21" i="21" s="1"/>
  <c r="E18" i="21"/>
  <c r="D35" i="26" l="1"/>
  <c r="F35" i="26" s="1"/>
  <c r="G21" i="14"/>
  <c r="F16" i="26"/>
  <c r="G88" i="26"/>
  <c r="F88" i="26"/>
  <c r="F33" i="26"/>
  <c r="G33" i="26"/>
  <c r="C65" i="21"/>
  <c r="E65" i="21" s="1"/>
  <c r="E62" i="21"/>
  <c r="D105" i="26"/>
  <c r="G35" i="26" l="1"/>
  <c r="F105" i="26"/>
  <c r="G105" i="26"/>
  <c r="G5" i="14"/>
  <c r="G24" i="14"/>
  <c r="D107" i="26" l="1"/>
  <c r="G22" i="14"/>
  <c r="G3" i="14"/>
  <c r="G107" i="26" l="1"/>
  <c r="F107" i="26"/>
  <c r="G25" i="14"/>
</calcChain>
</file>

<file path=xl/connections.xml><?xml version="1.0" encoding="utf-8"?>
<connections xmlns="http://schemas.openxmlformats.org/spreadsheetml/2006/main">
  <connection id="1" keepAlive="1" name="P-SQL02 P-MasterED VIEW_G2_1_14_DIRPURCHCUSTOMER" type="5" refreshedVersion="6" background="1" saveData="1">
    <dbPr connection="Provider=SQLOLEDB.1;Integrated Security=SSPI;Persist Security Info=True;Initial Catalog=P-MasterED;Data Source=P-SQL02;Use Procedure for Prepare=1;Auto Translate=True;Packet Size=4096;Workstation ID=D8002422D60;Use Encryption for Data=False;Tag with column collation when possible=False" command="&quot;P-MasterED&quot;.&quot;dbo&quot;.&quot;VIEW_G2_1_14_DIRPURCHCUSTOMER&quot;" commandType="3"/>
  </connection>
  <connection id="2" keepAlive="1" name="P-SQL02 P-MasterED VIEW_G2_1_14_DIRPURCHCUSTOMER1" type="5" refreshedVersion="6" background="1" saveData="1">
    <dbPr connection="Provider=SQLOLEDB.1;Integrated Security=SSPI;Persist Security Info=True;Initial Catalog=P-MasterED;Data Source=P-SQL02;Use Procedure for Prepare=1;Auto Translate=True;Packet Size=4096;Workstation ID=D8002422D60;Use Encryption for Data=False;Tag with column collation when possible=False" command="&quot;P-MasterED&quot;.&quot;dbo&quot;.&quot;VIEW_G2_1_14_DIRPURCHCUSTOMER&quot;" commandType="3"/>
  </connection>
  <connection id="3" keepAlive="1" name="P-SQL02 P-MasterED VIEW_G2_1_14_SALESSVCCUSTOMER" type="5" refreshedVersion="6" background="1" refreshOnLoad="1" saveData="1">
    <dbPr connection="Provider=SQLOLEDB.1;Integrated Security=SSPI;Persist Security Info=True;Initial Catalog=P-MasterED;Data Source=P-SQL02;Use Procedure for Prepare=1;Auto Translate=True;Packet Size=4096;Workstation ID=D8002422D60;Use Encryption for Data=False;Tag with column collation when possible=False" command="&quot;P-MasterED&quot;.&quot;dbo&quot;.&quot;VIEW_G2_1_14_SALESSVCCUSTOMER&quot;" commandType="3"/>
  </connection>
  <connection id="4" keepAlive="1" name="P-SQL02 P-MasterED VIEW_G2_1_14_SALESSVCCUSTOMER1" type="5" refreshedVersion="6" saveData="1">
    <dbPr connection="Provider=SQLOLEDB.1;Integrated Security=SSPI;Persist Security Info=True;Initial Catalog=P-MasterED;Data Source=P-SQL02;Use Procedure for Prepare=1;Auto Translate=True;Packet Size=4096;Workstation ID=D8002422D60;Use Encryption for Data=False;Tag with column collation when possible=False" command="&quot;P-MasterED&quot;.&quot;dbo&quot;.&quot;VIEW_G2_1_14_SALESSVCCUSTOMER&quot;" commandType="3"/>
  </connection>
</connections>
</file>

<file path=xl/sharedStrings.xml><?xml version="1.0" encoding="utf-8"?>
<sst xmlns="http://schemas.openxmlformats.org/spreadsheetml/2006/main" count="1631" uniqueCount="563">
  <si>
    <t>Table of Contents</t>
  </si>
  <si>
    <t>Page</t>
  </si>
  <si>
    <t>Balance Sheet</t>
  </si>
  <si>
    <t>Income Statement</t>
  </si>
  <si>
    <t>Financial Ratios</t>
  </si>
  <si>
    <t>Financial Ratios Graphs</t>
  </si>
  <si>
    <t>General Customer Information</t>
  </si>
  <si>
    <t>General Customer Information Graphs</t>
  </si>
  <si>
    <t>Current Assets</t>
  </si>
  <si>
    <t>ENBRIDGE</t>
  </si>
  <si>
    <t xml:space="preserve">UNION </t>
  </si>
  <si>
    <t>NRG</t>
  </si>
  <si>
    <t>TOTAL</t>
  </si>
  <si>
    <t>Cash</t>
  </si>
  <si>
    <t>Accounts Receivable</t>
  </si>
  <si>
    <t>Gas Inventories</t>
  </si>
  <si>
    <t>Other Current Assets</t>
  </si>
  <si>
    <t>Total Current Assets</t>
  </si>
  <si>
    <t>Non-Current Assets</t>
  </si>
  <si>
    <t>Property, Plant &amp; Equipment</t>
  </si>
  <si>
    <t>Long-Term Investments</t>
  </si>
  <si>
    <t>Deferred Charges</t>
  </si>
  <si>
    <t>Other Non-Current Assets</t>
  </si>
  <si>
    <t>Total Non-Current Assets</t>
  </si>
  <si>
    <t>Current Liabilities</t>
  </si>
  <si>
    <t>Bank Overdraft, Loans and Notes Payable</t>
  </si>
  <si>
    <t>Accounts Payable &amp;  Accrued Liabilities</t>
  </si>
  <si>
    <t>Other Current Liabilities</t>
  </si>
  <si>
    <t>Income Taxes Payable</t>
  </si>
  <si>
    <t>Current Portion of Long-Term Debt</t>
  </si>
  <si>
    <t>Total Current Liabilities</t>
  </si>
  <si>
    <t>Non-Current Liabilities</t>
  </si>
  <si>
    <t>Long-Term Debt</t>
  </si>
  <si>
    <t>Deferred Income Taxes</t>
  </si>
  <si>
    <t>Other Non-Current Liabilities</t>
  </si>
  <si>
    <t>Total Non-Current Liabilities</t>
  </si>
  <si>
    <t>Share Capital &amp; Retained Earnings</t>
  </si>
  <si>
    <t>Operating Revenues</t>
  </si>
  <si>
    <t>Other Income</t>
  </si>
  <si>
    <t>Extraordinary Items</t>
  </si>
  <si>
    <t>Revenues</t>
  </si>
  <si>
    <t>Income Before Income Taxes</t>
  </si>
  <si>
    <t>Net Income</t>
  </si>
  <si>
    <t>INCOME STATEMENT</t>
  </si>
  <si>
    <t>Expenses</t>
  </si>
  <si>
    <t>Note: Reported results include certain non-utility activities that are not regulated by the Ontario Energy Board.</t>
  </si>
  <si>
    <t xml:space="preserve">Gas Cost, Operating and Maintenance </t>
  </si>
  <si>
    <t>Interest</t>
  </si>
  <si>
    <t>Net Income After Taxes</t>
  </si>
  <si>
    <t xml:space="preserve"> </t>
  </si>
  <si>
    <t>UNION</t>
  </si>
  <si>
    <t>Liquidity Ratios</t>
  </si>
  <si>
    <t>Current Ratio</t>
  </si>
  <si>
    <t>(Current Assets/Current Liabilities)</t>
  </si>
  <si>
    <t>Leverage Ratios</t>
  </si>
  <si>
    <t>Debt Ratio</t>
  </si>
  <si>
    <t>Debt to Equity Ratio</t>
  </si>
  <si>
    <t>Interest Coverage</t>
  </si>
  <si>
    <t>(EBIT/Interest Charges)</t>
  </si>
  <si>
    <t>Profitability Ratios</t>
  </si>
  <si>
    <t>Financial Statement Return on Assets</t>
  </si>
  <si>
    <t>(Net Income/Total Assets)</t>
  </si>
  <si>
    <t>Financial Statement Return on Equity</t>
  </si>
  <si>
    <t>(Net Income/Shareholders' Equity)</t>
  </si>
  <si>
    <t>Low Volume</t>
  </si>
  <si>
    <t>Large Volume</t>
  </si>
  <si>
    <t>Service Quality Requirements</t>
  </si>
  <si>
    <t>Long Term Investments</t>
  </si>
  <si>
    <t>Long-term Debt</t>
  </si>
  <si>
    <t>Accounts Receivable - Net</t>
  </si>
  <si>
    <t>Current Portion of Long-term Loan</t>
  </si>
  <si>
    <t>Interest Expense</t>
  </si>
  <si>
    <t>Share Capital Retained Earnings</t>
  </si>
  <si>
    <t>Gas Cost, Operating and Maintenance Expenses</t>
  </si>
  <si>
    <t>Accounts 320+322+323</t>
  </si>
  <si>
    <t>Accounts 338-339</t>
  </si>
  <si>
    <t>Account 300</t>
  </si>
  <si>
    <t>Account 306</t>
  </si>
  <si>
    <t>Accounts 130-131 if debit balance</t>
  </si>
  <si>
    <t>Accounts 152+153</t>
  </si>
  <si>
    <t>Accounts 100-116</t>
  </si>
  <si>
    <t>Accounts 120-123</t>
  </si>
  <si>
    <t>Accounts 170-179</t>
  </si>
  <si>
    <t>Accounts 130-131 if credit balance + 250</t>
  </si>
  <si>
    <t>Accounts 251+252+254+259</t>
  </si>
  <si>
    <t>Accounts 253+255+257+260+263</t>
  </si>
  <si>
    <t>Accounts 258+262</t>
  </si>
  <si>
    <t>Accounts 220-249</t>
  </si>
  <si>
    <t>Accounts 200-216</t>
  </si>
  <si>
    <t>Accounts 132+140-147</t>
  </si>
  <si>
    <t>Accounts 270+271+278+279+290</t>
  </si>
  <si>
    <t xml:space="preserve">Other Income  </t>
  </si>
  <si>
    <t>LOC Data for Year Ended Dec 31st</t>
  </si>
  <si>
    <t>Long Term Debt</t>
  </si>
  <si>
    <t>Billions</t>
  </si>
  <si>
    <t>Equity</t>
  </si>
  <si>
    <t>Net Capital Assets</t>
  </si>
  <si>
    <t>Millions</t>
  </si>
  <si>
    <t>Total Customers</t>
  </si>
  <si>
    <t>Total</t>
  </si>
  <si>
    <t>Total No of Customers</t>
  </si>
  <si>
    <t xml:space="preserve">% of Customers </t>
  </si>
  <si>
    <t>% of Net Capital Assets</t>
  </si>
  <si>
    <t>Interest Coverage Ratio</t>
  </si>
  <si>
    <t>Return on Assets Ratio</t>
  </si>
  <si>
    <t>Return on Equity Ratio</t>
  </si>
  <si>
    <t>INDUSTRY BALANCE SHEET &amp; INCOME  &amp; RETAINED EARNINGS STATEMENT</t>
  </si>
  <si>
    <t>UNION GAS</t>
  </si>
  <si>
    <t>PROPERTY, PLANT &amp;  EQUIPMENT</t>
  </si>
  <si>
    <t>100</t>
  </si>
  <si>
    <t>Utility Plant in Service</t>
  </si>
  <si>
    <t>101</t>
  </si>
  <si>
    <t>Utility Plant Leased to Others</t>
  </si>
  <si>
    <t>102</t>
  </si>
  <si>
    <t>Utility Plant Held for Future Use</t>
  </si>
  <si>
    <t>103</t>
  </si>
  <si>
    <t>Retirement Work In Progress</t>
  </si>
  <si>
    <t>104</t>
  </si>
  <si>
    <t>Utility Plant Acquisition Adjustments</t>
  </si>
  <si>
    <t>105</t>
  </si>
  <si>
    <t>Accumulated Depreciation - Utility Plant</t>
  </si>
  <si>
    <t>106</t>
  </si>
  <si>
    <t>Accumulated Amortization - Utility Plant</t>
  </si>
  <si>
    <t>108</t>
  </si>
  <si>
    <t>Accumulated Amortization - Utility Plant - Acquisition Adjustments</t>
  </si>
  <si>
    <t>110</t>
  </si>
  <si>
    <t>Other Utility Plant</t>
  </si>
  <si>
    <t>111</t>
  </si>
  <si>
    <t>Accumulated Depreciation and  Amortization - Other Utility Plant</t>
  </si>
  <si>
    <t>115</t>
  </si>
  <si>
    <t>Construction Work In Progress - Utility Plant</t>
  </si>
  <si>
    <t>116</t>
  </si>
  <si>
    <t>Other Utility Plant Under Construction</t>
  </si>
  <si>
    <t>TOTAL PPE</t>
  </si>
  <si>
    <t>LONG-TERM INVESTMENTS</t>
  </si>
  <si>
    <t>120</t>
  </si>
  <si>
    <t>Investment in Related Parties</t>
  </si>
  <si>
    <t>121</t>
  </si>
  <si>
    <t>Portfolio Investments</t>
  </si>
  <si>
    <t>123</t>
  </si>
  <si>
    <t>Miscellaneous Special Funds</t>
  </si>
  <si>
    <t>TOTAL LTI</t>
  </si>
  <si>
    <t>CURRENT ASSETS</t>
  </si>
  <si>
    <t>130</t>
  </si>
  <si>
    <t>131</t>
  </si>
  <si>
    <t>Special Deposits</t>
  </si>
  <si>
    <t>132</t>
  </si>
  <si>
    <t>Short-term Investments</t>
  </si>
  <si>
    <t>140</t>
  </si>
  <si>
    <t>Accounts Receivable-Customers</t>
  </si>
  <si>
    <t>141</t>
  </si>
  <si>
    <t>Accounts Receivable-Related Parties</t>
  </si>
  <si>
    <t>142</t>
  </si>
  <si>
    <t>Accounts Receivable-Others</t>
  </si>
  <si>
    <t>145</t>
  </si>
  <si>
    <t>Allowance for Doubtful Accounts</t>
  </si>
  <si>
    <t>147</t>
  </si>
  <si>
    <t>Interest and Dividends Receivable</t>
  </si>
  <si>
    <t xml:space="preserve">Accounts Receivable </t>
  </si>
  <si>
    <t>152</t>
  </si>
  <si>
    <t>Gas in Storage-Available for Sale</t>
  </si>
  <si>
    <t>153</t>
  </si>
  <si>
    <t>Transmission Line Pack Gas</t>
  </si>
  <si>
    <t>150</t>
  </si>
  <si>
    <t>Materials and Supplies</t>
  </si>
  <si>
    <t>151</t>
  </si>
  <si>
    <t>Materials and Supplies-Other</t>
  </si>
  <si>
    <t>160</t>
  </si>
  <si>
    <t>Prepayments</t>
  </si>
  <si>
    <t>162</t>
  </si>
  <si>
    <t>163</t>
  </si>
  <si>
    <t>Current Deferred Income Tax Debits</t>
  </si>
  <si>
    <t>Other Current Asets</t>
  </si>
  <si>
    <t>DEFERRED CHARGES</t>
  </si>
  <si>
    <t>170</t>
  </si>
  <si>
    <t>Unamortized Debt Discount and Expense</t>
  </si>
  <si>
    <t>171</t>
  </si>
  <si>
    <t>Extraordinary Plant Losses</t>
  </si>
  <si>
    <t>172</t>
  </si>
  <si>
    <t>Preliminary Survey and Investigation Charges</t>
  </si>
  <si>
    <t>177</t>
  </si>
  <si>
    <t>Share Capital Expense</t>
  </si>
  <si>
    <t>179</t>
  </si>
  <si>
    <t>Other Deferred Charges - See Schedule 1</t>
  </si>
  <si>
    <t>TOTAL DC</t>
  </si>
  <si>
    <t>OTHER ASSETS</t>
  </si>
  <si>
    <t>180</t>
  </si>
  <si>
    <t>Intangible Assets</t>
  </si>
  <si>
    <t>181</t>
  </si>
  <si>
    <t>Unamortized Deferred Foreign Currency Translation Gains and Losses</t>
  </si>
  <si>
    <t>182</t>
  </si>
  <si>
    <t>Deferred Development Costs</t>
  </si>
  <si>
    <t>183</t>
  </si>
  <si>
    <t>Non-Current Deferred Income Tax Debits</t>
  </si>
  <si>
    <t>&lt;---------------</t>
  </si>
  <si>
    <t>Stockholders' Equity</t>
  </si>
  <si>
    <t>200</t>
  </si>
  <si>
    <t>Preference Shares</t>
  </si>
  <si>
    <t>205</t>
  </si>
  <si>
    <t>Common Shares</t>
  </si>
  <si>
    <t>210</t>
  </si>
  <si>
    <t>Contributed Surplus</t>
  </si>
  <si>
    <t>212</t>
  </si>
  <si>
    <t>Retained Earnings</t>
  </si>
  <si>
    <t>215</t>
  </si>
  <si>
    <t>Appropriations of Retained Earnings</t>
  </si>
  <si>
    <t>216</t>
  </si>
  <si>
    <t>Appraisal Increase Credits</t>
  </si>
  <si>
    <t>TOTAL SE</t>
  </si>
  <si>
    <t>Long term Debt</t>
  </si>
  <si>
    <t>220</t>
  </si>
  <si>
    <t>225</t>
  </si>
  <si>
    <t>Long Term Lease Obligations</t>
  </si>
  <si>
    <t>248</t>
  </si>
  <si>
    <t>Long Term Advances from Related Parties</t>
  </si>
  <si>
    <t>249</t>
  </si>
  <si>
    <t>Other Long Term Debt</t>
  </si>
  <si>
    <t>TOTAL LTD</t>
  </si>
  <si>
    <t>250</t>
  </si>
  <si>
    <t>Loans and Notes Payable</t>
  </si>
  <si>
    <t>251</t>
  </si>
  <si>
    <t>Accounts Payable and Accrued Liabilities</t>
  </si>
  <si>
    <t>252</t>
  </si>
  <si>
    <t>Accounts Payable and Accrued Liabilities-Related Parties</t>
  </si>
  <si>
    <t>254</t>
  </si>
  <si>
    <t>Customers Security Deposits</t>
  </si>
  <si>
    <t>259</t>
  </si>
  <si>
    <t>Other Current and Accrued Liabilities</t>
  </si>
  <si>
    <t>253</t>
  </si>
  <si>
    <t>Dividends Payable</t>
  </si>
  <si>
    <t>255</t>
  </si>
  <si>
    <t>Customers Advances for Construction</t>
  </si>
  <si>
    <t>257</t>
  </si>
  <si>
    <t>Interest Payable and Accrued</t>
  </si>
  <si>
    <t>260</t>
  </si>
  <si>
    <t>Current Deferred Income Tax Credits</t>
  </si>
  <si>
    <t>263</t>
  </si>
  <si>
    <t>Deferred Revenues</t>
  </si>
  <si>
    <t>256</t>
  </si>
  <si>
    <t>Taxes Payable - Current</t>
  </si>
  <si>
    <t xml:space="preserve">Income Taxes Payable </t>
  </si>
  <si>
    <t>258</t>
  </si>
  <si>
    <t>Current Portion of Long Term Debt</t>
  </si>
  <si>
    <t>262</t>
  </si>
  <si>
    <t>Current Long Term Lease Obligations</t>
  </si>
  <si>
    <t>276</t>
  </si>
  <si>
    <t>Accumulated Deferred Income Taxes</t>
  </si>
  <si>
    <t xml:space="preserve">Other Deferred Amounts </t>
  </si>
  <si>
    <t>270</t>
  </si>
  <si>
    <t>Unamortized Debt Premium</t>
  </si>
  <si>
    <t>271</t>
  </si>
  <si>
    <t>Unearned Finance Charges on Customers Accounts Receivable</t>
  </si>
  <si>
    <t>278</t>
  </si>
  <si>
    <t>Contributions and Grants</t>
  </si>
  <si>
    <t>279</t>
  </si>
  <si>
    <t>Other Long Term Liabilities and Deferred Credits</t>
  </si>
  <si>
    <t>290</t>
  </si>
  <si>
    <t>Insurance Provisions</t>
  </si>
  <si>
    <t>REVENUES</t>
  </si>
  <si>
    <t>300</t>
  </si>
  <si>
    <t>307</t>
  </si>
  <si>
    <t>Revenue from Utility Plant Leased to Others</t>
  </si>
  <si>
    <t>308</t>
  </si>
  <si>
    <t>Rent from Utility Plant Leased from Others</t>
  </si>
  <si>
    <t>310</t>
  </si>
  <si>
    <t>Revenue from Other Plant</t>
  </si>
  <si>
    <t>312</t>
  </si>
  <si>
    <t>Non-Gas Operating Revenue</t>
  </si>
  <si>
    <t>313</t>
  </si>
  <si>
    <t>Non-Gas Operating Expense</t>
  </si>
  <si>
    <t>314</t>
  </si>
  <si>
    <t>Income from Investments</t>
  </si>
  <si>
    <t>315</t>
  </si>
  <si>
    <t>Income from Investment in Related Parties</t>
  </si>
  <si>
    <t>316</t>
  </si>
  <si>
    <t>Equity in Earnings</t>
  </si>
  <si>
    <t>324</t>
  </si>
  <si>
    <t>Allowance for Funds Used During Construction - Credit</t>
  </si>
  <si>
    <t>325</t>
  </si>
  <si>
    <t>Gains or Losses on Foreign Exchange, including Amortization</t>
  </si>
  <si>
    <t>333</t>
  </si>
  <si>
    <t>Other Income Deductions</t>
  </si>
  <si>
    <t>319</t>
  </si>
  <si>
    <t>EXPENSES</t>
  </si>
  <si>
    <t>301</t>
  </si>
  <si>
    <t>Operating Expenses</t>
  </si>
  <si>
    <t>302</t>
  </si>
  <si>
    <t>Maintenance Expenses</t>
  </si>
  <si>
    <t>303</t>
  </si>
  <si>
    <t>Depreciation</t>
  </si>
  <si>
    <t>304</t>
  </si>
  <si>
    <t>Amortization</t>
  </si>
  <si>
    <t>305</t>
  </si>
  <si>
    <t>Municipal and Other Taxes</t>
  </si>
  <si>
    <t>311</t>
  </si>
  <si>
    <t>Expense on Other Plant</t>
  </si>
  <si>
    <t>321</t>
  </si>
  <si>
    <t>Amortization of Debt Discount, Premium and  Expense</t>
  </si>
  <si>
    <t>326</t>
  </si>
  <si>
    <t>Amortization of Other Deferred Charges</t>
  </si>
  <si>
    <t>327</t>
  </si>
  <si>
    <t>Interest Expense on Capital Lease Obligations</t>
  </si>
  <si>
    <t>328</t>
  </si>
  <si>
    <t>Amortization of Other Intangible Assets</t>
  </si>
  <si>
    <t>329</t>
  </si>
  <si>
    <t>Government Assistance Directly Credited to Income</t>
  </si>
  <si>
    <t>330</t>
  </si>
  <si>
    <t>Research and  Development Costs</t>
  </si>
  <si>
    <t>331</t>
  </si>
  <si>
    <t>Amortization of Deferred Development Costs</t>
  </si>
  <si>
    <t>Gas Cost Operating and Maintenance Expenses</t>
  </si>
  <si>
    <t>320</t>
  </si>
  <si>
    <t>Interest on Long-term Debt</t>
  </si>
  <si>
    <t>322</t>
  </si>
  <si>
    <t>Interest on Amounts Due to Related Parties</t>
  </si>
  <si>
    <t>`</t>
  </si>
  <si>
    <t>323</t>
  </si>
  <si>
    <t>Other Interest Expense</t>
  </si>
  <si>
    <t>306</t>
  </si>
  <si>
    <t>Income Taxes</t>
  </si>
  <si>
    <t>338</t>
  </si>
  <si>
    <t>339</t>
  </si>
  <si>
    <t>Extraordinary Items  Tax Effect</t>
  </si>
  <si>
    <t>NET INCOME</t>
  </si>
  <si>
    <t>Account</t>
  </si>
  <si>
    <t>Description</t>
  </si>
  <si>
    <t>Enbridge Gas Distribution</t>
  </si>
  <si>
    <t>Union Gas Limited</t>
  </si>
  <si>
    <t>Enbridge</t>
  </si>
  <si>
    <t>Union</t>
  </si>
  <si>
    <t>GAS SQR 2.1.9</t>
  </si>
  <si>
    <t>Casl Average Service Level</t>
  </si>
  <si>
    <t>Ar Average Abandon Rate</t>
  </si>
  <si>
    <t>Mrpm Avg Reading Performance</t>
  </si>
  <si>
    <t>Amwdtp Avg Appts Met</t>
  </si>
  <si>
    <t>Trma Avg Missed Appts Rate</t>
  </si>
  <si>
    <t>Ecrwoh Avg Emerg Calls Respond</t>
  </si>
  <si>
    <t>Ndpawr Avg Written Reqd</t>
  </si>
  <si>
    <t>Ndtrac Avg Days To Reconnect</t>
  </si>
  <si>
    <t>N/A</t>
  </si>
  <si>
    <t>UPDATE TRMA FOR UNION</t>
  </si>
  <si>
    <t>Spoke to Jack Howley Apr 27, 2011: No written conplaints for NRG</t>
  </si>
  <si>
    <t>TRMA calculation</t>
  </si>
  <si>
    <t>Did not call within 2 hrs</t>
  </si>
  <si>
    <t>Total missed appointments</t>
  </si>
  <si>
    <t>UNION - REVISED FOR DID CALL WITHIN 2 HOURS</t>
  </si>
  <si>
    <t xml:space="preserve"> Consumers on System Gas</t>
  </si>
  <si>
    <t xml:space="preserve"> Consumers with marketer</t>
  </si>
  <si>
    <t>Not used</t>
  </si>
  <si>
    <t xml:space="preserve">GAS RRR Form 2.1.3 </t>
  </si>
  <si>
    <t>NRG Jan 31</t>
  </si>
  <si>
    <t>Low volume</t>
  </si>
  <si>
    <t>Large volume</t>
  </si>
  <si>
    <t>Total Customers (System Gas + Retailer)</t>
  </si>
  <si>
    <t>Ask GD for total</t>
  </si>
  <si>
    <t>Total Assets (removing negative cash for Enbridge/Union)</t>
  </si>
  <si>
    <t>Before adding negative cash</t>
  </si>
  <si>
    <t>TRIAL BALANCE</t>
  </si>
  <si>
    <t>COMBINED TRIAL BALANCE</t>
  </si>
  <si>
    <t>SUM of low and large</t>
  </si>
  <si>
    <t xml:space="preserve">N/A - Denominator is zero. </t>
  </si>
  <si>
    <t>Total Debt</t>
  </si>
  <si>
    <t>Accounts 130-131 if credit balance + 220-249 + 250 + 258 + 262</t>
  </si>
  <si>
    <t>(Total Debt/Total Assets)</t>
  </si>
  <si>
    <t>(Total Debt/Shareholders' Equity)</t>
  </si>
  <si>
    <t>Accounts 150+151+160-163 + 256 if debit balance</t>
  </si>
  <si>
    <t>Includes Income taxes recoverable in Acct. 256</t>
  </si>
  <si>
    <t>Account 256 if credit balance</t>
  </si>
  <si>
    <t>Account 276 if credit balance</t>
  </si>
  <si>
    <t>Accounts 180-183 + 276 if debit balance</t>
  </si>
  <si>
    <t>Income Taxes (Current and Deferred)</t>
  </si>
  <si>
    <t>Did call within 2 hrs</t>
  </si>
  <si>
    <t xml:space="preserve">*There are five small gas companies that are exempt from rate regulation under the OEB Act, as well as two municipally owned gas companies (City of Kitchener and City of Kingston) that are not rate regulated by the OEB.  </t>
  </si>
  <si>
    <t xml:space="preserve">Gas Cost, Operating and maintenance </t>
  </si>
  <si>
    <t>Net Income (Loss)</t>
  </si>
  <si>
    <t>2.1.14 c) Gas Sold to Sales Service Customers</t>
  </si>
  <si>
    <t>Due</t>
  </si>
  <si>
    <t>(Multiple Items)</t>
  </si>
  <si>
    <t>Row Labels</t>
  </si>
  <si>
    <t>Sum of Residential_Class_Metered</t>
  </si>
  <si>
    <t>Sum of Residential_Class_UnbilledEsti</t>
  </si>
  <si>
    <t>Sum of Aggregate_nonresid_metered</t>
  </si>
  <si>
    <t>Sum of Aggregate_nonresid_UnbilledEst</t>
  </si>
  <si>
    <t>Units of measure</t>
  </si>
  <si>
    <t>System Gas Volumes</t>
  </si>
  <si>
    <t>Enbridge Gas Distribution Inc.</t>
  </si>
  <si>
    <t>January</t>
  </si>
  <si>
    <t>February</t>
  </si>
  <si>
    <t>March</t>
  </si>
  <si>
    <t>April</t>
  </si>
  <si>
    <t>May</t>
  </si>
  <si>
    <t>June</t>
  </si>
  <si>
    <t>July</t>
  </si>
  <si>
    <t>August</t>
  </si>
  <si>
    <t>September</t>
  </si>
  <si>
    <t>October</t>
  </si>
  <si>
    <t>November</t>
  </si>
  <si>
    <t>December</t>
  </si>
  <si>
    <t>Grand Total</t>
  </si>
  <si>
    <t>2.1.14 d) Gas Delivered to Direct Purchase Customers</t>
  </si>
  <si>
    <t>Direct Purchase Volumes</t>
  </si>
  <si>
    <t>2.1.14 c) + d) Total Volumes (in cubic metres)</t>
  </si>
  <si>
    <t>Residential Class Metered</t>
  </si>
  <si>
    <t>Residential Class Unbilled Est</t>
  </si>
  <si>
    <t>Aggregate Nonresidential Metered</t>
  </si>
  <si>
    <t>Aggregate Nonresidential Unbilled Est</t>
  </si>
  <si>
    <t>Unit of measure</t>
  </si>
  <si>
    <t>Total Volumes</t>
  </si>
  <si>
    <t>Residential</t>
  </si>
  <si>
    <t>Non-Residential</t>
  </si>
  <si>
    <t>Million cubic meters</t>
  </si>
  <si>
    <t>Gas Volumes</t>
  </si>
  <si>
    <t>% of Volumes</t>
  </si>
  <si>
    <t>In million cubic meters</t>
  </si>
  <si>
    <t>For year ended December 31</t>
  </si>
  <si>
    <t>Financial Item / Metric</t>
  </si>
  <si>
    <t xml:space="preserve">Depreciation </t>
  </si>
  <si>
    <t>Depreciation Expense ($)</t>
  </si>
  <si>
    <t>Accounts 307+308+310+312-316+319+324+325+333</t>
  </si>
  <si>
    <t>Depreciation Expense</t>
  </si>
  <si>
    <t>Accounts 303+304</t>
  </si>
  <si>
    <t>Accounts 301+302+305+311+321+326-331</t>
  </si>
  <si>
    <t>Cross-Reference to Uniform System of Accounts for Gas Utilities</t>
  </si>
  <si>
    <t>DP customers with large volume marketers</t>
  </si>
  <si>
    <t>Industry Metrics Snapshot</t>
  </si>
  <si>
    <t>REQUEST FROM GAS DX - to publish in YB</t>
  </si>
  <si>
    <t>Not publish in YB</t>
  </si>
  <si>
    <t>Publish System Gas info in YB</t>
  </si>
  <si>
    <t>confirm above</t>
  </si>
  <si>
    <t>EPCOR NATURAL GAS</t>
  </si>
  <si>
    <t>ENBRIDGE GAS</t>
  </si>
  <si>
    <t>Insert column 2nd to the right and copy and paste as values for last year figures</t>
  </si>
  <si>
    <t>EPCOR Natural Gas Limited Partnership</t>
  </si>
  <si>
    <t>EPCOR</t>
  </si>
  <si>
    <t xml:space="preserve">The OEB provides this Yearbook of Natural Gas Distributors to publish the financial and operational information collected from regulated natural gas distributors. It is compiled from data submitted by the distributors through the OEB's Reporting and Record-Keeping Requirements. </t>
  </si>
  <si>
    <t>Diff</t>
  </si>
  <si>
    <t>DP customers not with marketer or a large volume marketers</t>
  </si>
  <si>
    <t>verified - July 12</t>
  </si>
  <si>
    <t>Natural Resource Gas Limited (NRG) was acquired by EPCOR Natural Gas Limited Partnership.</t>
  </si>
  <si>
    <t>Mergers &amp; Acquisitions during 2018</t>
  </si>
  <si>
    <t>verified - July 19</t>
  </si>
  <si>
    <t>verified -  July 19</t>
  </si>
  <si>
    <t>Net income increased due to a decrease in operating expenses by 4% offset by a decrease operating revenues by 1%. The decrease in revenues was driven by lower natural gas prices. This resulted in an industry return on equity of 11.45%.</t>
  </si>
  <si>
    <t>YoY Difference</t>
  </si>
  <si>
    <t>Enbridge Gas</t>
  </si>
  <si>
    <t>EN: emission allowances for Cap and Trade</t>
  </si>
  <si>
    <t>Yearbook of</t>
  </si>
  <si>
    <t>Gas Distributors</t>
  </si>
  <si>
    <t>Background on Statistical Yearbook 
of Natural Gas Distributors</t>
  </si>
  <si>
    <r>
      <t>The Ontario Energy Board (</t>
    </r>
    <r>
      <rPr>
        <b/>
        <sz val="11"/>
        <color theme="1" tint="0.249977111117893"/>
        <rFont val="Arial"/>
        <family val="2"/>
      </rPr>
      <t>OEB</t>
    </r>
    <r>
      <rPr>
        <sz val="11"/>
        <color theme="1" tint="0.249977111117893"/>
        <rFont val="Arial"/>
        <family val="2"/>
      </rPr>
      <t>) is the regulator of Ontario's natural gas and electricity sectors. In the natural gas sector, the OEB reviews and approves rates proposed to be charged to customers by regulated natural gas distributors.* The OEB licenses all marketers who sell natural gas to residential and small commercial customers.</t>
    </r>
  </si>
  <si>
    <t>Balance Sheet Graphs</t>
  </si>
  <si>
    <t>Income Statement Graphs</t>
  </si>
  <si>
    <t>Cross-Reference to Uniform System of Accounts</t>
  </si>
  <si>
    <t>Net Income ($)</t>
  </si>
  <si>
    <t>Net Property, Plant and Equipment ($)</t>
  </si>
  <si>
    <r>
      <rPr>
        <vertAlign val="superscript"/>
        <sz val="8"/>
        <color theme="1" tint="0.34998626667073579"/>
        <rFont val="Arial"/>
        <family val="2"/>
      </rPr>
      <t xml:space="preserve">1 </t>
    </r>
    <r>
      <rPr>
        <sz val="8"/>
        <color theme="1" tint="0.34998626667073579"/>
        <rFont val="Arial"/>
        <family val="2"/>
      </rPr>
      <t>Operating revenues include revenues derived from utility operations.</t>
    </r>
  </si>
  <si>
    <r>
      <rPr>
        <vertAlign val="superscript"/>
        <sz val="8"/>
        <color theme="1" tint="0.34998626667073579"/>
        <rFont val="Arial"/>
        <family val="2"/>
      </rPr>
      <t>2</t>
    </r>
    <r>
      <rPr>
        <sz val="8"/>
        <color theme="1" tint="0.34998626667073579"/>
        <rFont val="Arial"/>
        <family val="2"/>
      </rPr>
      <t xml:space="preserve"> ROE is calculated as the sum of gas utilities' net income divided by total shareholders' equity. </t>
    </r>
  </si>
  <si>
    <r>
      <rPr>
        <vertAlign val="superscript"/>
        <sz val="8"/>
        <color theme="1" tint="0.34998626667073579"/>
        <rFont val="Arial"/>
        <family val="2"/>
      </rPr>
      <t>3</t>
    </r>
    <r>
      <rPr>
        <sz val="8"/>
        <color theme="1" tint="0.34998626667073579"/>
        <rFont val="Arial"/>
        <family val="2"/>
      </rPr>
      <t xml:space="preserve"> Operating expenses includes gas cost, operating and maintenance expenses.</t>
    </r>
  </si>
  <si>
    <r>
      <rPr>
        <vertAlign val="superscript"/>
        <sz val="8"/>
        <color theme="1" tint="0.34998626667073579"/>
        <rFont val="Arial"/>
        <family val="2"/>
      </rPr>
      <t xml:space="preserve">4 </t>
    </r>
    <r>
      <rPr>
        <sz val="8"/>
        <color theme="1" tint="0.34998626667073579"/>
        <rFont val="Arial"/>
        <family val="2"/>
      </rPr>
      <t xml:space="preserve">Total customers include system gas customers and direct purchase customers of gas marketers licensed by the OEB. </t>
    </r>
  </si>
  <si>
    <r>
      <rPr>
        <vertAlign val="superscript"/>
        <sz val="8"/>
        <color theme="1" tint="0.34998626667073579"/>
        <rFont val="Arial"/>
        <family val="2"/>
      </rPr>
      <t>5</t>
    </r>
    <r>
      <rPr>
        <sz val="8"/>
        <color theme="1" tint="0.34998626667073579"/>
        <rFont val="Arial"/>
        <family val="2"/>
      </rPr>
      <t xml:space="preserve"> Annual gas volumes include quantities of gas sold to system gas customers and quantities of gas delivered to direct purchase customers. </t>
    </r>
  </si>
  <si>
    <t>Key Metrics Overview of Ontario Natural Gas Distributors’ Sector
of Electricity Distributors</t>
  </si>
  <si>
    <t>Balance Sheet
as of
December 31</t>
  </si>
  <si>
    <t>$</t>
  </si>
  <si>
    <t>Total Assets</t>
  </si>
  <si>
    <t>Total Liabilities</t>
  </si>
  <si>
    <t>Shareholders' Equity</t>
  </si>
  <si>
    <t>Liabilities &amp; Shareholders' Equity</t>
  </si>
  <si>
    <t>EPCOR Natural Gas</t>
  </si>
  <si>
    <t>Industry</t>
  </si>
  <si>
    <t>Enbdridge Gas</t>
  </si>
  <si>
    <r>
      <t xml:space="preserve">Operating Revenues ($) </t>
    </r>
    <r>
      <rPr>
        <vertAlign val="superscript"/>
        <sz val="11"/>
        <color theme="1" tint="0.249977111117893"/>
        <rFont val="Arial"/>
        <family val="2"/>
      </rPr>
      <t>1</t>
    </r>
  </si>
  <si>
    <r>
      <t xml:space="preserve">Return on Shareholders’ Equity (%) </t>
    </r>
    <r>
      <rPr>
        <vertAlign val="superscript"/>
        <sz val="11"/>
        <color theme="1" tint="0.249977111117893"/>
        <rFont val="Arial"/>
        <family val="2"/>
      </rPr>
      <t>2</t>
    </r>
  </si>
  <si>
    <r>
      <t xml:space="preserve">Operating Expenses ($) </t>
    </r>
    <r>
      <rPr>
        <vertAlign val="superscript"/>
        <sz val="11"/>
        <color theme="1" tint="0.249977111117893"/>
        <rFont val="Arial"/>
        <family val="2"/>
      </rPr>
      <t>3</t>
    </r>
  </si>
  <si>
    <r>
      <t xml:space="preserve">Number of Customers </t>
    </r>
    <r>
      <rPr>
        <vertAlign val="superscript"/>
        <sz val="11"/>
        <color theme="1" tint="0.249977111117893"/>
        <rFont val="Arial"/>
        <family val="2"/>
      </rPr>
      <t>4</t>
    </r>
  </si>
  <si>
    <r>
      <t xml:space="preserve">Gas Volumes (in million cubic meters) </t>
    </r>
    <r>
      <rPr>
        <vertAlign val="superscript"/>
        <sz val="11"/>
        <color theme="1" tint="0.249977111117893"/>
        <rFont val="Arial"/>
        <family val="2"/>
      </rPr>
      <t>5</t>
    </r>
  </si>
  <si>
    <t>Related Uniform System of Accounts (RRR 2.1.7)</t>
  </si>
  <si>
    <t>Financial Statement Line Items</t>
  </si>
  <si>
    <t xml:space="preserve">Net capital assets decreased slightly by 2% due to a decrease in intangible assets. Number of customers have been fairly stable over the years with a slight increase of 1% for 2018. The industry consumption increased by 6%. </t>
  </si>
  <si>
    <t>Financial Performance</t>
  </si>
  <si>
    <t>Operational Performance</t>
  </si>
  <si>
    <t>Income Statement
For the Year Ended
December 31</t>
  </si>
  <si>
    <r>
      <t xml:space="preserve">Total Number of Customers </t>
    </r>
    <r>
      <rPr>
        <b/>
        <vertAlign val="superscript"/>
        <sz val="11"/>
        <color theme="1" tint="0.249977111117893"/>
        <rFont val="Arial"/>
        <family val="2"/>
      </rPr>
      <t>1</t>
    </r>
  </si>
  <si>
    <r>
      <t xml:space="preserve">System Gas Customers </t>
    </r>
    <r>
      <rPr>
        <b/>
        <vertAlign val="superscript"/>
        <sz val="11"/>
        <color theme="1" tint="0.249977111117893"/>
        <rFont val="Arial"/>
        <family val="2"/>
      </rPr>
      <t>1</t>
    </r>
  </si>
  <si>
    <r>
      <rPr>
        <vertAlign val="superscript"/>
        <sz val="8"/>
        <color theme="1" tint="0.34998626667073579"/>
        <rFont val="Arial"/>
        <family val="2"/>
      </rPr>
      <t>1</t>
    </r>
    <r>
      <rPr>
        <sz val="8"/>
        <color theme="1" tint="0.34998626667073579"/>
        <rFont val="Calibri"/>
        <family val="2"/>
        <scheme val="minor"/>
      </rPr>
      <t xml:space="preserve"> </t>
    </r>
    <r>
      <rPr>
        <sz val="8"/>
        <color theme="1" tint="0.34998626667073579"/>
        <rFont val="Arial"/>
        <family val="2"/>
      </rPr>
      <t xml:space="preserve">System Gas Customers (subset of Total Customers) refer to customers who purchase gas supply from their utility. 
  Low Volume Customer - Less than 50,000 cubic meters/year. 
  Large Volume Customer - Greater than 50,000 cubic meters/year.   </t>
    </r>
  </si>
  <si>
    <r>
      <rPr>
        <vertAlign val="superscript"/>
        <sz val="8"/>
        <color theme="1" tint="0.34998626667073579"/>
        <rFont val="Arial"/>
        <family val="2"/>
      </rPr>
      <t>2</t>
    </r>
    <r>
      <rPr>
        <sz val="8"/>
        <color theme="1" tint="0.34998626667073579"/>
        <rFont val="Arial"/>
        <family val="2"/>
      </rPr>
      <t xml:space="preserve"> Annual gas volumes include quantities of gas sold to system gas customers and quantities of gas delivered to direct purchase customers. </t>
    </r>
  </si>
  <si>
    <r>
      <rPr>
        <vertAlign val="superscript"/>
        <sz val="8"/>
        <color theme="1" tint="0.34998626667073579"/>
        <rFont val="Arial"/>
        <family val="2"/>
      </rPr>
      <t xml:space="preserve">1 </t>
    </r>
    <r>
      <rPr>
        <sz val="8"/>
        <color theme="1" tint="0.34998626667073579"/>
        <rFont val="Arial"/>
        <family val="2"/>
      </rPr>
      <t xml:space="preserve">Total number of customers include system gas customers who purchase gas supply from their utility and direct purchase customers of marketers licensed by the OEB. </t>
    </r>
  </si>
  <si>
    <r>
      <t xml:space="preserve">Total Volumes </t>
    </r>
    <r>
      <rPr>
        <b/>
        <vertAlign val="superscript"/>
        <sz val="11"/>
        <color theme="1" tint="0.249977111117893"/>
        <rFont val="Arial"/>
        <family val="2"/>
      </rPr>
      <t>2</t>
    </r>
  </si>
  <si>
    <r>
      <t xml:space="preserve">Call Answering Service Level 
</t>
    </r>
    <r>
      <rPr>
        <sz val="10"/>
        <color theme="1" tint="0.34998626667073579"/>
        <rFont val="Arial"/>
        <family val="2"/>
      </rPr>
      <t>(OEB Minimum Standard: 75%)</t>
    </r>
  </si>
  <si>
    <r>
      <t xml:space="preserve">Number of Calls Abandon Rate 
</t>
    </r>
    <r>
      <rPr>
        <sz val="10"/>
        <color theme="1" tint="0.34998626667073579"/>
        <rFont val="Arial"/>
        <family val="2"/>
      </rPr>
      <t>(OEB Standard: not exceed 10%)</t>
    </r>
  </si>
  <si>
    <r>
      <t xml:space="preserve">Meter Reading Performance 
</t>
    </r>
    <r>
      <rPr>
        <sz val="10"/>
        <color theme="1" tint="0.34998626667073579"/>
        <rFont val="Arial"/>
        <family val="2"/>
      </rPr>
      <t>(OEB Standard: not exceed 0.5%)</t>
    </r>
  </si>
  <si>
    <r>
      <t>Appointments Met within Designated Time Period</t>
    </r>
    <r>
      <rPr>
        <sz val="11"/>
        <color theme="1" tint="0.249977111117893"/>
        <rFont val="Arial"/>
        <family val="2"/>
      </rPr>
      <t xml:space="preserve"> 
</t>
    </r>
    <r>
      <rPr>
        <sz val="10"/>
        <color theme="1" tint="0.34998626667073579"/>
        <rFont val="Arial"/>
        <family val="2"/>
      </rPr>
      <t>(OEB Minimum Standard: 85%)</t>
    </r>
  </si>
  <si>
    <r>
      <t xml:space="preserve">Time to Reschedule Missed Appointments 
</t>
    </r>
    <r>
      <rPr>
        <sz val="10"/>
        <color theme="1" tint="0.34998626667073579"/>
        <rFont val="Arial"/>
        <family val="2"/>
      </rPr>
      <t>(OEB Standard: 100%)</t>
    </r>
  </si>
  <si>
    <r>
      <t xml:space="preserve">Emergency Calls Responded within One Hour 
</t>
    </r>
    <r>
      <rPr>
        <sz val="10"/>
        <color theme="1" tint="0.34998626667073579"/>
        <rFont val="Arial"/>
        <family val="2"/>
      </rPr>
      <t>(OEB Minimum Standard: 90%)</t>
    </r>
  </si>
  <si>
    <r>
      <t xml:space="preserve">Number of Days to Provide a Written Response 
</t>
    </r>
    <r>
      <rPr>
        <sz val="10"/>
        <color theme="1" tint="0.34998626667073579"/>
        <rFont val="Arial"/>
        <family val="2"/>
      </rPr>
      <t>(OEB Minimum Standard: 80%)</t>
    </r>
  </si>
  <si>
    <r>
      <t xml:space="preserve">Number of Days to Reconnect a Customer 
</t>
    </r>
    <r>
      <rPr>
        <sz val="10"/>
        <color theme="1" tint="0.34998626667073579"/>
        <rFont val="Arial"/>
        <family val="2"/>
      </rPr>
      <t>(OEB Minimum Standard: 85%)</t>
    </r>
  </si>
  <si>
    <t>Metric</t>
  </si>
  <si>
    <r>
      <rPr>
        <sz val="16"/>
        <color theme="1" tint="0.499984740745262"/>
        <rFont val="Arial"/>
        <family val="2"/>
      </rPr>
      <t>Glossary of Terms</t>
    </r>
    <r>
      <rPr>
        <sz val="16"/>
        <color theme="1" tint="0.249977111117893"/>
        <rFont val="Arial"/>
        <family val="2"/>
      </rPr>
      <t xml:space="preserve"> </t>
    </r>
    <r>
      <rPr>
        <sz val="16"/>
        <color rgb="FFD73A0F"/>
        <rFont val="Arial"/>
        <family val="2"/>
      </rPr>
      <t xml:space="preserve"> |</t>
    </r>
    <r>
      <rPr>
        <b/>
        <sz val="14"/>
        <color rgb="FFD73A0F"/>
        <rFont val="Arial"/>
        <family val="2"/>
      </rPr>
      <t xml:space="preserve"> </t>
    </r>
    <r>
      <rPr>
        <b/>
        <sz val="12"/>
        <color rgb="FFD73A0F"/>
        <rFont val="Arial"/>
        <family val="2"/>
      </rPr>
      <t>Service Quality Requirements</t>
    </r>
  </si>
  <si>
    <r>
      <rPr>
        <b/>
        <sz val="11"/>
        <color theme="1" tint="0.249977111117893"/>
        <rFont val="Arial"/>
        <family val="2"/>
      </rPr>
      <t xml:space="preserve">Call Answering Service Level </t>
    </r>
    <r>
      <rPr>
        <sz val="11"/>
        <color theme="1" tint="0.249977111117893"/>
        <rFont val="Arial"/>
        <family val="2"/>
      </rPr>
      <t xml:space="preserve">is the percentage of calls to the general inquiry phone number, including IVR calls, that are answered within 30 seconds. Must be met 75% of the time.
</t>
    </r>
    <r>
      <rPr>
        <b/>
        <sz val="11"/>
        <color theme="1" tint="0.249977111117893"/>
        <rFont val="Arial"/>
        <family val="2"/>
      </rPr>
      <t xml:space="preserve">
Calls Abandon Rate</t>
    </r>
    <r>
      <rPr>
        <sz val="11"/>
        <color theme="1" tint="0.249977111117893"/>
        <rFont val="Arial"/>
        <family val="2"/>
      </rPr>
      <t xml:space="preserve"> is the percentage of callers that hang up before they reach a live operator. Must be less than 10%.
</t>
    </r>
    <r>
      <rPr>
        <b/>
        <sz val="11"/>
        <color theme="1" tint="0.249977111117893"/>
        <rFont val="Arial"/>
        <family val="2"/>
      </rPr>
      <t>Meter Reading Performance</t>
    </r>
    <r>
      <rPr>
        <sz val="11"/>
        <color theme="1" tint="0.249977111117893"/>
        <rFont val="Arial"/>
        <family val="2"/>
      </rPr>
      <t xml:space="preserve"> is the percentage of meters with no read for four consecutive months. Must be less than 0.5%.
</t>
    </r>
    <r>
      <rPr>
        <b/>
        <sz val="11"/>
        <color theme="1" tint="0.249977111117893"/>
        <rFont val="Arial"/>
        <family val="2"/>
      </rPr>
      <t xml:space="preserve">
Appointments Met Within the Designated Time Period </t>
    </r>
    <r>
      <rPr>
        <sz val="11"/>
        <color theme="1" tint="0.249977111117893"/>
        <rFont val="Arial"/>
        <family val="2"/>
      </rPr>
      <t xml:space="preserve">is the percentage of appointments, including meter related or other customer related work, that are met within their 4 hour scheduled time/date as arranged with the customer. Must be met 85% of the time.
</t>
    </r>
    <r>
      <rPr>
        <b/>
        <sz val="11"/>
        <color theme="1" tint="0.249977111117893"/>
        <rFont val="Arial"/>
        <family val="2"/>
      </rPr>
      <t>Time to Reschedule a Missed Appointment</t>
    </r>
    <r>
      <rPr>
        <sz val="11"/>
        <color theme="1" tint="0.249977111117893"/>
        <rFont val="Arial"/>
        <family val="2"/>
      </rPr>
      <t xml:space="preserve"> is the percentage of missed appointments that the customer is contacted within 2 hours of the end of the original appointment time to reschedule the appointment. Must be met 100% of the time.
</t>
    </r>
    <r>
      <rPr>
        <b/>
        <sz val="11"/>
        <color theme="1" tint="0.249977111117893"/>
        <rFont val="Arial"/>
        <family val="2"/>
      </rPr>
      <t>Emergency Calls Responded to Within One Hour</t>
    </r>
    <r>
      <rPr>
        <sz val="11"/>
        <color theme="1" tint="0.249977111117893"/>
        <rFont val="Arial"/>
        <family val="2"/>
      </rPr>
      <t xml:space="preserve"> is the percentage of customers that received an on-site response within 60 minutes of their emergency call reaching a live person. Must be met 90% of the time.
</t>
    </r>
    <r>
      <rPr>
        <b/>
        <sz val="11"/>
        <color theme="1" tint="0.249977111117893"/>
        <rFont val="Arial"/>
        <family val="2"/>
      </rPr>
      <t>Number of Days to Provide a Written Response</t>
    </r>
    <r>
      <rPr>
        <sz val="11"/>
        <color theme="1" tint="0.249977111117893"/>
        <rFont val="Arial"/>
        <family val="2"/>
      </rPr>
      <t xml:space="preserve"> is the percentage of customers that receive a written response within 10 days of the distributor receiving the complaint. Must be met 80% of the time.
</t>
    </r>
    <r>
      <rPr>
        <b/>
        <sz val="11"/>
        <color theme="1" tint="0.249977111117893"/>
        <rFont val="Arial"/>
        <family val="2"/>
      </rPr>
      <t>Number of Days to Reconnect a Customer</t>
    </r>
    <r>
      <rPr>
        <sz val="11"/>
        <color theme="1" tint="0.249977111117893"/>
        <rFont val="Arial"/>
        <family val="2"/>
      </rPr>
      <t xml:space="preserve"> is the percentage of customers that are reconnected within 2 business days of bringing their accounts into good standing. Must be met 85% of the time.</t>
    </r>
  </si>
  <si>
    <t>Year- End Review</t>
  </si>
  <si>
    <t>For the Year Ended December 31</t>
  </si>
  <si>
    <t>What about Income Tax?</t>
  </si>
  <si>
    <t>Add Union above</t>
  </si>
  <si>
    <t>Enbridge Gas (unmerged) 2018</t>
  </si>
  <si>
    <t>Union Added</t>
  </si>
  <si>
    <t>NOTE TO UPDATE: For next year YE 2020, remove Enbridge Gas Distribution (only Enbridge Gas Inc. would appear) - IT issue for 2019</t>
  </si>
  <si>
    <t>Enbridge Gas Inc.</t>
  </si>
  <si>
    <t>For 2020, remove Enbridge Gas Distribution (only Enbridge Gas Inc. would appear) - IT issue for 2019</t>
  </si>
  <si>
    <t>2019 Volumes</t>
  </si>
  <si>
    <t xml:space="preserve">Residential </t>
  </si>
  <si>
    <t>Non Residential</t>
  </si>
  <si>
    <t>System Gas</t>
  </si>
  <si>
    <t xml:space="preserve">Combined </t>
  </si>
  <si>
    <t>ENBRIDGE GAS (Combined Enbridge + UNION)</t>
  </si>
  <si>
    <t>Merged Entity</t>
  </si>
  <si>
    <t>Combined Entity</t>
  </si>
  <si>
    <t>Follow-up Questions</t>
  </si>
  <si>
    <t>Explain the material change in the LT investments from 2018 (combined entity) to 2019 merged entity</t>
  </si>
  <si>
    <t>Explain the material change</t>
  </si>
  <si>
    <t>2019-20*</t>
  </si>
  <si>
    <t>2018-19</t>
  </si>
  <si>
    <t>2017-18</t>
  </si>
  <si>
    <t>Large Vol Customers</t>
  </si>
  <si>
    <t>Low Vol Customers</t>
  </si>
  <si>
    <t>Total Natural Gas Customers</t>
  </si>
  <si>
    <t>Enbridge - Low Vol</t>
  </si>
  <si>
    <t>Enbridge - Large Vol</t>
  </si>
  <si>
    <t>EPCOR - Low Vol</t>
  </si>
  <si>
    <t>EPCOR - Large Vol</t>
  </si>
  <si>
    <t>Union - Low Vol</t>
  </si>
  <si>
    <t>Union - Large Vol</t>
  </si>
  <si>
    <t>System Gas Customers</t>
  </si>
  <si>
    <t>2018 to 2019</t>
  </si>
  <si>
    <t>2017 to 2018</t>
  </si>
  <si>
    <t>EPCOR Low Vol and Large Vol</t>
  </si>
  <si>
    <t>Flag for a question... ref 2018 fig for LV system Gas was 9k. Consumers on System Gas</t>
  </si>
  <si>
    <t>EGI Low Vol and Large Vol</t>
  </si>
  <si>
    <t>Flag for a questionmerged 2018 fig for Enb and Union. The number for 2019 merged appears to be low. Consumer with marketer</t>
  </si>
  <si>
    <t>EGI</t>
  </si>
  <si>
    <t>Ask resid and non resid total cust</t>
  </si>
  <si>
    <t xml:space="preserve">Explain why the Operating Revenues increased by 18% in income statement
</t>
  </si>
  <si>
    <t>Ask about zero income tax in income statement</t>
  </si>
  <si>
    <t>Explain the material change in the deferred charges from 2018 (combined entity) to 2019 merged entity</t>
  </si>
  <si>
    <t>Explain the material change in Other Non Current Assets from 2018 (combined entity) to 2019 merged entity</t>
  </si>
  <si>
    <t xml:space="preserve">Ask about the variance in acc179/180 </t>
  </si>
  <si>
    <t>Explain the material change in the Share Capital &amp; Retained Earnings from 2018 (combined entity) to 2019 merged entity</t>
  </si>
  <si>
    <t>Variance</t>
  </si>
  <si>
    <t>%</t>
  </si>
  <si>
    <t>Customers with Marketer</t>
  </si>
  <si>
    <t>Merged EGI</t>
  </si>
  <si>
    <t>Low Volume - System Gas Customers</t>
  </si>
  <si>
    <t>Low Volume - Customers with Marketer</t>
  </si>
  <si>
    <t>Large Volume - System Gas Customers</t>
  </si>
  <si>
    <t>Large Volume - Customers with Marketer</t>
  </si>
  <si>
    <t>Low Volume - Total</t>
  </si>
  <si>
    <t>Large Volume - Total</t>
  </si>
  <si>
    <t>Residential - Total Customers</t>
  </si>
  <si>
    <t>Non-Residential - Total Customers</t>
  </si>
  <si>
    <t>Number of Customers</t>
  </si>
  <si>
    <t>Diff.</t>
  </si>
  <si>
    <t xml:space="preserve">Drop </t>
  </si>
  <si>
    <t>Rise</t>
  </si>
  <si>
    <t>Published on August 10, 2020</t>
  </si>
  <si>
    <t>Glossary of Terms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</si>
</sst>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41" formatCode="_(* #,##0_);_(* \(#,##0\);_(* &quot;-&quot;_);_(@_)"/>
    <numFmt numFmtId="164" formatCode="_-* #,##0_-;\-* #,##0_-;_-* &quot;-&quot;_-;_-@_-"/>
    <numFmt numFmtId="165" formatCode="_-&quot;$&quot;* #,##0.00_-;\-&quot;$&quot;* #,##0.00_-;_-&quot;$&quot;* &quot;-&quot;??_-;_-@_-"/>
    <numFmt numFmtId="166" formatCode="_-* #,##0.00_-;\-* #,##0.00_-;_-* &quot;-&quot;??_-;_-@_-"/>
    <numFmt numFmtId="167" formatCode="_-&quot;$&quot;* #,##0_-;\-&quot;$&quot;* #,##0_-;_-&quot;$&quot;* &quot;-&quot;??_-;_-@_-"/>
    <numFmt numFmtId="168" formatCode="* #,##0_);* \(#,##0\);* &quot;-&quot;"/>
    <numFmt numFmtId="169" formatCode="_-* #,##0_-;\-* #,##0_-;_-* &quot;-&quot;??_-;_-@_-"/>
    <numFmt numFmtId="170" formatCode="##,###,###,###,#00"/>
    <numFmt numFmtId="171" formatCode="0.0%"/>
    <numFmt numFmtId="172" formatCode="&quot;$&quot;* #,##0_);&quot;$&quot;* \(#,##0\);&quot;$&quot;* &quot;-&quot;"/>
    <numFmt numFmtId="173" formatCode="* #,##0_);* \(#,##0\);* &quot;-&quot;__;"/>
    <numFmt numFmtId="174" formatCode="_(* #,##0_);_(* \(#,##0\);_(* &quot;-&quot;??_);_(@_)"/>
    <numFmt numFmtId="175" formatCode="_-* #,##0.0_-;\-* #,##0.0_-;_-* &quot;-&quot;??_-;_-@_-"/>
    <numFmt numFmtId="176" formatCode="[$-1009]d\-mmm\-yy;@"/>
    <numFmt numFmtId="177" formatCode="&quot;$&quot;#,##0.00"/>
    <numFmt numFmtId="178" formatCode="0.0"/>
    <numFmt numFmtId="179" formatCode="_(* #,##0.00_);_(* \(#,##0.00\);_(* &quot;-&quot;_);_(@_)"/>
    <numFmt numFmtId="180" formatCode="0.0000%"/>
  </numFmts>
  <fonts count="13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2"/>
      <name val="Arial"/>
      <family val="2"/>
    </font>
    <font>
      <b/>
      <sz val="10"/>
      <name val="Arial"/>
      <family val="2"/>
    </font>
    <font>
      <sz val="10"/>
      <name val="Arial"/>
      <family val="2"/>
    </font>
    <font>
      <b/>
      <sz val="14"/>
      <name val="Arial"/>
      <family val="2"/>
    </font>
    <font>
      <sz val="14"/>
      <name val="Arial"/>
      <family val="2"/>
    </font>
    <font>
      <b/>
      <sz val="12"/>
      <name val="Arial"/>
      <family val="2"/>
    </font>
    <font>
      <sz val="12"/>
      <name val="Arial"/>
      <family val="2"/>
    </font>
    <font>
      <sz val="8"/>
      <name val="Arial"/>
      <family val="2"/>
    </font>
    <font>
      <b/>
      <sz val="10"/>
      <color indexed="10"/>
      <name val="Arial"/>
      <family val="2"/>
    </font>
    <font>
      <sz val="10"/>
      <color indexed="8"/>
      <name val="Arial"/>
      <family val="2"/>
    </font>
    <font>
      <sz val="10"/>
      <color indexed="12"/>
      <name val="Arial"/>
      <family val="2"/>
    </font>
    <font>
      <b/>
      <sz val="10"/>
      <color indexed="8"/>
      <name val="Arial"/>
      <family val="2"/>
    </font>
    <font>
      <sz val="12"/>
      <color indexed="12"/>
      <name val="Arial"/>
      <family val="2"/>
    </font>
    <font>
      <b/>
      <sz val="12"/>
      <color indexed="12"/>
      <name val="Arial"/>
      <family val="2"/>
    </font>
    <font>
      <b/>
      <sz val="10"/>
      <color indexed="12"/>
      <name val="Arial"/>
      <family val="2"/>
    </font>
    <font>
      <sz val="13"/>
      <name val="Arial"/>
      <family val="2"/>
    </font>
    <font>
      <sz val="13"/>
      <color indexed="12"/>
      <name val="Arial"/>
      <family val="2"/>
    </font>
    <font>
      <b/>
      <sz val="16"/>
      <name val="Arial"/>
      <family val="2"/>
    </font>
    <font>
      <b/>
      <sz val="13"/>
      <name val="Arial"/>
      <family val="2"/>
    </font>
    <font>
      <b/>
      <sz val="13"/>
      <color indexed="12"/>
      <name val="Arial"/>
      <family val="2"/>
    </font>
    <font>
      <b/>
      <sz val="12"/>
      <name val="Arial"/>
      <family val="2"/>
    </font>
    <font>
      <b/>
      <u/>
      <sz val="12"/>
      <name val="Arial"/>
      <family val="2"/>
    </font>
    <font>
      <b/>
      <sz val="12"/>
      <color indexed="8"/>
      <name val="Arial"/>
      <family val="2"/>
    </font>
    <font>
      <sz val="12"/>
      <color indexed="8"/>
      <name val="Arial"/>
      <family val="2"/>
    </font>
    <font>
      <sz val="14"/>
      <name val="Arial"/>
      <family val="2"/>
    </font>
    <font>
      <sz val="11"/>
      <color indexed="8"/>
      <name val="Arial"/>
      <family val="2"/>
    </font>
    <font>
      <b/>
      <sz val="11"/>
      <name val="Arial"/>
      <family val="2"/>
    </font>
    <font>
      <sz val="11"/>
      <name val="Arial"/>
      <family val="2"/>
    </font>
    <font>
      <sz val="11"/>
      <name val="Arial"/>
      <family val="2"/>
    </font>
    <font>
      <b/>
      <sz val="9"/>
      <name val="Arial"/>
      <family val="2"/>
    </font>
    <font>
      <b/>
      <sz val="9"/>
      <name val="Arial"/>
      <family val="2"/>
    </font>
    <font>
      <sz val="9"/>
      <name val="Arial"/>
      <family val="2"/>
    </font>
    <font>
      <sz val="9"/>
      <color indexed="10"/>
      <name val="Arial"/>
      <family val="2"/>
    </font>
    <font>
      <sz val="9"/>
      <color indexed="8"/>
      <name val="Arial"/>
      <family val="2"/>
    </font>
    <font>
      <b/>
      <sz val="11"/>
      <color indexed="8"/>
      <name val="Arial"/>
      <family val="2"/>
    </font>
    <font>
      <b/>
      <sz val="9"/>
      <color indexed="10"/>
      <name val="Arial"/>
      <family val="2"/>
    </font>
    <font>
      <b/>
      <sz val="9"/>
      <color indexed="8"/>
      <name val="Arial"/>
      <family val="2"/>
    </font>
    <font>
      <b/>
      <sz val="9"/>
      <color indexed="8"/>
      <name val="Arial"/>
      <family val="2"/>
    </font>
    <font>
      <b/>
      <sz val="10"/>
      <name val="Arial"/>
      <family val="2"/>
    </font>
    <font>
      <sz val="10"/>
      <color indexed="10"/>
      <name val="Arial"/>
      <family val="2"/>
    </font>
    <font>
      <sz val="10"/>
      <color indexed="10"/>
      <name val="Arial"/>
      <family val="2"/>
    </font>
    <font>
      <sz val="10"/>
      <color rgb="FFFF000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8"/>
      <color rgb="FF0000FF"/>
      <name val="Calibri"/>
      <family val="2"/>
      <scheme val="minor"/>
    </font>
    <font>
      <u/>
      <sz val="8"/>
      <color rgb="FF800080"/>
      <name val="Calibri"/>
      <family val="2"/>
      <scheme val="minor"/>
    </font>
    <font>
      <sz val="12"/>
      <color rgb="FFFF0000"/>
      <name val="Arial"/>
      <family val="2"/>
    </font>
    <font>
      <sz val="9"/>
      <color rgb="FFFF0000"/>
      <name val="Arial"/>
      <family val="2"/>
    </font>
    <font>
      <b/>
      <sz val="10"/>
      <color rgb="FF000066"/>
      <name val="Arial"/>
      <family val="2"/>
    </font>
    <font>
      <b/>
      <sz val="18"/>
      <color theme="1"/>
      <name val="Calibri"/>
      <family val="2"/>
      <scheme val="minor"/>
    </font>
    <font>
      <sz val="11"/>
      <color rgb="FF00B050"/>
      <name val="Calibri"/>
      <family val="2"/>
      <scheme val="minor"/>
    </font>
    <font>
      <b/>
      <sz val="10"/>
      <color rgb="FFFF0000"/>
      <name val="Arial"/>
      <family val="2"/>
    </font>
    <font>
      <b/>
      <sz val="12"/>
      <color rgb="FFFF0000"/>
      <name val="Arial"/>
      <family val="2"/>
    </font>
    <font>
      <sz val="11"/>
      <color rgb="FF404142"/>
      <name val="Calibri"/>
      <family val="2"/>
      <scheme val="minor"/>
    </font>
    <font>
      <sz val="36"/>
      <color rgb="FF404142"/>
      <name val="Arial"/>
      <family val="2"/>
    </font>
    <font>
      <sz val="72"/>
      <color rgb="FF404142"/>
      <name val="Arial"/>
      <family val="2"/>
    </font>
    <font>
      <sz val="36"/>
      <color theme="1" tint="0.249977111117893"/>
      <name val="Arial"/>
      <family val="2"/>
    </font>
    <font>
      <sz val="18"/>
      <color rgb="FF0076A9"/>
      <name val="Arial"/>
      <family val="2"/>
    </font>
    <font>
      <sz val="72"/>
      <color rgb="FFC00000"/>
      <name val="Arial"/>
      <family val="2"/>
    </font>
    <font>
      <sz val="16"/>
      <color theme="1" tint="0.249977111117893"/>
      <name val="Arial"/>
      <family val="2"/>
    </font>
    <font>
      <b/>
      <sz val="11"/>
      <color theme="1" tint="0.249977111117893"/>
      <name val="Arial"/>
      <family val="2"/>
    </font>
    <font>
      <b/>
      <sz val="11"/>
      <color theme="1" tint="0.34998626667073579"/>
      <name val="Arial"/>
      <family val="2"/>
    </font>
    <font>
      <sz val="11"/>
      <color theme="1" tint="0.249977111117893"/>
      <name val="Arial"/>
      <family val="2"/>
    </font>
    <font>
      <sz val="11"/>
      <color theme="1" tint="0.34998626667073579"/>
      <name val="Arial"/>
      <family val="2"/>
    </font>
    <font>
      <sz val="8"/>
      <color theme="1" tint="0.34998626667073579"/>
      <name val="Arial"/>
      <family val="2"/>
    </font>
    <font>
      <sz val="14"/>
      <color theme="1" tint="0.249977111117893"/>
      <name val="Arial"/>
      <family val="2"/>
    </font>
    <font>
      <sz val="9"/>
      <color theme="1" tint="0.249977111117893"/>
      <name val="Arial"/>
      <family val="2"/>
    </font>
    <font>
      <b/>
      <sz val="9"/>
      <color theme="1" tint="0.249977111117893"/>
      <name val="Arial"/>
      <family val="2"/>
    </font>
    <font>
      <sz val="10"/>
      <color theme="1" tint="0.249977111117893"/>
      <name val="Arial"/>
      <family val="2"/>
    </font>
    <font>
      <vertAlign val="superscript"/>
      <sz val="8"/>
      <color theme="1" tint="0.34998626667073579"/>
      <name val="Arial"/>
      <family val="2"/>
    </font>
    <font>
      <b/>
      <sz val="10"/>
      <color rgb="FF404142"/>
      <name val="Arial"/>
      <family val="2"/>
    </font>
    <font>
      <u val="singleAccounting"/>
      <sz val="11"/>
      <color theme="1" tint="0.249977111117893"/>
      <name val="Arial"/>
      <family val="2"/>
    </font>
    <font>
      <b/>
      <sz val="10"/>
      <color theme="1" tint="0.249977111117893"/>
      <name val="Arial"/>
      <family val="2"/>
    </font>
    <font>
      <sz val="12"/>
      <color theme="1" tint="0.249977111117893"/>
      <name val="Arial"/>
      <family val="2"/>
    </font>
    <font>
      <b/>
      <sz val="11"/>
      <color rgb="FF0076A9"/>
      <name val="Arial"/>
      <family val="2"/>
    </font>
    <font>
      <b/>
      <sz val="11"/>
      <color rgb="FFD73A0F"/>
      <name val="Arial"/>
      <family val="2"/>
    </font>
    <font>
      <vertAlign val="superscript"/>
      <sz val="11"/>
      <color theme="1" tint="0.249977111117893"/>
      <name val="Arial"/>
      <family val="2"/>
    </font>
    <font>
      <b/>
      <sz val="12"/>
      <color rgb="FF0076A9"/>
      <name val="Arial"/>
      <family val="2"/>
    </font>
    <font>
      <sz val="10"/>
      <color theme="1" tint="0.499984740745262"/>
      <name val="Arial"/>
      <family val="2"/>
    </font>
    <font>
      <b/>
      <sz val="11"/>
      <color theme="1" tint="0.499984740745262"/>
      <name val="Arial"/>
      <family val="2"/>
    </font>
    <font>
      <u/>
      <sz val="11"/>
      <color theme="1" tint="0.249977111117893"/>
      <name val="Arial"/>
      <family val="2"/>
    </font>
    <font>
      <b/>
      <vertAlign val="superscript"/>
      <sz val="11"/>
      <color theme="1" tint="0.249977111117893"/>
      <name val="Arial"/>
      <family val="2"/>
    </font>
    <font>
      <sz val="10"/>
      <color rgb="FF404142"/>
      <name val="Arial"/>
      <family val="2"/>
    </font>
    <font>
      <sz val="10"/>
      <color theme="1" tint="0.34998626667073579"/>
      <name val="Arial"/>
      <family val="2"/>
    </font>
    <font>
      <sz val="8"/>
      <color theme="1" tint="0.34998626667073579"/>
      <name val="Calibri"/>
      <family val="2"/>
      <scheme val="minor"/>
    </font>
    <font>
      <b/>
      <sz val="12"/>
      <color theme="1" tint="0.249977111117893"/>
      <name val="Arial"/>
      <family val="2"/>
    </font>
    <font>
      <b/>
      <sz val="14"/>
      <color theme="1" tint="0.249977111117893"/>
      <name val="Arial"/>
      <family val="2"/>
    </font>
    <font>
      <u/>
      <sz val="12"/>
      <color theme="1" tint="0.249977111117893"/>
      <name val="Arial"/>
      <family val="2"/>
    </font>
    <font>
      <b/>
      <u/>
      <sz val="12"/>
      <color theme="1" tint="0.249977111117893"/>
      <name val="Arial"/>
      <family val="2"/>
    </font>
    <font>
      <sz val="16"/>
      <color theme="1" tint="0.499984740745262"/>
      <name val="Arial"/>
      <family val="2"/>
    </font>
    <font>
      <sz val="16"/>
      <color rgb="FFD73A0F"/>
      <name val="Arial"/>
      <family val="2"/>
    </font>
    <font>
      <b/>
      <sz val="12"/>
      <color rgb="FFD73A0F"/>
      <name val="Arial"/>
      <family val="2"/>
    </font>
    <font>
      <sz val="16"/>
      <color rgb="FF0076A9"/>
      <name val="Arial"/>
      <family val="2"/>
    </font>
    <font>
      <sz val="10.5"/>
      <color theme="1" tint="0.249977111117893"/>
      <name val="Arial"/>
      <family val="2"/>
    </font>
    <font>
      <sz val="10.5"/>
      <color theme="1"/>
      <name val="Calibri"/>
      <family val="2"/>
      <scheme val="minor"/>
    </font>
    <font>
      <b/>
      <sz val="14"/>
      <color rgb="FFD73A0F"/>
      <name val="Arial"/>
      <family val="2"/>
    </font>
    <font>
      <b/>
      <sz val="11"/>
      <color rgb="FFFF0000"/>
      <name val="Calibri"/>
      <family val="2"/>
      <scheme val="minor"/>
    </font>
    <font>
      <sz val="11"/>
      <name val="Calibri"/>
      <family val="2"/>
    </font>
    <font>
      <b/>
      <sz val="10"/>
      <color rgb="FF000000"/>
      <name val="Arial"/>
      <family val="2"/>
    </font>
    <font>
      <sz val="11"/>
      <color rgb="FF000000"/>
      <name val="Calibri"/>
      <family val="2"/>
    </font>
    <font>
      <b/>
      <sz val="11"/>
      <color rgb="FF000000"/>
      <name val="Calibri"/>
      <family val="2"/>
    </font>
    <font>
      <sz val="10"/>
      <color rgb="FF000000"/>
      <name val="Arial"/>
      <family val="2"/>
    </font>
    <font>
      <b/>
      <sz val="11"/>
      <color rgb="FFC4D600"/>
      <name val="Arial"/>
      <family val="2"/>
    </font>
    <font>
      <u val="singleAccounting"/>
      <sz val="10"/>
      <color theme="1" tint="0.249977111117893"/>
      <name val="Arial"/>
      <family val="2"/>
    </font>
  </fonts>
  <fills count="56">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indexed="40"/>
        <bgColor indexed="64"/>
      </patternFill>
    </fill>
    <fill>
      <patternFill patternType="solid">
        <fgColor indexed="57"/>
        <bgColor indexed="64"/>
      </patternFill>
    </fill>
    <fill>
      <patternFill patternType="solid">
        <fgColor indexed="49"/>
        <bgColor indexed="64"/>
      </patternFill>
    </fill>
    <fill>
      <patternFill patternType="solid">
        <fgColor indexed="21"/>
        <bgColor indexed="64"/>
      </patternFill>
    </fill>
    <fill>
      <patternFill patternType="solid">
        <fgColor indexed="43"/>
        <bgColor indexed="64"/>
      </patternFill>
    </fill>
    <fill>
      <patternFill patternType="solid">
        <fgColor indexed="4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theme="4" tint="0.79998168889431442"/>
      </patternFill>
    </fill>
    <fill>
      <patternFill patternType="solid">
        <fgColor theme="7" tint="0.79998168889431442"/>
        <bgColor indexed="64"/>
      </patternFill>
    </fill>
    <fill>
      <patternFill patternType="solid">
        <fgColor theme="6" tint="0.39997558519241921"/>
        <bgColor indexed="64"/>
      </patternFill>
    </fill>
    <fill>
      <patternFill patternType="solid">
        <fgColor theme="9" tint="0.79998168889431442"/>
        <bgColor indexed="64"/>
      </patternFill>
    </fill>
    <fill>
      <patternFill patternType="solid">
        <fgColor theme="6"/>
        <bgColor indexed="64"/>
      </patternFill>
    </fill>
    <fill>
      <patternFill patternType="solid">
        <fgColor rgb="FFF8F8F8"/>
        <bgColor indexed="64"/>
      </patternFill>
    </fill>
    <fill>
      <patternFill patternType="solid">
        <fgColor rgb="FFFF0000"/>
        <bgColor indexed="64"/>
      </patternFill>
    </fill>
    <fill>
      <patternFill patternType="solid">
        <fgColor rgb="FFCCFFCC"/>
        <bgColor indexed="64"/>
      </patternFill>
    </fill>
    <fill>
      <patternFill patternType="solid">
        <fgColor rgb="FFE2EFDA"/>
        <bgColor indexed="64"/>
      </patternFill>
    </fill>
    <fill>
      <patternFill patternType="solid">
        <fgColor theme="4" tint="0.79998168889431442"/>
        <bgColor indexed="64"/>
      </patternFill>
    </fill>
  </fills>
  <borders count="75">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5"/>
      </left>
      <right/>
      <top style="thin">
        <color indexed="8"/>
      </top>
      <bottom/>
      <diagonal/>
    </border>
    <border>
      <left style="thin">
        <color indexed="65"/>
      </left>
      <right style="thin">
        <color indexed="8"/>
      </right>
      <top style="thin">
        <color indexed="8"/>
      </top>
      <bottom/>
      <diagonal/>
    </border>
    <border>
      <left style="thin">
        <color indexed="8"/>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8"/>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CCCCCC"/>
      </left>
      <right style="thin">
        <color rgb="FFCCCCCC"/>
      </right>
      <top style="thin">
        <color rgb="FFCCCCCC"/>
      </top>
      <bottom/>
      <diagonal/>
    </border>
    <border>
      <left/>
      <right/>
      <top/>
      <bottom style="thin">
        <color theme="4" tint="0.39997558519241921"/>
      </bottom>
      <diagonal/>
    </border>
    <border>
      <left/>
      <right/>
      <top style="thin">
        <color indexed="64"/>
      </top>
      <bottom style="double">
        <color indexed="64"/>
      </bottom>
      <diagonal/>
    </border>
    <border>
      <left/>
      <right/>
      <top style="thin">
        <color theme="4" tint="0.39997558519241921"/>
      </top>
      <bottom/>
      <diagonal/>
    </border>
    <border>
      <left style="medium">
        <color indexed="64"/>
      </left>
      <right style="medium">
        <color indexed="64"/>
      </right>
      <top style="medium">
        <color indexed="64"/>
      </top>
      <bottom style="medium">
        <color indexed="64"/>
      </bottom>
      <diagonal/>
    </border>
    <border>
      <left/>
      <right/>
      <top style="double">
        <color indexed="64"/>
      </top>
      <bottom style="double">
        <color indexed="64"/>
      </bottom>
      <diagonal/>
    </border>
    <border>
      <left/>
      <right/>
      <top style="double">
        <color theme="1" tint="0.499984740745262"/>
      </top>
      <bottom style="double">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tint="0.499984740745262"/>
      </left>
      <right style="thin">
        <color theme="1" tint="0.499984740745262"/>
      </right>
      <top/>
      <bottom/>
      <diagonal/>
    </border>
    <border>
      <left/>
      <right/>
      <top/>
      <bottom style="double">
        <color rgb="FF0076A9"/>
      </bottom>
      <diagonal/>
    </border>
    <border>
      <left style="thin">
        <color theme="1" tint="0.499984740745262"/>
      </left>
      <right style="thin">
        <color theme="1" tint="0.499984740745262"/>
      </right>
      <top style="thin">
        <color rgb="FF0076A9"/>
      </top>
      <bottom style="double">
        <color rgb="FF0076A9"/>
      </bottom>
      <diagonal/>
    </border>
    <border>
      <left style="thin">
        <color theme="1" tint="0.499984740745262"/>
      </left>
      <right style="thin">
        <color theme="1" tint="0.499984740745262"/>
      </right>
      <top style="thin">
        <color rgb="FFD73A0F"/>
      </top>
      <bottom style="double">
        <color rgb="FFD73A0F"/>
      </bottom>
      <diagonal/>
    </border>
    <border>
      <left/>
      <right style="thin">
        <color theme="1" tint="0.499984740745262"/>
      </right>
      <top/>
      <bottom style="double">
        <color rgb="FFD73A0F"/>
      </bottom>
      <diagonal/>
    </border>
    <border>
      <left/>
      <right/>
      <top/>
      <bottom style="double">
        <color rgb="FFD73A0F"/>
      </bottom>
      <diagonal/>
    </border>
    <border>
      <left/>
      <right/>
      <top/>
      <bottom style="double">
        <color rgb="FF404142"/>
      </bottom>
      <diagonal/>
    </border>
    <border>
      <left style="thin">
        <color theme="1" tint="0.499984740745262"/>
      </left>
      <right style="thin">
        <color theme="1" tint="0.499984740745262"/>
      </right>
      <top style="thin">
        <color rgb="FF404142"/>
      </top>
      <bottom style="double">
        <color rgb="FF404142"/>
      </bottom>
      <diagonal/>
    </border>
    <border>
      <left/>
      <right/>
      <top/>
      <bottom style="double">
        <color rgb="FFC4D600"/>
      </bottom>
      <diagonal/>
    </border>
    <border>
      <left style="thin">
        <color theme="1" tint="0.499984740745262"/>
      </left>
      <right style="thin">
        <color indexed="64"/>
      </right>
      <top style="thin">
        <color rgb="FFC4D600"/>
      </top>
      <bottom style="double">
        <color rgb="FFC4D600"/>
      </bottom>
      <diagonal/>
    </border>
    <border>
      <left style="thin">
        <color theme="1" tint="0.499984740745262"/>
      </left>
      <right style="thin">
        <color theme="1" tint="0.499984740745262"/>
      </right>
      <top style="double">
        <color theme="1" tint="0.499984740745262"/>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double">
        <color theme="1" tint="0.499984740745262"/>
      </top>
      <bottom style="thin">
        <color theme="1" tint="0.499984740745262"/>
      </bottom>
      <diagonal/>
    </border>
    <border>
      <left/>
      <right style="double">
        <color rgb="FF0076A9"/>
      </right>
      <top/>
      <bottom/>
      <diagonal/>
    </border>
    <border>
      <left style="double">
        <color rgb="FF0076A9"/>
      </left>
      <right/>
      <top style="double">
        <color rgb="FF0076A9"/>
      </top>
      <bottom style="thin">
        <color theme="0" tint="-0.14996795556505021"/>
      </bottom>
      <diagonal/>
    </border>
    <border>
      <left/>
      <right/>
      <top style="double">
        <color rgb="FF0076A9"/>
      </top>
      <bottom style="thin">
        <color theme="0" tint="-0.14996795556505021"/>
      </bottom>
      <diagonal/>
    </border>
    <border>
      <left/>
      <right/>
      <top style="thin">
        <color theme="0" tint="-0.14996795556505021"/>
      </top>
      <bottom style="thin">
        <color theme="0" tint="-0.14996795556505021"/>
      </bottom>
      <diagonal/>
    </border>
    <border>
      <left/>
      <right/>
      <top style="thin">
        <color theme="0" tint="-0.14996795556505021"/>
      </top>
      <bottom/>
      <diagonal/>
    </border>
    <border>
      <left/>
      <right style="double">
        <color rgb="FFD73A0F"/>
      </right>
      <top/>
      <bottom/>
      <diagonal/>
    </border>
    <border>
      <left style="double">
        <color rgb="FFD73A0F"/>
      </left>
      <right/>
      <top style="double">
        <color rgb="FFD73A0F"/>
      </top>
      <bottom style="thin">
        <color theme="0" tint="-0.14996795556505021"/>
      </bottom>
      <diagonal/>
    </border>
    <border>
      <left/>
      <right/>
      <top style="double">
        <color rgb="FFD73A0F"/>
      </top>
      <bottom style="thin">
        <color theme="0" tint="-0.14996795556505021"/>
      </bottom>
      <diagonal/>
    </border>
    <border>
      <left style="medium">
        <color indexed="64"/>
      </left>
      <right style="medium">
        <color indexed="64"/>
      </right>
      <top style="medium">
        <color indexed="64"/>
      </top>
      <bottom style="medium">
        <color rgb="FF000000"/>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medium">
        <color indexed="64"/>
      </top>
      <bottom/>
      <diagonal/>
    </border>
    <border>
      <left style="thin">
        <color theme="1" tint="0.499984740745262"/>
      </left>
      <right/>
      <top/>
      <bottom/>
      <diagonal/>
    </border>
    <border>
      <left style="thin">
        <color theme="1" tint="0.499984740745262"/>
      </left>
      <right style="thin">
        <color theme="1" tint="0.499984740745262"/>
      </right>
      <top/>
      <bottom style="thin">
        <color rgb="FFC4D600"/>
      </bottom>
      <diagonal/>
    </border>
  </borders>
  <cellStyleXfs count="153">
    <xf numFmtId="0" fontId="0" fillId="0" borderId="0"/>
    <xf numFmtId="166" fontId="12" fillId="0" borderId="0" applyFont="0" applyFill="0" applyBorder="0" applyAlignment="0" applyProtection="0"/>
    <xf numFmtId="165" fontId="12" fillId="0" borderId="0" applyFont="0" applyFill="0" applyBorder="0" applyAlignment="0" applyProtection="0"/>
    <xf numFmtId="0" fontId="15" fillId="0" borderId="0"/>
    <xf numFmtId="9" fontId="12" fillId="0" borderId="0" applyFont="0" applyFill="0" applyBorder="0" applyAlignment="0" applyProtection="0"/>
    <xf numFmtId="0" fontId="55" fillId="0" borderId="0" applyNumberFormat="0" applyFill="0" applyBorder="0" applyAlignment="0" applyProtection="0"/>
    <xf numFmtId="0" fontId="56" fillId="0" borderId="24" applyNumberFormat="0" applyFill="0" applyAlignment="0" applyProtection="0"/>
    <xf numFmtId="0" fontId="57" fillId="0" borderId="25" applyNumberFormat="0" applyFill="0" applyAlignment="0" applyProtection="0"/>
    <xf numFmtId="0" fontId="58" fillId="0" borderId="26" applyNumberFormat="0" applyFill="0" applyAlignment="0" applyProtection="0"/>
    <xf numFmtId="0" fontId="58" fillId="0" borderId="0" applyNumberFormat="0" applyFill="0" applyBorder="0" applyAlignment="0" applyProtection="0"/>
    <xf numFmtId="0" fontId="59" fillId="10" borderId="0" applyNumberFormat="0" applyBorder="0" applyAlignment="0" applyProtection="0"/>
    <xf numFmtId="0" fontId="60" fillId="11" borderId="0" applyNumberFormat="0" applyBorder="0" applyAlignment="0" applyProtection="0"/>
    <xf numFmtId="0" fontId="61" fillId="12" borderId="0" applyNumberFormat="0" applyBorder="0" applyAlignment="0" applyProtection="0"/>
    <xf numFmtId="0" fontId="62" fillId="13" borderId="27" applyNumberFormat="0" applyAlignment="0" applyProtection="0"/>
    <xf numFmtId="0" fontId="63" fillId="14" borderId="28" applyNumberFormat="0" applyAlignment="0" applyProtection="0"/>
    <xf numFmtId="0" fontId="64" fillId="14" borderId="27" applyNumberFormat="0" applyAlignment="0" applyProtection="0"/>
    <xf numFmtId="0" fontId="65" fillId="0" borderId="29" applyNumberFormat="0" applyFill="0" applyAlignment="0" applyProtection="0"/>
    <xf numFmtId="0" fontId="66" fillId="15" borderId="30" applyNumberFormat="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9" fillId="0" borderId="32" applyNumberFormat="0" applyFill="0" applyAlignment="0" applyProtection="0"/>
    <xf numFmtId="0" fontId="70" fillId="17"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70" fillId="36" borderId="0" applyNumberFormat="0" applyBorder="0" applyAlignment="0" applyProtection="0"/>
    <xf numFmtId="0" fontId="70"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70" fillId="40" borderId="0" applyNumberFormat="0" applyBorder="0" applyAlignment="0" applyProtection="0"/>
    <xf numFmtId="0" fontId="11" fillId="0" borderId="0"/>
    <xf numFmtId="0" fontId="11" fillId="16" borderId="31" applyNumberFormat="0" applyFont="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10" fillId="0" borderId="0"/>
    <xf numFmtId="0" fontId="10" fillId="16" borderId="31" applyNumberFormat="0" applyFont="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9" fillId="0" borderId="0"/>
    <xf numFmtId="0" fontId="9" fillId="16" borderId="31" applyNumberFormat="0" applyFont="0" applyAlignment="0" applyProtection="0"/>
    <xf numFmtId="0" fontId="9" fillId="18" borderId="0" applyNumberFormat="0" applyBorder="0" applyAlignment="0" applyProtection="0"/>
    <xf numFmtId="0" fontId="9" fillId="19" borderId="0" applyNumberFormat="0" applyBorder="0" applyAlignment="0" applyProtection="0"/>
    <xf numFmtId="0" fontId="9" fillId="22" borderId="0" applyNumberFormat="0" applyBorder="0" applyAlignment="0" applyProtection="0"/>
    <xf numFmtId="0" fontId="9" fillId="23" borderId="0" applyNumberFormat="0" applyBorder="0" applyAlignment="0" applyProtection="0"/>
    <xf numFmtId="0" fontId="9" fillId="26" borderId="0" applyNumberFormat="0" applyBorder="0" applyAlignment="0" applyProtection="0"/>
    <xf numFmtId="0" fontId="9" fillId="27" borderId="0" applyNumberFormat="0" applyBorder="0" applyAlignment="0" applyProtection="0"/>
    <xf numFmtId="0" fontId="9" fillId="30" borderId="0" applyNumberFormat="0" applyBorder="0" applyAlignment="0" applyProtection="0"/>
    <xf numFmtId="0" fontId="9" fillId="31" borderId="0" applyNumberFormat="0" applyBorder="0" applyAlignment="0" applyProtection="0"/>
    <xf numFmtId="0" fontId="9" fillId="34" borderId="0" applyNumberFormat="0" applyBorder="0" applyAlignment="0" applyProtection="0"/>
    <xf numFmtId="0" fontId="9" fillId="35" borderId="0" applyNumberFormat="0" applyBorder="0" applyAlignment="0" applyProtection="0"/>
    <xf numFmtId="0" fontId="9" fillId="38" borderId="0" applyNumberFormat="0" applyBorder="0" applyAlignment="0" applyProtection="0"/>
    <xf numFmtId="0" fontId="9" fillId="39" borderId="0" applyNumberFormat="0" applyBorder="0" applyAlignment="0" applyProtection="0"/>
    <xf numFmtId="0" fontId="8" fillId="0" borderId="0"/>
    <xf numFmtId="0" fontId="8" fillId="16" borderId="31" applyNumberFormat="0" applyFont="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38" borderId="0" applyNumberFormat="0" applyBorder="0" applyAlignment="0" applyProtection="0"/>
    <xf numFmtId="0" fontId="8" fillId="39" borderId="0" applyNumberFormat="0" applyBorder="0" applyAlignment="0" applyProtection="0"/>
    <xf numFmtId="0" fontId="7" fillId="0" borderId="0"/>
    <xf numFmtId="0" fontId="7" fillId="16" borderId="31" applyNumberFormat="0" applyFont="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8" borderId="0" applyNumberFormat="0" applyBorder="0" applyAlignment="0" applyProtection="0"/>
    <xf numFmtId="0" fontId="7" fillId="39" borderId="0" applyNumberFormat="0" applyBorder="0" applyAlignment="0" applyProtection="0"/>
    <xf numFmtId="0" fontId="6" fillId="0" borderId="0"/>
    <xf numFmtId="0" fontId="6" fillId="16" borderId="31" applyNumberFormat="0" applyFont="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5" fillId="0" borderId="0"/>
    <xf numFmtId="0" fontId="5" fillId="16" borderId="31" applyNumberFormat="0" applyFont="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8" borderId="0" applyNumberFormat="0" applyBorder="0" applyAlignment="0" applyProtection="0"/>
    <xf numFmtId="0" fontId="5" fillId="39" borderId="0" applyNumberFormat="0" applyBorder="0" applyAlignment="0" applyProtection="0"/>
    <xf numFmtId="0" fontId="4" fillId="0" borderId="0"/>
    <xf numFmtId="0" fontId="4" fillId="16" borderId="31" applyNumberFormat="0" applyFont="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3" fillId="0" borderId="0"/>
    <xf numFmtId="166" fontId="3" fillId="0" borderId="0" applyFont="0" applyFill="0" applyBorder="0" applyAlignment="0" applyProtection="0"/>
    <xf numFmtId="0" fontId="3" fillId="0" borderId="0"/>
    <xf numFmtId="0" fontId="1" fillId="0" borderId="0"/>
    <xf numFmtId="0" fontId="12" fillId="0" borderId="0"/>
    <xf numFmtId="166" fontId="1" fillId="0" borderId="0" applyFont="0" applyFill="0" applyBorder="0" applyAlignment="0" applyProtection="0"/>
  </cellStyleXfs>
  <cellXfs count="701">
    <xf numFmtId="0" fontId="0" fillId="0" borderId="0" xfId="0"/>
    <xf numFmtId="0" fontId="0" fillId="2" borderId="0" xfId="0" applyFill="1"/>
    <xf numFmtId="0" fontId="14" fillId="0" borderId="0" xfId="0" applyFont="1" applyFill="1"/>
    <xf numFmtId="0" fontId="21" fillId="0" borderId="0" xfId="0" applyFont="1" applyFill="1" applyAlignment="1">
      <alignment horizontal="right"/>
    </xf>
    <xf numFmtId="0" fontId="23" fillId="0" borderId="0" xfId="0" applyFont="1" applyFill="1"/>
    <xf numFmtId="0" fontId="19" fillId="0" borderId="0" xfId="0" applyFont="1" applyFill="1"/>
    <xf numFmtId="0" fontId="0" fillId="0" borderId="0" xfId="0" applyFill="1"/>
    <xf numFmtId="164" fontId="25" fillId="0" borderId="0" xfId="0" applyNumberFormat="1" applyFont="1" applyFill="1"/>
    <xf numFmtId="164" fontId="19" fillId="0" borderId="0" xfId="0" applyNumberFormat="1" applyFont="1" applyFill="1"/>
    <xf numFmtId="0" fontId="25" fillId="0" borderId="0" xfId="0" applyFont="1" applyFill="1"/>
    <xf numFmtId="0" fontId="26" fillId="0" borderId="0" xfId="0" applyFont="1" applyFill="1"/>
    <xf numFmtId="0" fontId="27" fillId="0" borderId="0" xfId="0" applyFont="1" applyFill="1"/>
    <xf numFmtId="0" fontId="14" fillId="0" borderId="0" xfId="0" applyFont="1"/>
    <xf numFmtId="0" fontId="18" fillId="0" borderId="0" xfId="0" applyFont="1" applyFill="1" applyAlignment="1">
      <alignment horizontal="left"/>
    </xf>
    <xf numFmtId="0" fontId="16" fillId="0" borderId="0" xfId="0" applyFont="1" applyFill="1" applyBorder="1" applyAlignment="1">
      <alignment horizontal="left"/>
    </xf>
    <xf numFmtId="0" fontId="17" fillId="0" borderId="0" xfId="0" applyFont="1" applyFill="1" applyBorder="1"/>
    <xf numFmtId="0" fontId="28" fillId="0" borderId="0" xfId="0" applyFont="1" applyFill="1" applyBorder="1"/>
    <xf numFmtId="0" fontId="19" fillId="0" borderId="7" xfId="0" applyFont="1" applyFill="1" applyBorder="1"/>
    <xf numFmtId="0" fontId="28" fillId="0" borderId="0" xfId="0" applyFont="1" applyFill="1" applyBorder="1" applyAlignment="1">
      <alignment wrapText="1"/>
    </xf>
    <xf numFmtId="167" fontId="19" fillId="0" borderId="9" xfId="2" applyNumberFormat="1" applyFont="1" applyFill="1" applyBorder="1" applyAlignment="1">
      <alignment wrapText="1"/>
    </xf>
    <xf numFmtId="173" fontId="19" fillId="0" borderId="4" xfId="0" applyNumberFormat="1" applyFont="1" applyFill="1" applyBorder="1" applyAlignment="1">
      <alignment wrapText="1"/>
    </xf>
    <xf numFmtId="173" fontId="19" fillId="0" borderId="9" xfId="0" applyNumberFormat="1" applyFont="1" applyFill="1" applyBorder="1" applyAlignment="1">
      <alignment wrapText="1"/>
    </xf>
    <xf numFmtId="0" fontId="29" fillId="0" borderId="0" xfId="0" applyFont="1" applyFill="1" applyBorder="1"/>
    <xf numFmtId="173" fontId="18" fillId="0" borderId="7" xfId="0" applyNumberFormat="1" applyFont="1" applyFill="1" applyBorder="1" applyAlignment="1">
      <alignment wrapText="1"/>
    </xf>
    <xf numFmtId="173" fontId="18" fillId="0" borderId="9" xfId="0" applyNumberFormat="1" applyFont="1" applyFill="1" applyBorder="1" applyAlignment="1">
      <alignment wrapText="1"/>
    </xf>
    <xf numFmtId="173" fontId="19" fillId="0" borderId="1" xfId="0" applyNumberFormat="1" applyFont="1" applyFill="1" applyBorder="1" applyAlignment="1">
      <alignment wrapText="1"/>
    </xf>
    <xf numFmtId="173" fontId="19" fillId="0" borderId="9" xfId="0" applyNumberFormat="1" applyFont="1" applyFill="1" applyBorder="1" applyAlignment="1">
      <alignment vertical="top" wrapText="1"/>
    </xf>
    <xf numFmtId="173" fontId="18" fillId="0" borderId="6" xfId="0" applyNumberFormat="1" applyFont="1" applyFill="1" applyBorder="1" applyAlignment="1">
      <alignment wrapText="1"/>
    </xf>
    <xf numFmtId="0" fontId="29" fillId="0" borderId="0" xfId="0" applyFont="1" applyFill="1" applyBorder="1" applyAlignment="1">
      <alignment wrapText="1"/>
    </xf>
    <xf numFmtId="173" fontId="19" fillId="0" borderId="7" xfId="0" applyNumberFormat="1" applyFont="1" applyFill="1" applyBorder="1" applyAlignment="1">
      <alignment wrapText="1"/>
    </xf>
    <xf numFmtId="0" fontId="28" fillId="0" borderId="0" xfId="0" applyFont="1" applyFill="1" applyBorder="1" applyAlignment="1">
      <alignment horizontal="center"/>
    </xf>
    <xf numFmtId="0" fontId="30" fillId="0" borderId="0" xfId="0" applyFont="1" applyFill="1"/>
    <xf numFmtId="0" fontId="13" fillId="0" borderId="0" xfId="0" applyFont="1" applyFill="1"/>
    <xf numFmtId="173" fontId="13" fillId="0" borderId="1" xfId="0" applyNumberFormat="1" applyFont="1" applyFill="1" applyBorder="1" applyAlignment="1">
      <alignment wrapText="1"/>
    </xf>
    <xf numFmtId="0" fontId="13" fillId="0" borderId="0" xfId="0" applyFont="1" applyFill="1" applyAlignment="1">
      <alignment wrapText="1"/>
    </xf>
    <xf numFmtId="0" fontId="31" fillId="0" borderId="0" xfId="0" applyFont="1" applyFill="1" applyBorder="1"/>
    <xf numFmtId="0" fontId="31" fillId="0" borderId="0" xfId="0" applyFont="1" applyFill="1" applyBorder="1" applyAlignment="1">
      <alignment wrapText="1"/>
    </xf>
    <xf numFmtId="167" fontId="18" fillId="0" borderId="3" xfId="2" applyNumberFormat="1" applyFont="1" applyFill="1" applyBorder="1" applyAlignment="1">
      <alignment vertical="center" wrapText="1"/>
    </xf>
    <xf numFmtId="0" fontId="32" fillId="0" borderId="0" xfId="0" applyFont="1" applyFill="1" applyBorder="1"/>
    <xf numFmtId="0" fontId="32" fillId="0" borderId="0" xfId="0" applyFont="1" applyFill="1" applyBorder="1" applyAlignment="1">
      <alignment wrapText="1"/>
    </xf>
    <xf numFmtId="164" fontId="32" fillId="0" borderId="0" xfId="0" applyNumberFormat="1" applyFont="1" applyFill="1" applyBorder="1" applyAlignment="1">
      <alignment wrapText="1"/>
    </xf>
    <xf numFmtId="164" fontId="29" fillId="0" borderId="0" xfId="0" applyNumberFormat="1" applyFont="1" applyFill="1" applyBorder="1"/>
    <xf numFmtId="0" fontId="28" fillId="0" borderId="0" xfId="0" applyFont="1" applyFill="1"/>
    <xf numFmtId="0" fontId="28" fillId="0" borderId="0" xfId="0" applyFont="1" applyFill="1" applyAlignment="1">
      <alignment wrapText="1"/>
    </xf>
    <xf numFmtId="0" fontId="29" fillId="0" borderId="0" xfId="0" applyFont="1" applyFill="1"/>
    <xf numFmtId="0" fontId="28" fillId="0" borderId="0" xfId="0" applyFont="1" applyFill="1" applyBorder="1" applyAlignment="1"/>
    <xf numFmtId="0" fontId="28" fillId="0" borderId="0" xfId="0" applyFont="1" applyFill="1" applyBorder="1" applyAlignment="1">
      <alignment horizontal="left"/>
    </xf>
    <xf numFmtId="0" fontId="13" fillId="2" borderId="0" xfId="0" applyFont="1" applyFill="1"/>
    <xf numFmtId="0" fontId="34" fillId="2" borderId="0" xfId="0" applyFont="1" applyFill="1" applyAlignment="1">
      <alignment horizontal="left"/>
    </xf>
    <xf numFmtId="0" fontId="13" fillId="2" borderId="0" xfId="0" applyFont="1" applyFill="1" applyAlignment="1">
      <alignment horizontal="left"/>
    </xf>
    <xf numFmtId="0" fontId="18" fillId="2" borderId="0" xfId="0" applyFont="1" applyFill="1" applyAlignment="1">
      <alignment horizontal="center"/>
    </xf>
    <xf numFmtId="0" fontId="12" fillId="2" borderId="0" xfId="0" applyFont="1" applyFill="1" applyBorder="1" applyAlignment="1">
      <alignment horizontal="left"/>
    </xf>
    <xf numFmtId="0" fontId="0" fillId="2" borderId="0" xfId="0" applyFill="1" applyBorder="1" applyAlignment="1"/>
    <xf numFmtId="0" fontId="13" fillId="2" borderId="0" xfId="0" applyFont="1" applyFill="1" applyAlignment="1">
      <alignment wrapText="1"/>
    </xf>
    <xf numFmtId="0" fontId="14" fillId="3" borderId="0" xfId="0" applyFont="1" applyFill="1"/>
    <xf numFmtId="166" fontId="12" fillId="0" borderId="0" xfId="1"/>
    <xf numFmtId="166" fontId="12" fillId="0" borderId="0" xfId="1" applyNumberFormat="1" applyFill="1"/>
    <xf numFmtId="166" fontId="14" fillId="0" borderId="0" xfId="1" applyFont="1" applyAlignment="1">
      <alignment horizontal="right"/>
    </xf>
    <xf numFmtId="169" fontId="15" fillId="0" borderId="0" xfId="1" applyNumberFormat="1" applyFont="1" applyAlignment="1">
      <alignment horizontal="right"/>
    </xf>
    <xf numFmtId="171" fontId="12" fillId="0" borderId="0" xfId="4" applyNumberFormat="1" applyFill="1"/>
    <xf numFmtId="171" fontId="12" fillId="0" borderId="0" xfId="1" applyNumberFormat="1" applyFill="1"/>
    <xf numFmtId="166" fontId="12" fillId="0" borderId="0" xfId="1" applyFill="1"/>
    <xf numFmtId="10" fontId="12" fillId="0" borderId="0" xfId="4" applyNumberFormat="1"/>
    <xf numFmtId="169" fontId="12" fillId="0" borderId="0" xfId="1" applyNumberFormat="1" applyFill="1"/>
    <xf numFmtId="169" fontId="12" fillId="0" borderId="0" xfId="1" applyNumberFormat="1" applyFont="1"/>
    <xf numFmtId="169" fontId="12" fillId="0" borderId="0" xfId="1" applyNumberFormat="1"/>
    <xf numFmtId="10" fontId="12" fillId="0" borderId="0" xfId="1" applyNumberFormat="1"/>
    <xf numFmtId="0" fontId="18" fillId="0" borderId="0" xfId="0" applyFont="1" applyFill="1"/>
    <xf numFmtId="0" fontId="12" fillId="0" borderId="0" xfId="0" applyFont="1" applyFill="1"/>
    <xf numFmtId="0" fontId="42" fillId="4" borderId="6" xfId="0" applyFont="1" applyFill="1" applyBorder="1" applyAlignment="1">
      <alignment horizontal="center"/>
    </xf>
    <xf numFmtId="0" fontId="42" fillId="5" borderId="6" xfId="0" applyFont="1" applyFill="1" applyBorder="1" applyAlignment="1">
      <alignment horizontal="center"/>
    </xf>
    <xf numFmtId="0" fontId="42" fillId="6" borderId="6" xfId="0" applyFont="1" applyFill="1" applyBorder="1" applyAlignment="1">
      <alignment horizontal="center"/>
    </xf>
    <xf numFmtId="0" fontId="42" fillId="7" borderId="5" xfId="0" applyFont="1" applyFill="1" applyBorder="1" applyAlignment="1">
      <alignment horizontal="center"/>
    </xf>
    <xf numFmtId="0" fontId="43" fillId="7" borderId="6" xfId="0" applyFont="1" applyFill="1" applyBorder="1" applyAlignment="1">
      <alignment horizontal="center" wrapText="1"/>
    </xf>
    <xf numFmtId="0" fontId="44" fillId="0" borderId="6" xfId="0" applyFont="1" applyFill="1" applyBorder="1"/>
    <xf numFmtId="0" fontId="42" fillId="0" borderId="6" xfId="0" applyFont="1" applyFill="1" applyBorder="1"/>
    <xf numFmtId="0" fontId="0" fillId="4" borderId="6" xfId="0" applyFill="1" applyBorder="1"/>
    <xf numFmtId="0" fontId="42" fillId="0" borderId="6" xfId="0" applyFont="1" applyFill="1" applyBorder="1" applyAlignment="1">
      <alignment horizontal="center"/>
    </xf>
    <xf numFmtId="0" fontId="0" fillId="5" borderId="6" xfId="0" applyFill="1" applyBorder="1"/>
    <xf numFmtId="164" fontId="45" fillId="5" borderId="6" xfId="0" applyNumberFormat="1" applyFont="1" applyFill="1" applyBorder="1" applyAlignment="1">
      <alignment horizontal="right" vertical="top"/>
    </xf>
    <xf numFmtId="0" fontId="44" fillId="0" borderId="0" xfId="0" applyFont="1" applyFill="1"/>
    <xf numFmtId="164" fontId="46" fillId="4" borderId="6" xfId="0" applyNumberFormat="1" applyFont="1" applyFill="1" applyBorder="1" applyAlignment="1">
      <alignment horizontal="right" vertical="top"/>
    </xf>
    <xf numFmtId="164" fontId="45" fillId="4" borderId="6" xfId="0" applyNumberFormat="1" applyFont="1" applyFill="1" applyBorder="1" applyAlignment="1">
      <alignment horizontal="right" vertical="top"/>
    </xf>
    <xf numFmtId="164" fontId="46" fillId="5" borderId="6" xfId="0" applyNumberFormat="1" applyFont="1" applyFill="1" applyBorder="1" applyAlignment="1">
      <alignment horizontal="right" vertical="top"/>
    </xf>
    <xf numFmtId="164" fontId="44" fillId="6" borderId="6" xfId="0" applyNumberFormat="1" applyFont="1" applyFill="1" applyBorder="1" applyAlignment="1">
      <alignment horizontal="right" vertical="top"/>
    </xf>
    <xf numFmtId="164" fontId="45" fillId="6" borderId="6" xfId="0" applyNumberFormat="1" applyFont="1" applyFill="1" applyBorder="1" applyAlignment="1">
      <alignment horizontal="right" vertical="top"/>
    </xf>
    <xf numFmtId="164" fontId="44" fillId="7" borderId="5" xfId="0" applyNumberFormat="1" applyFont="1" applyFill="1" applyBorder="1"/>
    <xf numFmtId="164" fontId="45" fillId="7" borderId="6" xfId="0" applyNumberFormat="1" applyFont="1" applyFill="1" applyBorder="1" applyAlignment="1">
      <alignment horizontal="right" vertical="top"/>
    </xf>
    <xf numFmtId="164" fontId="44" fillId="4" borderId="6" xfId="0" applyNumberFormat="1" applyFont="1" applyFill="1" applyBorder="1" applyAlignment="1">
      <alignment horizontal="right" vertical="top"/>
    </xf>
    <xf numFmtId="164" fontId="44" fillId="5" borderId="6" xfId="0" applyNumberFormat="1" applyFont="1" applyFill="1" applyBorder="1" applyAlignment="1">
      <alignment horizontal="right" vertical="top"/>
    </xf>
    <xf numFmtId="164" fontId="44" fillId="7" borderId="6" xfId="0" applyNumberFormat="1" applyFont="1" applyFill="1" applyBorder="1" applyAlignment="1">
      <alignment horizontal="right" vertical="top"/>
    </xf>
    <xf numFmtId="164" fontId="42" fillId="4" borderId="6" xfId="0" applyNumberFormat="1" applyFont="1" applyFill="1" applyBorder="1" applyAlignment="1">
      <alignment horizontal="right" vertical="top"/>
    </xf>
    <xf numFmtId="164" fontId="42" fillId="5" borderId="6" xfId="0" applyNumberFormat="1" applyFont="1" applyFill="1" applyBorder="1" applyAlignment="1">
      <alignment horizontal="right" vertical="top"/>
    </xf>
    <xf numFmtId="164" fontId="42" fillId="6" borderId="6" xfId="0" applyNumberFormat="1" applyFont="1" applyFill="1" applyBorder="1" applyAlignment="1">
      <alignment horizontal="right" vertical="top"/>
    </xf>
    <xf numFmtId="164" fontId="42" fillId="7" borderId="6" xfId="0" applyNumberFormat="1" applyFont="1" applyFill="1" applyBorder="1" applyAlignment="1">
      <alignment horizontal="right" vertical="top"/>
    </xf>
    <xf numFmtId="0" fontId="42" fillId="0" borderId="0" xfId="0" applyFont="1" applyFill="1"/>
    <xf numFmtId="0" fontId="43" fillId="8" borderId="6" xfId="0" applyFont="1" applyFill="1" applyBorder="1"/>
    <xf numFmtId="164" fontId="42" fillId="8" borderId="6" xfId="0" applyNumberFormat="1" applyFont="1" applyFill="1" applyBorder="1" applyAlignment="1">
      <alignment horizontal="right" vertical="top"/>
    </xf>
    <xf numFmtId="0" fontId="42" fillId="8" borderId="6" xfId="0" applyFont="1" applyFill="1" applyBorder="1"/>
    <xf numFmtId="164" fontId="42" fillId="8" borderId="5" xfId="0" applyNumberFormat="1" applyFont="1" applyFill="1" applyBorder="1"/>
    <xf numFmtId="0" fontId="43" fillId="8" borderId="0" xfId="0" applyFont="1" applyFill="1"/>
    <xf numFmtId="0" fontId="14" fillId="8" borderId="0" xfId="0" applyFont="1" applyFill="1"/>
    <xf numFmtId="0" fontId="43" fillId="0" borderId="6" xfId="0" applyFont="1" applyFill="1" applyBorder="1"/>
    <xf numFmtId="164" fontId="42" fillId="7" borderId="5" xfId="0" applyNumberFormat="1" applyFont="1" applyFill="1" applyBorder="1"/>
    <xf numFmtId="0" fontId="43" fillId="0" borderId="0" xfId="0" applyFont="1" applyFill="1"/>
    <xf numFmtId="164" fontId="47" fillId="4" borderId="6" xfId="0" applyNumberFormat="1" applyFont="1" applyFill="1" applyBorder="1" applyAlignment="1">
      <alignment horizontal="right" vertical="top"/>
    </xf>
    <xf numFmtId="0" fontId="41" fillId="0" borderId="6" xfId="0" applyFont="1" applyFill="1" applyBorder="1"/>
    <xf numFmtId="164" fontId="47" fillId="5" borderId="6" xfId="0" applyNumberFormat="1" applyFont="1" applyFill="1" applyBorder="1" applyAlignment="1">
      <alignment horizontal="right" vertical="top"/>
    </xf>
    <xf numFmtId="164" fontId="47" fillId="6" borderId="6" xfId="0" applyNumberFormat="1" applyFont="1" applyFill="1" applyBorder="1" applyAlignment="1">
      <alignment horizontal="right" vertical="top"/>
    </xf>
    <xf numFmtId="164" fontId="47" fillId="7" borderId="6" xfId="0" applyNumberFormat="1" applyFont="1" applyFill="1" applyBorder="1" applyAlignment="1">
      <alignment horizontal="right" vertical="top"/>
    </xf>
    <xf numFmtId="164" fontId="44" fillId="0" borderId="0" xfId="0" applyNumberFormat="1" applyFont="1" applyFill="1"/>
    <xf numFmtId="0" fontId="48" fillId="0" borderId="6" xfId="0" applyFont="1" applyFill="1" applyBorder="1"/>
    <xf numFmtId="164" fontId="48" fillId="4" borderId="6" xfId="0" applyNumberFormat="1" applyFont="1" applyFill="1" applyBorder="1" applyAlignment="1">
      <alignment horizontal="right" vertical="top"/>
    </xf>
    <xf numFmtId="0" fontId="45" fillId="0" borderId="6" xfId="0" applyFont="1" applyFill="1" applyBorder="1"/>
    <xf numFmtId="164" fontId="48" fillId="5" borderId="6" xfId="0" applyNumberFormat="1" applyFont="1" applyFill="1" applyBorder="1" applyAlignment="1">
      <alignment horizontal="right" vertical="top"/>
    </xf>
    <xf numFmtId="164" fontId="48" fillId="6" borderId="6" xfId="0" applyNumberFormat="1" applyFont="1" applyFill="1" applyBorder="1" applyAlignment="1">
      <alignment horizontal="right" vertical="top"/>
    </xf>
    <xf numFmtId="164" fontId="45" fillId="7" borderId="5" xfId="0" applyNumberFormat="1" applyFont="1" applyFill="1" applyBorder="1"/>
    <xf numFmtId="164" fontId="49" fillId="4" borderId="6" xfId="0" applyNumberFormat="1" applyFont="1" applyFill="1" applyBorder="1" applyAlignment="1">
      <alignment horizontal="right" vertical="top"/>
    </xf>
    <xf numFmtId="164" fontId="49" fillId="5" borderId="6" xfId="0" applyNumberFormat="1" applyFont="1" applyFill="1" applyBorder="1" applyAlignment="1">
      <alignment horizontal="right" vertical="top"/>
    </xf>
    <xf numFmtId="164" fontId="49" fillId="6" borderId="6" xfId="0" applyNumberFormat="1" applyFont="1" applyFill="1" applyBorder="1" applyAlignment="1">
      <alignment horizontal="right" vertical="top"/>
    </xf>
    <xf numFmtId="164" fontId="49" fillId="7" borderId="6" xfId="0" applyNumberFormat="1" applyFont="1" applyFill="1" applyBorder="1" applyAlignment="1">
      <alignment horizontal="right" vertical="top"/>
    </xf>
    <xf numFmtId="164" fontId="46" fillId="6" borderId="6" xfId="0" applyNumberFormat="1" applyFont="1" applyFill="1" applyBorder="1" applyAlignment="1">
      <alignment horizontal="right" vertical="top"/>
    </xf>
    <xf numFmtId="164" fontId="46" fillId="7" borderId="6" xfId="0" applyNumberFormat="1" applyFont="1" applyFill="1" applyBorder="1" applyAlignment="1">
      <alignment horizontal="right" vertical="top"/>
    </xf>
    <xf numFmtId="164" fontId="50" fillId="4" borderId="6" xfId="0" applyNumberFormat="1" applyFont="1" applyFill="1" applyBorder="1" applyAlignment="1">
      <alignment horizontal="right" vertical="top"/>
    </xf>
    <xf numFmtId="0" fontId="0" fillId="4" borderId="0" xfId="0" applyFill="1"/>
    <xf numFmtId="0" fontId="12" fillId="4" borderId="0" xfId="0" applyFont="1" applyFill="1"/>
    <xf numFmtId="0" fontId="12" fillId="5" borderId="0" xfId="0" applyFont="1" applyFill="1"/>
    <xf numFmtId="0" fontId="12" fillId="6" borderId="0" xfId="0" applyFont="1" applyFill="1"/>
    <xf numFmtId="0" fontId="12" fillId="7" borderId="0" xfId="0" applyFont="1" applyFill="1"/>
    <xf numFmtId="0" fontId="14" fillId="4" borderId="0" xfId="0" applyFont="1" applyFill="1"/>
    <xf numFmtId="164" fontId="51" fillId="4" borderId="0" xfId="0" applyNumberFormat="1" applyFont="1" applyFill="1"/>
    <xf numFmtId="0" fontId="51" fillId="0" borderId="0" xfId="0" applyFont="1" applyFill="1"/>
    <xf numFmtId="0" fontId="51" fillId="5" borderId="0" xfId="0" applyFont="1" applyFill="1"/>
    <xf numFmtId="164" fontId="51" fillId="5" borderId="0" xfId="0" applyNumberFormat="1" applyFont="1" applyFill="1"/>
    <xf numFmtId="0" fontId="51" fillId="6" borderId="0" xfId="0" applyFont="1" applyFill="1"/>
    <xf numFmtId="164" fontId="51" fillId="6" borderId="0" xfId="0" applyNumberFormat="1" applyFont="1" applyFill="1"/>
    <xf numFmtId="0" fontId="51" fillId="7" borderId="0" xfId="0" applyFont="1" applyFill="1"/>
    <xf numFmtId="164" fontId="51" fillId="7" borderId="0" xfId="0" applyNumberFormat="1" applyFont="1" applyFill="1"/>
    <xf numFmtId="0" fontId="44" fillId="5" borderId="6" xfId="0" applyFont="1" applyFill="1" applyBorder="1"/>
    <xf numFmtId="0" fontId="44" fillId="6" borderId="6" xfId="0" applyFont="1" applyFill="1" applyBorder="1"/>
    <xf numFmtId="0" fontId="44" fillId="7" borderId="6" xfId="0" applyFont="1" applyFill="1" applyBorder="1"/>
    <xf numFmtId="164" fontId="50" fillId="5" borderId="6" xfId="0" applyNumberFormat="1" applyFont="1" applyFill="1" applyBorder="1" applyAlignment="1">
      <alignment horizontal="right" vertical="top"/>
    </xf>
    <xf numFmtId="164" fontId="43" fillId="6" borderId="6" xfId="0" applyNumberFormat="1" applyFont="1" applyFill="1" applyBorder="1" applyAlignment="1">
      <alignment horizontal="right" vertical="top"/>
    </xf>
    <xf numFmtId="164" fontId="43" fillId="7" borderId="5" xfId="0" applyNumberFormat="1" applyFont="1" applyFill="1" applyBorder="1"/>
    <xf numFmtId="0" fontId="44" fillId="0" borderId="8" xfId="0" applyFont="1" applyFill="1" applyBorder="1"/>
    <xf numFmtId="0" fontId="42" fillId="0" borderId="8" xfId="0" applyFont="1" applyFill="1" applyBorder="1"/>
    <xf numFmtId="164" fontId="49" fillId="4" borderId="8" xfId="0" applyNumberFormat="1" applyFont="1" applyFill="1" applyBorder="1" applyAlignment="1">
      <alignment horizontal="right" vertical="top"/>
    </xf>
    <xf numFmtId="164" fontId="49" fillId="5" borderId="8" xfId="0" applyNumberFormat="1" applyFont="1" applyFill="1" applyBorder="1" applyAlignment="1">
      <alignment horizontal="right" vertical="top"/>
    </xf>
    <xf numFmtId="164" fontId="49" fillId="6" borderId="8" xfId="0" applyNumberFormat="1" applyFont="1" applyFill="1" applyBorder="1" applyAlignment="1">
      <alignment horizontal="right" vertical="top"/>
    </xf>
    <xf numFmtId="164" fontId="49" fillId="7" borderId="8" xfId="0" applyNumberFormat="1" applyFont="1" applyFill="1" applyBorder="1" applyAlignment="1">
      <alignment horizontal="right" vertical="top"/>
    </xf>
    <xf numFmtId="0" fontId="44" fillId="0" borderId="0" xfId="0" applyFont="1" applyFill="1" applyBorder="1"/>
    <xf numFmtId="164" fontId="43" fillId="7" borderId="6" xfId="0" applyNumberFormat="1" applyFont="1" applyFill="1" applyBorder="1"/>
    <xf numFmtId="164" fontId="43" fillId="4" borderId="6" xfId="0" applyNumberFormat="1" applyFont="1" applyFill="1" applyBorder="1" applyAlignment="1">
      <alignment horizontal="right" vertical="top"/>
    </xf>
    <xf numFmtId="164" fontId="43" fillId="4" borderId="6" xfId="0" applyNumberFormat="1" applyFont="1" applyFill="1" applyBorder="1"/>
    <xf numFmtId="164" fontId="43" fillId="5" borderId="6" xfId="0" applyNumberFormat="1" applyFont="1" applyFill="1" applyBorder="1" applyAlignment="1">
      <alignment horizontal="right" vertical="top"/>
    </xf>
    <xf numFmtId="164" fontId="43" fillId="5" borderId="6" xfId="0" applyNumberFormat="1" applyFont="1" applyFill="1" applyBorder="1"/>
    <xf numFmtId="164" fontId="43" fillId="6" borderId="6" xfId="0" applyNumberFormat="1" applyFont="1" applyFill="1" applyBorder="1"/>
    <xf numFmtId="164" fontId="43" fillId="4" borderId="0" xfId="0" applyNumberFormat="1" applyFont="1" applyFill="1"/>
    <xf numFmtId="164" fontId="43" fillId="5" borderId="0" xfId="0" applyNumberFormat="1" applyFont="1" applyFill="1"/>
    <xf numFmtId="0" fontId="43" fillId="6" borderId="0" xfId="0" applyFont="1" applyFill="1"/>
    <xf numFmtId="164" fontId="43" fillId="7" borderId="0" xfId="0" applyNumberFormat="1" applyFont="1" applyFill="1"/>
    <xf numFmtId="164" fontId="43" fillId="0" borderId="0" xfId="0" applyNumberFormat="1" applyFont="1" applyFill="1"/>
    <xf numFmtId="0" fontId="0" fillId="0" borderId="12" xfId="0" applyFill="1" applyBorder="1"/>
    <xf numFmtId="0" fontId="0" fillId="0" borderId="13" xfId="0" applyBorder="1"/>
    <xf numFmtId="0" fontId="0" fillId="0" borderId="14" xfId="0" applyBorder="1"/>
    <xf numFmtId="170" fontId="0" fillId="0" borderId="0" xfId="0" applyNumberFormat="1"/>
    <xf numFmtId="169" fontId="0" fillId="0" borderId="0" xfId="0" applyNumberFormat="1"/>
    <xf numFmtId="0" fontId="0" fillId="0" borderId="0" xfId="0" applyBorder="1"/>
    <xf numFmtId="169" fontId="0" fillId="0" borderId="0" xfId="0" applyNumberFormat="1" applyFill="1" applyBorder="1"/>
    <xf numFmtId="0" fontId="0" fillId="0" borderId="0" xfId="0" applyNumberFormat="1" applyBorder="1"/>
    <xf numFmtId="0" fontId="14" fillId="0" borderId="0" xfId="0" applyFont="1" applyBorder="1"/>
    <xf numFmtId="166" fontId="22" fillId="0" borderId="15" xfId="1" applyFont="1" applyFill="1" applyBorder="1" applyAlignment="1">
      <alignment horizontal="left" vertical="top" wrapText="1"/>
    </xf>
    <xf numFmtId="0" fontId="12" fillId="0" borderId="0" xfId="0" applyFont="1" applyBorder="1"/>
    <xf numFmtId="0" fontId="51" fillId="2" borderId="5" xfId="0" applyFont="1" applyFill="1" applyBorder="1" applyAlignment="1">
      <alignment horizontal="right"/>
    </xf>
    <xf numFmtId="171" fontId="22" fillId="9" borderId="6" xfId="4" applyNumberFormat="1" applyFont="1" applyFill="1" applyBorder="1" applyAlignment="1">
      <alignment horizontal="center" vertical="top"/>
    </xf>
    <xf numFmtId="10" fontId="22" fillId="9" borderId="6" xfId="4" applyNumberFormat="1" applyFont="1" applyFill="1" applyBorder="1" applyAlignment="1">
      <alignment horizontal="center" vertical="top" wrapText="1"/>
    </xf>
    <xf numFmtId="166" fontId="24" fillId="0" borderId="16" xfId="1" applyFont="1" applyFill="1" applyBorder="1" applyAlignment="1">
      <alignment horizontal="right" vertical="top"/>
    </xf>
    <xf numFmtId="10" fontId="22" fillId="9" borderId="6" xfId="4" applyNumberFormat="1" applyFont="1" applyFill="1" applyBorder="1" applyAlignment="1">
      <alignment horizontal="center" vertical="top"/>
    </xf>
    <xf numFmtId="10" fontId="22" fillId="9" borderId="6" xfId="1" applyNumberFormat="1" applyFont="1" applyFill="1" applyBorder="1" applyAlignment="1">
      <alignment horizontal="center" vertical="top" wrapText="1"/>
    </xf>
    <xf numFmtId="0" fontId="0" fillId="0" borderId="0" xfId="0" applyAlignment="1">
      <alignment horizontal="right"/>
    </xf>
    <xf numFmtId="0" fontId="14" fillId="9" borderId="0" xfId="0" applyFont="1" applyFill="1" applyAlignment="1">
      <alignment horizontal="center"/>
    </xf>
    <xf numFmtId="0" fontId="14" fillId="0" borderId="0" xfId="0" applyFont="1" applyAlignment="1">
      <alignment horizontal="right"/>
    </xf>
    <xf numFmtId="169" fontId="14" fillId="9" borderId="6" xfId="0" applyNumberFormat="1" applyFont="1" applyFill="1" applyBorder="1"/>
    <xf numFmtId="169" fontId="14" fillId="0" borderId="0" xfId="0" applyNumberFormat="1" applyFont="1"/>
    <xf numFmtId="0" fontId="14" fillId="9" borderId="6" xfId="0" applyFont="1" applyFill="1" applyBorder="1"/>
    <xf numFmtId="169" fontId="12" fillId="9" borderId="0" xfId="1" applyNumberFormat="1" applyFill="1"/>
    <xf numFmtId="169" fontId="12" fillId="9" borderId="0" xfId="1" applyNumberFormat="1" applyFill="1" applyBorder="1"/>
    <xf numFmtId="0" fontId="14" fillId="0" borderId="11" xfId="0" applyFont="1" applyBorder="1" applyAlignment="1">
      <alignment horizontal="center"/>
    </xf>
    <xf numFmtId="0" fontId="14" fillId="0" borderId="17" xfId="0" applyFont="1" applyFill="1" applyBorder="1" applyAlignment="1">
      <alignment horizontal="center"/>
    </xf>
    <xf numFmtId="0" fontId="14" fillId="0" borderId="18" xfId="0" applyFont="1" applyFill="1" applyBorder="1" applyAlignment="1">
      <alignment horizontal="center"/>
    </xf>
    <xf numFmtId="0" fontId="52" fillId="0" borderId="0" xfId="0" applyFont="1" applyAlignment="1">
      <alignment horizontal="right"/>
    </xf>
    <xf numFmtId="2" fontId="0" fillId="0" borderId="0" xfId="0" applyNumberFormat="1"/>
    <xf numFmtId="169" fontId="0" fillId="0" borderId="0" xfId="1" applyNumberFormat="1" applyFont="1"/>
    <xf numFmtId="169" fontId="53" fillId="0" borderId="0" xfId="1" applyNumberFormat="1" applyFont="1" applyAlignment="1">
      <alignment horizontal="right"/>
    </xf>
    <xf numFmtId="171" fontId="0" fillId="0" borderId="0" xfId="4" applyNumberFormat="1" applyFont="1"/>
    <xf numFmtId="10" fontId="0" fillId="0" borderId="0" xfId="4" applyNumberFormat="1" applyFont="1"/>
    <xf numFmtId="0" fontId="0" fillId="0" borderId="14" xfId="0" applyFill="1" applyBorder="1"/>
    <xf numFmtId="0" fontId="15" fillId="0" borderId="0" xfId="0" applyFont="1"/>
    <xf numFmtId="0" fontId="54" fillId="0" borderId="0" xfId="0" applyFont="1"/>
    <xf numFmtId="166" fontId="0" fillId="0" borderId="0" xfId="1" applyFont="1"/>
    <xf numFmtId="166" fontId="43" fillId="6" borderId="0" xfId="1" applyFont="1" applyFill="1"/>
    <xf numFmtId="0" fontId="0" fillId="0" borderId="0" xfId="0"/>
    <xf numFmtId="0" fontId="44" fillId="41" borderId="6" xfId="0" applyFont="1" applyFill="1" applyBorder="1"/>
    <xf numFmtId="164" fontId="46" fillId="41" borderId="6" xfId="0" applyNumberFormat="1" applyFont="1" applyFill="1" applyBorder="1" applyAlignment="1">
      <alignment horizontal="right" vertical="top"/>
    </xf>
    <xf numFmtId="164" fontId="44" fillId="41" borderId="6" xfId="0" applyNumberFormat="1" applyFont="1" applyFill="1" applyBorder="1" applyAlignment="1">
      <alignment horizontal="right" vertical="top"/>
    </xf>
    <xf numFmtId="164" fontId="44" fillId="41" borderId="5" xfId="0" applyNumberFormat="1" applyFont="1" applyFill="1" applyBorder="1"/>
    <xf numFmtId="0" fontId="44" fillId="41" borderId="0" xfId="0" applyFont="1" applyFill="1"/>
    <xf numFmtId="0" fontId="0" fillId="41" borderId="0" xfId="0" applyFill="1"/>
    <xf numFmtId="0" fontId="0" fillId="0" borderId="0" xfId="0"/>
    <xf numFmtId="10" fontId="14" fillId="0" borderId="0" xfId="4" applyNumberFormat="1" applyFont="1"/>
    <xf numFmtId="0" fontId="12" fillId="0" borderId="0" xfId="0" applyFont="1"/>
    <xf numFmtId="0" fontId="14" fillId="2" borderId="5" xfId="0" applyFont="1" applyFill="1" applyBorder="1" applyAlignment="1">
      <alignment horizontal="right"/>
    </xf>
    <xf numFmtId="164" fontId="74" fillId="6" borderId="6" xfId="0" applyNumberFormat="1" applyFont="1" applyFill="1" applyBorder="1" applyAlignment="1">
      <alignment horizontal="right" vertical="top"/>
    </xf>
    <xf numFmtId="0" fontId="0" fillId="0" borderId="0" xfId="0"/>
    <xf numFmtId="0" fontId="14" fillId="0" borderId="14" xfId="0" applyFont="1" applyFill="1" applyBorder="1"/>
    <xf numFmtId="0" fontId="14" fillId="0" borderId="15" xfId="0" applyFont="1" applyBorder="1" applyAlignment="1">
      <alignment horizontal="center"/>
    </xf>
    <xf numFmtId="170" fontId="0" fillId="0" borderId="0" xfId="0" applyNumberFormat="1" applyBorder="1"/>
    <xf numFmtId="0" fontId="14" fillId="0" borderId="14" xfId="0" applyFont="1" applyBorder="1"/>
    <xf numFmtId="170" fontId="0" fillId="43" borderId="0" xfId="0" applyNumberFormat="1" applyFill="1"/>
    <xf numFmtId="3" fontId="14" fillId="0" borderId="15" xfId="1" applyNumberFormat="1" applyFont="1" applyBorder="1"/>
    <xf numFmtId="4" fontId="75" fillId="42" borderId="33" xfId="0" applyNumberFormat="1" applyFont="1" applyFill="1" applyBorder="1" applyAlignment="1">
      <alignment horizontal="right" wrapText="1"/>
    </xf>
    <xf numFmtId="175" fontId="12" fillId="0" borderId="0" xfId="1" applyNumberFormat="1"/>
    <xf numFmtId="0" fontId="0" fillId="0" borderId="0" xfId="0"/>
    <xf numFmtId="4" fontId="75" fillId="45" borderId="33" xfId="0" applyNumberFormat="1" applyFont="1" applyFill="1" applyBorder="1" applyAlignment="1">
      <alignment horizontal="right" wrapText="1"/>
    </xf>
    <xf numFmtId="0" fontId="14" fillId="43" borderId="0" xfId="0" applyFont="1" applyFill="1"/>
    <xf numFmtId="170" fontId="14" fillId="0" borderId="0" xfId="0" applyNumberFormat="1" applyFont="1"/>
    <xf numFmtId="0" fontId="14" fillId="45" borderId="14" xfId="0" applyFont="1" applyFill="1" applyBorder="1"/>
    <xf numFmtId="0" fontId="14" fillId="45" borderId="23" xfId="0" applyFont="1" applyFill="1" applyBorder="1"/>
    <xf numFmtId="170" fontId="38" fillId="0" borderId="0" xfId="0" applyNumberFormat="1" applyFont="1" applyFill="1" applyBorder="1" applyAlignment="1">
      <alignment horizontal="right" vertical="top"/>
    </xf>
    <xf numFmtId="166" fontId="38" fillId="0" borderId="0" xfId="1" applyFont="1" applyFill="1" applyBorder="1" applyAlignment="1">
      <alignment horizontal="right" vertical="top"/>
    </xf>
    <xf numFmtId="166" fontId="12" fillId="0" borderId="0" xfId="1" applyFill="1" applyBorder="1"/>
    <xf numFmtId="171" fontId="22" fillId="0" borderId="6" xfId="4" applyNumberFormat="1" applyFont="1" applyFill="1" applyBorder="1" applyAlignment="1">
      <alignment horizontal="center" vertical="top"/>
    </xf>
    <xf numFmtId="10" fontId="22" fillId="0" borderId="6" xfId="4" applyNumberFormat="1" applyFont="1" applyFill="1" applyBorder="1" applyAlignment="1">
      <alignment horizontal="center" vertical="top" wrapText="1"/>
    </xf>
    <xf numFmtId="10" fontId="22" fillId="0" borderId="6" xfId="4" applyNumberFormat="1" applyFont="1" applyFill="1" applyBorder="1" applyAlignment="1">
      <alignment horizontal="center" vertical="top"/>
    </xf>
    <xf numFmtId="169" fontId="12" fillId="0" borderId="6" xfId="1" applyNumberFormat="1" applyFill="1" applyBorder="1"/>
    <xf numFmtId="0" fontId="14" fillId="0" borderId="0" xfId="0" applyFont="1" applyFill="1" applyAlignment="1">
      <alignment horizontal="center"/>
    </xf>
    <xf numFmtId="169" fontId="14" fillId="0" borderId="6" xfId="0" applyNumberFormat="1" applyFont="1" applyFill="1" applyBorder="1"/>
    <xf numFmtId="169" fontId="12" fillId="0" borderId="0" xfId="1" applyNumberFormat="1" applyFill="1" applyBorder="1"/>
    <xf numFmtId="169" fontId="0" fillId="0" borderId="0" xfId="0" applyNumberFormat="1" applyFill="1"/>
    <xf numFmtId="0" fontId="14" fillId="0" borderId="11" xfId="0" applyFont="1" applyFill="1" applyBorder="1" applyAlignment="1">
      <alignment horizontal="center"/>
    </xf>
    <xf numFmtId="3" fontId="22" fillId="0" borderId="19" xfId="0" applyNumberFormat="1" applyFont="1" applyFill="1" applyBorder="1"/>
    <xf numFmtId="0" fontId="73" fillId="0" borderId="0" xfId="0" applyFont="1" applyFill="1" applyAlignment="1"/>
    <xf numFmtId="0" fontId="0" fillId="0" borderId="0" xfId="0"/>
    <xf numFmtId="0" fontId="76" fillId="0" borderId="0" xfId="147" applyFont="1"/>
    <xf numFmtId="0" fontId="3" fillId="0" borderId="0" xfId="147" applyAlignment="1">
      <alignment wrapText="1"/>
    </xf>
    <xf numFmtId="0" fontId="3" fillId="0" borderId="0" xfId="147"/>
    <xf numFmtId="0" fontId="69" fillId="46" borderId="34" xfId="147" applyFont="1" applyFill="1" applyBorder="1" applyAlignment="1">
      <alignment wrapText="1"/>
    </xf>
    <xf numFmtId="0" fontId="3" fillId="0" borderId="0" xfId="147" applyNumberFormat="1" applyAlignment="1">
      <alignment wrapText="1"/>
    </xf>
    <xf numFmtId="166" fontId="69" fillId="0" borderId="0" xfId="148" applyFont="1"/>
    <xf numFmtId="169" fontId="0" fillId="0" borderId="0" xfId="148" applyNumberFormat="1" applyFont="1" applyAlignment="1">
      <alignment wrapText="1"/>
    </xf>
    <xf numFmtId="169" fontId="69" fillId="0" borderId="0" xfId="147" applyNumberFormat="1" applyFont="1"/>
    <xf numFmtId="0" fontId="77" fillId="0" borderId="0" xfId="147" applyFont="1"/>
    <xf numFmtId="0" fontId="3" fillId="0" borderId="0" xfId="147" applyAlignment="1">
      <alignment horizontal="left" indent="1"/>
    </xf>
    <xf numFmtId="169" fontId="69" fillId="0" borderId="35" xfId="147" applyNumberFormat="1" applyFont="1" applyBorder="1"/>
    <xf numFmtId="0" fontId="69" fillId="46" borderId="36" xfId="147" applyFont="1" applyFill="1" applyBorder="1" applyAlignment="1">
      <alignment horizontal="left" wrapText="1"/>
    </xf>
    <xf numFmtId="0" fontId="69" fillId="0" borderId="0" xfId="147" applyFont="1" applyAlignment="1">
      <alignment horizontal="left"/>
    </xf>
    <xf numFmtId="169" fontId="0" fillId="44" borderId="37" xfId="148" applyNumberFormat="1" applyFont="1" applyFill="1" applyBorder="1" applyAlignment="1">
      <alignment wrapText="1"/>
    </xf>
    <xf numFmtId="169" fontId="3" fillId="0" borderId="0" xfId="147" applyNumberFormat="1" applyAlignment="1">
      <alignment wrapText="1"/>
    </xf>
    <xf numFmtId="169" fontId="69" fillId="0" borderId="38" xfId="147" applyNumberFormat="1" applyFont="1" applyBorder="1" applyAlignment="1">
      <alignment wrapText="1"/>
    </xf>
    <xf numFmtId="0" fontId="0" fillId="42" borderId="0" xfId="0" applyFill="1"/>
    <xf numFmtId="0" fontId="36" fillId="2" borderId="0" xfId="0" applyFont="1" applyFill="1" applyBorder="1" applyAlignment="1">
      <alignment horizontal="left" vertical="center"/>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applyAlignment="1">
      <alignment wrapText="1"/>
    </xf>
    <xf numFmtId="166" fontId="0" fillId="0" borderId="0" xfId="0" applyNumberFormat="1" applyAlignment="1">
      <alignment wrapText="1"/>
    </xf>
    <xf numFmtId="0" fontId="0" fillId="0" borderId="0" xfId="0" applyAlignment="1">
      <alignment wrapText="1"/>
    </xf>
    <xf numFmtId="176" fontId="0" fillId="0" borderId="0" xfId="0" applyNumberFormat="1" applyAlignment="1">
      <alignment wrapText="1"/>
    </xf>
    <xf numFmtId="169" fontId="0" fillId="0" borderId="0" xfId="1" applyNumberFormat="1" applyFont="1" applyFill="1"/>
    <xf numFmtId="169" fontId="54" fillId="0" borderId="0" xfId="1" applyNumberFormat="1" applyFont="1" applyFill="1"/>
    <xf numFmtId="169" fontId="69" fillId="48" borderId="35" xfId="148" applyNumberFormat="1" applyFont="1" applyFill="1" applyBorder="1" applyAlignment="1">
      <alignment wrapText="1"/>
    </xf>
    <xf numFmtId="0" fontId="0" fillId="0" borderId="0" xfId="0"/>
    <xf numFmtId="168" fontId="40" fillId="44" borderId="2" xfId="0" applyNumberFormat="1" applyFont="1" applyFill="1" applyBorder="1" applyAlignment="1">
      <alignment vertical="center"/>
    </xf>
    <xf numFmtId="168" fontId="40" fillId="44" borderId="8" xfId="0" applyNumberFormat="1" applyFont="1" applyFill="1" applyBorder="1" applyAlignment="1">
      <alignment vertical="center"/>
    </xf>
    <xf numFmtId="0" fontId="33" fillId="0" borderId="6" xfId="0" applyFont="1" applyFill="1" applyBorder="1" applyAlignment="1">
      <alignment horizontal="center"/>
    </xf>
    <xf numFmtId="164" fontId="45" fillId="41" borderId="6" xfId="0" applyNumberFormat="1" applyFont="1" applyFill="1" applyBorder="1" applyAlignment="1">
      <alignment horizontal="right" vertical="top"/>
    </xf>
    <xf numFmtId="0" fontId="54" fillId="0" borderId="0" xfId="0" applyFont="1" applyFill="1"/>
    <xf numFmtId="3" fontId="54" fillId="0" borderId="0" xfId="0" applyNumberFormat="1" applyFont="1"/>
    <xf numFmtId="0" fontId="54" fillId="0" borderId="0" xfId="0" applyFont="1" applyFill="1" applyAlignment="1">
      <alignment wrapText="1"/>
    </xf>
    <xf numFmtId="169" fontId="44" fillId="0" borderId="0" xfId="1" applyNumberFormat="1" applyFont="1"/>
    <xf numFmtId="0" fontId="44" fillId="0" borderId="0" xfId="0" applyFont="1"/>
    <xf numFmtId="173" fontId="13" fillId="0" borderId="9" xfId="0" applyNumberFormat="1" applyFont="1" applyFill="1" applyBorder="1" applyAlignment="1">
      <alignment vertical="top" wrapText="1"/>
    </xf>
    <xf numFmtId="0" fontId="35" fillId="2" borderId="0" xfId="0" applyFont="1" applyFill="1" applyBorder="1" applyAlignment="1">
      <alignment horizontal="left" vertical="center"/>
    </xf>
    <xf numFmtId="168" fontId="47" fillId="44" borderId="6" xfId="0" applyNumberFormat="1" applyFont="1" applyFill="1" applyBorder="1" applyAlignment="1">
      <alignment horizontal="right" vertical="center"/>
    </xf>
    <xf numFmtId="168" fontId="39" fillId="44" borderId="6" xfId="0" applyNumberFormat="1" applyFont="1" applyFill="1" applyBorder="1" applyAlignment="1">
      <alignment vertical="center"/>
    </xf>
    <xf numFmtId="0" fontId="12" fillId="0" borderId="6" xfId="0" applyFont="1" applyBorder="1"/>
    <xf numFmtId="169" fontId="0" fillId="0" borderId="6" xfId="0" applyNumberFormat="1" applyBorder="1"/>
    <xf numFmtId="0" fontId="0" fillId="0" borderId="0" xfId="0"/>
    <xf numFmtId="0" fontId="54" fillId="0" borderId="0" xfId="0" applyFont="1" applyAlignment="1">
      <alignment horizontal="left"/>
    </xf>
    <xf numFmtId="0" fontId="54" fillId="49" borderId="0" xfId="0" applyFont="1" applyFill="1"/>
    <xf numFmtId="0" fontId="0" fillId="49" borderId="0" xfId="0" applyFill="1"/>
    <xf numFmtId="0" fontId="14" fillId="49" borderId="0" xfId="0" applyFont="1" applyFill="1"/>
    <xf numFmtId="175" fontId="52" fillId="49" borderId="0" xfId="1" applyNumberFormat="1" applyFont="1" applyFill="1"/>
    <xf numFmtId="169" fontId="52" fillId="49" borderId="0" xfId="1" applyNumberFormat="1" applyFont="1" applyFill="1"/>
    <xf numFmtId="166" fontId="52" fillId="49" borderId="0" xfId="1" applyFont="1" applyFill="1"/>
    <xf numFmtId="166" fontId="52" fillId="49" borderId="0" xfId="1" applyNumberFormat="1" applyFont="1" applyFill="1"/>
    <xf numFmtId="10" fontId="52" fillId="49" borderId="0" xfId="1" applyNumberFormat="1" applyFont="1" applyFill="1"/>
    <xf numFmtId="169" fontId="54" fillId="49" borderId="0" xfId="1" applyNumberFormat="1" applyFont="1" applyFill="1"/>
    <xf numFmtId="177" fontId="0" fillId="47" borderId="0" xfId="0" applyNumberFormat="1" applyFill="1"/>
    <xf numFmtId="0" fontId="0" fillId="41" borderId="0" xfId="0" applyNumberFormat="1" applyFill="1"/>
    <xf numFmtId="0" fontId="78" fillId="0" borderId="0" xfId="0" applyFont="1" applyFill="1"/>
    <xf numFmtId="0" fontId="42" fillId="2" borderId="6" xfId="0" applyFont="1" applyFill="1" applyBorder="1" applyAlignment="1">
      <alignment horizontal="center" vertical="center"/>
    </xf>
    <xf numFmtId="0" fontId="42" fillId="2" borderId="6" xfId="0" applyFont="1" applyFill="1" applyBorder="1" applyAlignment="1">
      <alignment horizontal="center" vertical="center" wrapText="1"/>
    </xf>
    <xf numFmtId="0" fontId="14" fillId="0" borderId="17" xfId="0" applyFont="1" applyFill="1" applyBorder="1" applyAlignment="1">
      <alignment horizontal="center" wrapText="1"/>
    </xf>
    <xf numFmtId="177" fontId="0" fillId="0" borderId="0" xfId="0" applyNumberFormat="1"/>
    <xf numFmtId="15" fontId="0" fillId="0" borderId="12" xfId="0" applyNumberFormat="1" applyFill="1" applyBorder="1"/>
    <xf numFmtId="169" fontId="69" fillId="41" borderId="0" xfId="147" applyNumberFormat="1" applyFont="1" applyFill="1"/>
    <xf numFmtId="0" fontId="2" fillId="0" borderId="0" xfId="147" applyFont="1"/>
    <xf numFmtId="0" fontId="0" fillId="0" borderId="0" xfId="0" applyNumberFormat="1"/>
    <xf numFmtId="0" fontId="0" fillId="0" borderId="0" xfId="0"/>
    <xf numFmtId="0" fontId="71" fillId="0" borderId="0" xfId="47"/>
    <xf numFmtId="0" fontId="40" fillId="0" borderId="0" xfId="0" applyFont="1"/>
    <xf numFmtId="0" fontId="0" fillId="0" borderId="0" xfId="0"/>
    <xf numFmtId="175" fontId="12" fillId="0" borderId="0" xfId="1" applyNumberFormat="1" applyFont="1"/>
    <xf numFmtId="166" fontId="12" fillId="0" borderId="0" xfId="1" applyFont="1"/>
    <xf numFmtId="166" fontId="12" fillId="0" borderId="0" xfId="1" applyNumberFormat="1" applyFont="1" applyFill="1"/>
    <xf numFmtId="166" fontId="12" fillId="0" borderId="0" xfId="1" applyFont="1" applyFill="1"/>
    <xf numFmtId="10" fontId="12" fillId="0" borderId="0" xfId="1" applyNumberFormat="1" applyFont="1" applyFill="1"/>
    <xf numFmtId="169" fontId="53" fillId="49" borderId="0" xfId="1" applyNumberFormat="1" applyFont="1" applyFill="1" applyAlignment="1">
      <alignment horizontal="right"/>
    </xf>
    <xf numFmtId="0" fontId="0" fillId="0" borderId="0" xfId="0"/>
    <xf numFmtId="0" fontId="0" fillId="47" borderId="0" xfId="0" applyNumberFormat="1" applyFill="1"/>
    <xf numFmtId="178" fontId="0" fillId="47" borderId="0" xfId="0" applyNumberFormat="1" applyFill="1"/>
    <xf numFmtId="0" fontId="14" fillId="42" borderId="0" xfId="0" applyFont="1" applyFill="1" applyAlignment="1">
      <alignment horizontal="center"/>
    </xf>
    <xf numFmtId="169" fontId="14" fillId="42" borderId="6" xfId="0" applyNumberFormat="1" applyFont="1" applyFill="1" applyBorder="1"/>
    <xf numFmtId="174" fontId="12" fillId="42" borderId="0" xfId="1" applyNumberFormat="1" applyFont="1" applyFill="1"/>
    <xf numFmtId="169" fontId="0" fillId="42" borderId="0" xfId="0" applyNumberFormat="1" applyFill="1"/>
    <xf numFmtId="3" fontId="22" fillId="42" borderId="19" xfId="0" applyNumberFormat="1" applyFont="1" applyFill="1" applyBorder="1"/>
    <xf numFmtId="3" fontId="0" fillId="47" borderId="0" xfId="0" applyNumberFormat="1" applyFill="1"/>
    <xf numFmtId="169" fontId="0" fillId="47" borderId="0" xfId="0" applyNumberFormat="1" applyFill="1"/>
    <xf numFmtId="0" fontId="59" fillId="47" borderId="0" xfId="10" applyFill="1"/>
    <xf numFmtId="0" fontId="12" fillId="0" borderId="0" xfId="0" applyFont="1" applyAlignment="1">
      <alignment horizontal="right"/>
    </xf>
    <xf numFmtId="9" fontId="0" fillId="0" borderId="0" xfId="4" applyFont="1"/>
    <xf numFmtId="167" fontId="19" fillId="41" borderId="9" xfId="2" applyNumberFormat="1" applyFont="1" applyFill="1" applyBorder="1" applyAlignment="1">
      <alignment wrapText="1"/>
    </xf>
    <xf numFmtId="0" fontId="0" fillId="0" borderId="0" xfId="0"/>
    <xf numFmtId="0" fontId="12" fillId="47" borderId="0" xfId="0" applyFont="1" applyFill="1"/>
    <xf numFmtId="0" fontId="78" fillId="47" borderId="0" xfId="0" applyFont="1" applyFill="1"/>
    <xf numFmtId="0" fontId="59" fillId="50" borderId="0" xfId="10" applyFill="1"/>
    <xf numFmtId="0" fontId="79" fillId="0" borderId="0" xfId="0" applyFont="1" applyFill="1"/>
    <xf numFmtId="171" fontId="13" fillId="0" borderId="0" xfId="4" applyNumberFormat="1" applyFont="1" applyFill="1"/>
    <xf numFmtId="164" fontId="46" fillId="0" borderId="6" xfId="0" applyNumberFormat="1" applyFont="1" applyFill="1" applyBorder="1" applyAlignment="1">
      <alignment horizontal="right" vertical="top"/>
    </xf>
    <xf numFmtId="164" fontId="44" fillId="0" borderId="6" xfId="0" applyNumberFormat="1" applyFont="1" applyFill="1" applyBorder="1" applyAlignment="1">
      <alignment horizontal="right" vertical="top"/>
    </xf>
    <xf numFmtId="164" fontId="42" fillId="0" borderId="6" xfId="0" applyNumberFormat="1" applyFont="1" applyFill="1" applyBorder="1" applyAlignment="1">
      <alignment horizontal="right" vertical="top"/>
    </xf>
    <xf numFmtId="0" fontId="14" fillId="0" borderId="6" xfId="0" applyFont="1" applyFill="1" applyBorder="1"/>
    <xf numFmtId="0" fontId="14" fillId="44" borderId="6" xfId="0" applyFont="1" applyFill="1" applyBorder="1"/>
    <xf numFmtId="164" fontId="42" fillId="44" borderId="6" xfId="0" applyNumberFormat="1" applyFont="1" applyFill="1" applyBorder="1" applyAlignment="1">
      <alignment horizontal="right" vertical="top"/>
    </xf>
    <xf numFmtId="0" fontId="80" fillId="0" borderId="0" xfId="0" applyFont="1"/>
    <xf numFmtId="0" fontId="82" fillId="0" borderId="0" xfId="0" applyFont="1" applyAlignment="1">
      <alignment vertical="center"/>
    </xf>
    <xf numFmtId="0" fontId="83" fillId="0" borderId="0" xfId="0" applyFont="1" applyAlignment="1">
      <alignment vertical="top"/>
    </xf>
    <xf numFmtId="0" fontId="0" fillId="0" borderId="0" xfId="0" applyAlignment="1">
      <alignment vertical="center"/>
    </xf>
    <xf numFmtId="0" fontId="87" fillId="0" borderId="0" xfId="0" applyFont="1"/>
    <xf numFmtId="0" fontId="89" fillId="0" borderId="0" xfId="0" applyFont="1"/>
    <xf numFmtId="0" fontId="91" fillId="0" borderId="0" xfId="0" applyFont="1"/>
    <xf numFmtId="0" fontId="89" fillId="51" borderId="40" xfId="0" applyFont="1" applyFill="1" applyBorder="1" applyAlignment="1">
      <alignment vertical="center"/>
    </xf>
    <xf numFmtId="0" fontId="89" fillId="51" borderId="41" xfId="0" applyFont="1" applyFill="1" applyBorder="1"/>
    <xf numFmtId="0" fontId="89" fillId="0" borderId="43" xfId="0" applyFont="1" applyBorder="1" applyAlignment="1">
      <alignment vertical="center"/>
    </xf>
    <xf numFmtId="0" fontId="89" fillId="0" borderId="44" xfId="0" applyFont="1" applyBorder="1"/>
    <xf numFmtId="0" fontId="89" fillId="51" borderId="43" xfId="0" applyFont="1" applyFill="1" applyBorder="1" applyAlignment="1">
      <alignment vertical="center"/>
    </xf>
    <xf numFmtId="0" fontId="89" fillId="51" borderId="44" xfId="0" applyFont="1" applyFill="1" applyBorder="1"/>
    <xf numFmtId="0" fontId="91" fillId="0" borderId="0" xfId="0" applyFont="1" applyAlignment="1">
      <alignment wrapText="1"/>
    </xf>
    <xf numFmtId="0" fontId="97" fillId="0" borderId="39" xfId="0" applyFont="1" applyBorder="1" applyAlignment="1">
      <alignment horizontal="center" vertical="center" wrapText="1"/>
    </xf>
    <xf numFmtId="0" fontId="97" fillId="0" borderId="45" xfId="0" applyFont="1" applyBorder="1" applyAlignment="1">
      <alignment horizontal="center"/>
    </xf>
    <xf numFmtId="41" fontId="89" fillId="0" borderId="45" xfId="0" applyNumberFormat="1" applyFont="1" applyBorder="1"/>
    <xf numFmtId="41" fontId="87" fillId="0" borderId="45" xfId="0" applyNumberFormat="1" applyFont="1" applyBorder="1"/>
    <xf numFmtId="0" fontId="89" fillId="0" borderId="0" xfId="0" applyFont="1" applyAlignment="1">
      <alignment vertical="center"/>
    </xf>
    <xf numFmtId="0" fontId="99" fillId="0" borderId="0" xfId="0" applyFont="1" applyFill="1"/>
    <xf numFmtId="0" fontId="95" fillId="0" borderId="0" xfId="0" applyFont="1" applyFill="1"/>
    <xf numFmtId="0" fontId="95" fillId="0" borderId="0" xfId="0" applyFont="1" applyFill="1" applyBorder="1"/>
    <xf numFmtId="0" fontId="69" fillId="0" borderId="0" xfId="0" applyFont="1" applyBorder="1"/>
    <xf numFmtId="0" fontId="99" fillId="0" borderId="0" xfId="0" applyFont="1" applyFill="1" applyBorder="1"/>
    <xf numFmtId="0" fontId="99" fillId="0" borderId="0" xfId="0" applyFont="1" applyFill="1" applyBorder="1" applyAlignment="1">
      <alignment vertical="center"/>
    </xf>
    <xf numFmtId="0" fontId="100" fillId="0" borderId="0" xfId="0" applyFont="1" applyFill="1" applyBorder="1"/>
    <xf numFmtId="0" fontId="0" fillId="0" borderId="0" xfId="0" applyBorder="1" applyAlignment="1">
      <alignment vertical="center"/>
    </xf>
    <xf numFmtId="0" fontId="89" fillId="0" borderId="0" xfId="0" applyFont="1" applyBorder="1" applyAlignment="1">
      <alignment vertical="center" wrapText="1"/>
    </xf>
    <xf numFmtId="0" fontId="101" fillId="0" borderId="46" xfId="0" applyFont="1" applyBorder="1" applyAlignment="1">
      <alignment vertical="center"/>
    </xf>
    <xf numFmtId="0" fontId="0" fillId="0" borderId="46" xfId="0" applyBorder="1" applyAlignment="1">
      <alignment vertical="center"/>
    </xf>
    <xf numFmtId="41" fontId="87" fillId="0" borderId="47" xfId="0" applyNumberFormat="1" applyFont="1" applyBorder="1"/>
    <xf numFmtId="41" fontId="87" fillId="0" borderId="48" xfId="0" applyNumberFormat="1" applyFont="1" applyBorder="1"/>
    <xf numFmtId="0" fontId="99" fillId="0" borderId="50" xfId="0" applyFont="1" applyFill="1" applyBorder="1"/>
    <xf numFmtId="0" fontId="0" fillId="0" borderId="50" xfId="0" applyFill="1" applyBorder="1"/>
    <xf numFmtId="0" fontId="0" fillId="0" borderId="50" xfId="0" applyBorder="1"/>
    <xf numFmtId="0" fontId="0" fillId="0" borderId="49" xfId="0" applyBorder="1"/>
    <xf numFmtId="41" fontId="87" fillId="0" borderId="47" xfId="0" applyNumberFormat="1" applyFont="1" applyBorder="1" applyAlignment="1">
      <alignment vertical="center"/>
    </xf>
    <xf numFmtId="0" fontId="102" fillId="0" borderId="50" xfId="0" applyFont="1" applyFill="1" applyBorder="1"/>
    <xf numFmtId="0" fontId="95" fillId="0" borderId="0" xfId="0" applyFont="1" applyFill="1" applyBorder="1" applyAlignment="1">
      <alignment vertical="center"/>
    </xf>
    <xf numFmtId="0" fontId="0" fillId="0" borderId="0" xfId="0" applyFill="1" applyAlignment="1">
      <alignment vertical="center"/>
    </xf>
    <xf numFmtId="41" fontId="98" fillId="0" borderId="45" xfId="0" applyNumberFormat="1" applyFont="1" applyBorder="1" applyAlignment="1">
      <alignment vertical="center"/>
    </xf>
    <xf numFmtId="0" fontId="19" fillId="0" borderId="0" xfId="0" applyFont="1" applyFill="1" applyAlignment="1">
      <alignment vertical="center"/>
    </xf>
    <xf numFmtId="41" fontId="98" fillId="0" borderId="45" xfId="0" applyNumberFormat="1" applyFont="1" applyBorder="1" applyAlignment="1">
      <alignment horizontal="center"/>
    </xf>
    <xf numFmtId="41" fontId="87" fillId="0" borderId="45" xfId="0" applyNumberFormat="1" applyFont="1" applyBorder="1" applyAlignment="1"/>
    <xf numFmtId="0" fontId="99" fillId="0" borderId="51" xfId="0" applyFont="1" applyFill="1" applyBorder="1" applyAlignment="1">
      <alignment vertical="center"/>
    </xf>
    <xf numFmtId="0" fontId="0" fillId="0" borderId="51" xfId="0" applyFill="1" applyBorder="1"/>
    <xf numFmtId="0" fontId="0" fillId="0" borderId="51" xfId="0" applyBorder="1" applyAlignment="1">
      <alignment vertical="center"/>
    </xf>
    <xf numFmtId="41" fontId="87" fillId="0" borderId="52" xfId="0" applyNumberFormat="1" applyFont="1" applyBorder="1"/>
    <xf numFmtId="0" fontId="87" fillId="0" borderId="51" xfId="0" applyFont="1" applyFill="1" applyBorder="1" applyAlignment="1">
      <alignment vertical="center"/>
    </xf>
    <xf numFmtId="10" fontId="0" fillId="0" borderId="0" xfId="0" applyNumberFormat="1"/>
    <xf numFmtId="0" fontId="86" fillId="2" borderId="0" xfId="0" applyFont="1" applyFill="1" applyAlignment="1">
      <alignment horizontal="left" vertical="center" wrapText="1"/>
    </xf>
    <xf numFmtId="0" fontId="40" fillId="0" borderId="0" xfId="0" applyFont="1" applyAlignment="1">
      <alignment horizontal="left" wrapText="1"/>
    </xf>
    <xf numFmtId="0" fontId="29" fillId="0" borderId="0" xfId="0" applyFont="1" applyFill="1" applyBorder="1" applyAlignment="1"/>
    <xf numFmtId="0" fontId="87" fillId="0" borderId="0" xfId="0" applyFont="1" applyBorder="1"/>
    <xf numFmtId="0" fontId="89" fillId="0" borderId="0" xfId="0" applyFont="1" applyBorder="1"/>
    <xf numFmtId="0" fontId="104" fillId="0" borderId="53" xfId="0" applyFont="1" applyBorder="1" applyAlignment="1">
      <alignment vertical="center"/>
    </xf>
    <xf numFmtId="0" fontId="0" fillId="0" borderId="53" xfId="0" applyBorder="1" applyAlignment="1">
      <alignment vertical="center"/>
    </xf>
    <xf numFmtId="0" fontId="101" fillId="0" borderId="46" xfId="0" applyFont="1" applyBorder="1"/>
    <xf numFmtId="0" fontId="28" fillId="0" borderId="46" xfId="0" applyFont="1" applyFill="1" applyBorder="1" applyAlignment="1"/>
    <xf numFmtId="0" fontId="29" fillId="0" borderId="46" xfId="0" applyFont="1" applyFill="1" applyBorder="1"/>
    <xf numFmtId="0" fontId="0" fillId="0" borderId="0" xfId="0" applyAlignment="1"/>
    <xf numFmtId="0" fontId="14" fillId="2" borderId="0" xfId="0" applyFont="1" applyFill="1" applyBorder="1" applyAlignment="1">
      <alignment horizontal="left"/>
    </xf>
    <xf numFmtId="0" fontId="15" fillId="2" borderId="0" xfId="0" applyFont="1" applyFill="1" applyBorder="1" applyAlignment="1">
      <alignment horizontal="left"/>
    </xf>
    <xf numFmtId="0" fontId="105" fillId="0" borderId="0" xfId="0" applyFont="1" applyBorder="1"/>
    <xf numFmtId="0" fontId="97" fillId="0" borderId="55" xfId="0" applyFont="1" applyBorder="1" applyAlignment="1">
      <alignment horizontal="center"/>
    </xf>
    <xf numFmtId="179" fontId="89" fillId="0" borderId="45" xfId="0" applyNumberFormat="1" applyFont="1" applyBorder="1"/>
    <xf numFmtId="10" fontId="89" fillId="0" borderId="45" xfId="4" applyNumberFormat="1" applyFont="1" applyBorder="1"/>
    <xf numFmtId="41" fontId="89" fillId="0" borderId="56" xfId="0" applyNumberFormat="1" applyFont="1" applyBorder="1"/>
    <xf numFmtId="0" fontId="97" fillId="51" borderId="55" xfId="0" applyFont="1" applyFill="1" applyBorder="1" applyAlignment="1">
      <alignment horizontal="center"/>
    </xf>
    <xf numFmtId="179" fontId="89" fillId="51" borderId="45" xfId="0" applyNumberFormat="1" applyFont="1" applyFill="1" applyBorder="1"/>
    <xf numFmtId="10" fontId="89" fillId="51" borderId="45" xfId="4" applyNumberFormat="1" applyFont="1" applyFill="1" applyBorder="1"/>
    <xf numFmtId="41" fontId="89" fillId="51" borderId="56" xfId="0" applyNumberFormat="1" applyFont="1" applyFill="1" applyBorder="1"/>
    <xf numFmtId="0" fontId="97" fillId="51" borderId="45" xfId="0" applyFont="1" applyFill="1" applyBorder="1" applyAlignment="1">
      <alignment horizontal="center"/>
    </xf>
    <xf numFmtId="41" fontId="89" fillId="51" borderId="45" xfId="0" applyNumberFormat="1" applyFont="1" applyFill="1" applyBorder="1"/>
    <xf numFmtId="41" fontId="98" fillId="51" borderId="45" xfId="0" applyNumberFormat="1" applyFont="1" applyFill="1" applyBorder="1" applyAlignment="1">
      <alignment vertical="center"/>
    </xf>
    <xf numFmtId="41" fontId="87" fillId="51" borderId="45" xfId="0" applyNumberFormat="1" applyFont="1" applyFill="1" applyBorder="1"/>
    <xf numFmtId="41" fontId="87" fillId="51" borderId="47" xfId="0" applyNumberFormat="1" applyFont="1" applyFill="1" applyBorder="1"/>
    <xf numFmtId="41" fontId="98" fillId="51" borderId="45" xfId="0" applyNumberFormat="1" applyFont="1" applyFill="1" applyBorder="1" applyAlignment="1">
      <alignment horizontal="center"/>
    </xf>
    <xf numFmtId="41" fontId="87" fillId="51" borderId="45" xfId="0" applyNumberFormat="1" applyFont="1" applyFill="1" applyBorder="1" applyAlignment="1"/>
    <xf numFmtId="41" fontId="87" fillId="51" borderId="52" xfId="0" applyNumberFormat="1" applyFont="1" applyFill="1" applyBorder="1"/>
    <xf numFmtId="41" fontId="87" fillId="51" borderId="48" xfId="0" applyNumberFormat="1" applyFont="1" applyFill="1" applyBorder="1"/>
    <xf numFmtId="0" fontId="106" fillId="0" borderId="0" xfId="0" applyFont="1" applyAlignment="1">
      <alignment vertical="top"/>
    </xf>
    <xf numFmtId="0" fontId="87" fillId="2" borderId="0" xfId="0" applyFont="1" applyFill="1" applyAlignment="1">
      <alignment horizontal="left"/>
    </xf>
    <xf numFmtId="0" fontId="89" fillId="2" borderId="0" xfId="0" applyFont="1" applyFill="1"/>
    <xf numFmtId="0" fontId="89" fillId="42" borderId="0" xfId="0" applyFont="1" applyFill="1"/>
    <xf numFmtId="0" fontId="107" fillId="2" borderId="0" xfId="0" applyFont="1" applyFill="1" applyAlignment="1">
      <alignment wrapText="1"/>
    </xf>
    <xf numFmtId="0" fontId="89" fillId="0" borderId="0" xfId="0" applyFont="1" applyFill="1"/>
    <xf numFmtId="0" fontId="87" fillId="0" borderId="0" xfId="0" applyFont="1" applyAlignment="1">
      <alignment vertical="top"/>
    </xf>
    <xf numFmtId="0" fontId="87" fillId="42" borderId="0" xfId="0" applyFont="1" applyFill="1" applyBorder="1" applyAlignment="1">
      <alignment horizontal="center"/>
    </xf>
    <xf numFmtId="0" fontId="89" fillId="2" borderId="0" xfId="0" applyFont="1" applyFill="1" applyAlignment="1">
      <alignment vertical="top" wrapText="1"/>
    </xf>
    <xf numFmtId="0" fontId="89" fillId="2" borderId="0" xfId="0" applyFont="1" applyFill="1" applyBorder="1" applyAlignment="1">
      <alignment horizontal="left" vertical="center"/>
    </xf>
    <xf numFmtId="0" fontId="89" fillId="2" borderId="0" xfId="0" applyFont="1" applyFill="1" applyAlignment="1">
      <alignment horizontal="left"/>
    </xf>
    <xf numFmtId="168" fontId="89" fillId="42" borderId="0" xfId="0" applyNumberFormat="1" applyFont="1" applyFill="1" applyBorder="1" applyAlignment="1">
      <alignment horizontal="right"/>
    </xf>
    <xf numFmtId="0" fontId="89" fillId="2" borderId="0" xfId="0" applyFont="1" applyFill="1" applyAlignment="1"/>
    <xf numFmtId="168" fontId="89" fillId="0" borderId="0" xfId="0" applyNumberFormat="1" applyFont="1" applyFill="1" applyBorder="1" applyAlignment="1">
      <alignment horizontal="right"/>
    </xf>
    <xf numFmtId="0" fontId="87" fillId="2" borderId="0" xfId="0" applyFont="1" applyFill="1" applyBorder="1" applyAlignment="1">
      <alignment horizontal="left"/>
    </xf>
    <xf numFmtId="0" fontId="89" fillId="2" borderId="0" xfId="0" applyFont="1" applyFill="1" applyBorder="1" applyAlignment="1">
      <alignment wrapText="1"/>
    </xf>
    <xf numFmtId="168" fontId="89" fillId="2" borderId="0" xfId="0" applyNumberFormat="1" applyFont="1" applyFill="1" applyBorder="1" applyAlignment="1">
      <alignment horizontal="right"/>
    </xf>
    <xf numFmtId="168" fontId="87" fillId="42" borderId="0" xfId="0" applyNumberFormat="1" applyFont="1" applyFill="1" applyBorder="1" applyAlignment="1">
      <alignment vertical="center"/>
    </xf>
    <xf numFmtId="0" fontId="87" fillId="2" borderId="0" xfId="0" applyFont="1" applyFill="1" applyBorder="1" applyAlignment="1">
      <alignment wrapText="1"/>
    </xf>
    <xf numFmtId="166" fontId="89" fillId="2" borderId="0" xfId="1" applyFont="1" applyFill="1" applyBorder="1" applyAlignment="1">
      <alignment horizontal="left" vertical="top"/>
    </xf>
    <xf numFmtId="168" fontId="89" fillId="0" borderId="0" xfId="0" applyNumberFormat="1" applyFont="1" applyFill="1" applyBorder="1" applyAlignment="1">
      <alignment horizontal="right" vertical="top"/>
    </xf>
    <xf numFmtId="0" fontId="87" fillId="0" borderId="0" xfId="0" applyFont="1" applyFill="1" applyBorder="1" applyAlignment="1">
      <alignment horizontal="left"/>
    </xf>
    <xf numFmtId="0" fontId="89" fillId="0" borderId="0" xfId="0" applyFont="1" applyFill="1" applyAlignment="1">
      <alignment wrapText="1"/>
    </xf>
    <xf numFmtId="0" fontId="89" fillId="0" borderId="0" xfId="0" applyFont="1" applyAlignment="1">
      <alignment vertical="top"/>
    </xf>
    <xf numFmtId="166" fontId="89" fillId="0" borderId="0" xfId="1" applyFont="1" applyAlignment="1">
      <alignment vertical="top"/>
    </xf>
    <xf numFmtId="0" fontId="89" fillId="42" borderId="0" xfId="0" applyFont="1" applyFill="1" applyAlignment="1">
      <alignment vertical="top"/>
    </xf>
    <xf numFmtId="169" fontId="109" fillId="0" borderId="55" xfId="1" applyNumberFormat="1" applyFont="1" applyBorder="1" applyAlignment="1">
      <alignment horizontal="center" vertical="center"/>
    </xf>
    <xf numFmtId="169" fontId="109" fillId="51" borderId="55" xfId="1" applyNumberFormat="1" applyFont="1" applyFill="1" applyBorder="1" applyAlignment="1">
      <alignment horizontal="center" vertical="center"/>
    </xf>
    <xf numFmtId="41" fontId="89" fillId="0" borderId="45" xfId="0" applyNumberFormat="1" applyFont="1" applyBorder="1" applyAlignment="1">
      <alignment vertical="center"/>
    </xf>
    <xf numFmtId="41" fontId="89" fillId="51" borderId="45" xfId="0" applyNumberFormat="1" applyFont="1" applyFill="1" applyBorder="1" applyAlignment="1">
      <alignment vertical="center"/>
    </xf>
    <xf numFmtId="41" fontId="89" fillId="51" borderId="57" xfId="0" applyNumberFormat="1" applyFont="1" applyFill="1" applyBorder="1" applyAlignment="1">
      <alignment vertical="center"/>
    </xf>
    <xf numFmtId="41" fontId="89" fillId="0" borderId="56" xfId="0" applyNumberFormat="1" applyFont="1" applyBorder="1" applyAlignment="1">
      <alignment vertical="center"/>
    </xf>
    <xf numFmtId="41" fontId="89" fillId="51" borderId="56" xfId="0" applyNumberFormat="1" applyFont="1" applyFill="1" applyBorder="1" applyAlignment="1">
      <alignment vertical="center"/>
    </xf>
    <xf numFmtId="0" fontId="95" fillId="0" borderId="0" xfId="0" applyFont="1"/>
    <xf numFmtId="0" fontId="112" fillId="2" borderId="0" xfId="0" applyFont="1" applyFill="1" applyBorder="1" applyAlignment="1">
      <alignment horizontal="left" vertical="top" wrapText="1"/>
    </xf>
    <xf numFmtId="0" fontId="95" fillId="42" borderId="0" xfId="0" applyFont="1" applyFill="1" applyBorder="1"/>
    <xf numFmtId="0" fontId="113" fillId="2" borderId="0" xfId="0" applyFont="1" applyFill="1" applyAlignment="1">
      <alignment horizontal="left"/>
    </xf>
    <xf numFmtId="0" fontId="114" fillId="2" borderId="0" xfId="0" applyFont="1" applyFill="1" applyAlignment="1">
      <alignment wrapText="1"/>
    </xf>
    <xf numFmtId="0" fontId="115" fillId="2" borderId="0" xfId="0" applyFont="1" applyFill="1" applyAlignment="1">
      <alignment horizontal="left"/>
    </xf>
    <xf numFmtId="0" fontId="95" fillId="42" borderId="0" xfId="0" applyFont="1" applyFill="1"/>
    <xf numFmtId="0" fontId="92" fillId="0" borderId="0" xfId="0" applyFont="1" applyFill="1" applyBorder="1"/>
    <xf numFmtId="0" fontId="100" fillId="2" borderId="0" xfId="0" applyFont="1" applyFill="1" applyAlignment="1">
      <alignment wrapText="1"/>
    </xf>
    <xf numFmtId="0" fontId="113" fillId="2" borderId="0" xfId="0" applyFont="1" applyFill="1" applyBorder="1" applyAlignment="1">
      <alignment horizontal="left"/>
    </xf>
    <xf numFmtId="0" fontId="100" fillId="2" borderId="0" xfId="0" applyFont="1" applyFill="1" applyAlignment="1">
      <alignment horizontal="left"/>
    </xf>
    <xf numFmtId="0" fontId="92" fillId="2" borderId="0" xfId="0" applyFont="1" applyFill="1" applyAlignment="1">
      <alignment horizontal="left"/>
    </xf>
    <xf numFmtId="0" fontId="112" fillId="2" borderId="0" xfId="0" applyFont="1" applyFill="1" applyBorder="1" applyAlignment="1">
      <alignment horizontal="left" vertical="top"/>
    </xf>
    <xf numFmtId="0" fontId="92" fillId="2" borderId="0" xfId="0" applyFont="1" applyFill="1" applyBorder="1" applyAlignment="1">
      <alignment horizontal="left"/>
    </xf>
    <xf numFmtId="0" fontId="113" fillId="0" borderId="0" xfId="0" applyFont="1" applyFill="1" applyBorder="1" applyAlignment="1">
      <alignment horizontal="center"/>
    </xf>
    <xf numFmtId="0" fontId="112" fillId="2" borderId="0" xfId="0" applyFont="1" applyFill="1" applyBorder="1" applyAlignment="1">
      <alignment horizontal="left"/>
    </xf>
    <xf numFmtId="0" fontId="113" fillId="2" borderId="0" xfId="0" applyFont="1" applyFill="1" applyBorder="1" applyAlignment="1">
      <alignment horizontal="center"/>
    </xf>
    <xf numFmtId="172" fontId="92" fillId="0" borderId="0" xfId="0" applyNumberFormat="1" applyFont="1" applyFill="1" applyBorder="1" applyAlignment="1">
      <alignment horizontal="right"/>
    </xf>
    <xf numFmtId="168" fontId="92" fillId="0" borderId="0" xfId="0" applyNumberFormat="1" applyFont="1" applyFill="1" applyBorder="1" applyAlignment="1">
      <alignment horizontal="right"/>
    </xf>
    <xf numFmtId="0" fontId="112" fillId="42" borderId="0" xfId="0" applyFont="1" applyFill="1" applyBorder="1" applyAlignment="1">
      <alignment horizontal="left" vertical="top" wrapText="1"/>
    </xf>
    <xf numFmtId="168" fontId="89" fillId="42" borderId="0" xfId="0" applyNumberFormat="1" applyFont="1" applyFill="1" applyBorder="1" applyAlignment="1">
      <alignment horizontal="right" vertical="top"/>
    </xf>
    <xf numFmtId="0" fontId="113" fillId="2" borderId="0" xfId="0" applyFont="1" applyFill="1" applyBorder="1" applyAlignment="1">
      <alignment horizontal="left" vertical="top"/>
    </xf>
    <xf numFmtId="0" fontId="95" fillId="0" borderId="0" xfId="0" applyFont="1" applyAlignment="1">
      <alignment vertical="top"/>
    </xf>
    <xf numFmtId="10" fontId="89" fillId="42" borderId="0" xfId="4" applyNumberFormat="1" applyFont="1" applyFill="1" applyBorder="1" applyAlignment="1">
      <alignment horizontal="right" vertical="top"/>
    </xf>
    <xf numFmtId="0" fontId="92" fillId="42" borderId="0" xfId="0" applyFont="1" applyFill="1" applyBorder="1" applyAlignment="1">
      <alignment vertical="top"/>
    </xf>
    <xf numFmtId="0" fontId="112" fillId="2" borderId="0" xfId="0" applyFont="1" applyFill="1" applyBorder="1" applyAlignment="1">
      <alignment vertical="top" wrapText="1"/>
    </xf>
    <xf numFmtId="0" fontId="112" fillId="42" borderId="0" xfId="0" applyFont="1" applyFill="1" applyBorder="1" applyAlignment="1">
      <alignment vertical="center" wrapText="1"/>
    </xf>
    <xf numFmtId="10" fontId="89" fillId="42" borderId="0" xfId="4" applyNumberFormat="1" applyFont="1" applyFill="1" applyBorder="1" applyAlignment="1">
      <alignment horizontal="right" vertical="center"/>
    </xf>
    <xf numFmtId="0" fontId="113" fillId="42" borderId="0" xfId="0" applyFont="1" applyFill="1" applyBorder="1" applyAlignment="1">
      <alignment horizontal="center"/>
    </xf>
    <xf numFmtId="0" fontId="112" fillId="2" borderId="0" xfId="0" applyFont="1" applyFill="1" applyBorder="1" applyAlignment="1">
      <alignment vertical="center" wrapText="1"/>
    </xf>
    <xf numFmtId="0" fontId="92" fillId="42" borderId="0" xfId="0" applyFont="1" applyFill="1" applyBorder="1"/>
    <xf numFmtId="172" fontId="92" fillId="42" borderId="0" xfId="0" applyNumberFormat="1" applyFont="1" applyFill="1" applyBorder="1" applyAlignment="1">
      <alignment horizontal="right"/>
    </xf>
    <xf numFmtId="10" fontId="89" fillId="42" borderId="0" xfId="1" applyNumberFormat="1" applyFont="1" applyFill="1" applyBorder="1" applyAlignment="1">
      <alignment horizontal="right" vertical="center"/>
    </xf>
    <xf numFmtId="168" fontId="92" fillId="42" borderId="0" xfId="0" applyNumberFormat="1" applyFont="1" applyFill="1" applyBorder="1" applyAlignment="1">
      <alignment horizontal="right"/>
    </xf>
    <xf numFmtId="0" fontId="89" fillId="42" borderId="0" xfId="0" applyFont="1" applyFill="1" applyAlignment="1"/>
    <xf numFmtId="0" fontId="89" fillId="42" borderId="0" xfId="0" applyFont="1" applyFill="1" applyBorder="1"/>
    <xf numFmtId="0" fontId="100" fillId="42" borderId="0" xfId="0" applyFont="1" applyFill="1" applyBorder="1" applyAlignment="1">
      <alignment wrapText="1"/>
    </xf>
    <xf numFmtId="0" fontId="87" fillId="42" borderId="0" xfId="0" applyFont="1" applyFill="1" applyBorder="1" applyAlignment="1">
      <alignment wrapText="1"/>
    </xf>
    <xf numFmtId="166" fontId="89" fillId="42" borderId="0" xfId="1" applyFont="1" applyFill="1" applyBorder="1" applyAlignment="1">
      <alignment horizontal="left" vertical="top"/>
    </xf>
    <xf numFmtId="0" fontId="113" fillId="0" borderId="0" xfId="0" applyFont="1" applyFill="1" applyBorder="1" applyAlignment="1">
      <alignment horizontal="left"/>
    </xf>
    <xf numFmtId="0" fontId="89" fillId="42" borderId="0" xfId="0" applyFont="1" applyFill="1" applyBorder="1" applyAlignment="1">
      <alignment vertical="center" wrapText="1"/>
    </xf>
    <xf numFmtId="0" fontId="89" fillId="0" borderId="0" xfId="0" applyFont="1" applyFill="1" applyBorder="1" applyAlignment="1">
      <alignment horizontal="left" vertical="center" wrapText="1"/>
    </xf>
    <xf numFmtId="0" fontId="87" fillId="2" borderId="57" xfId="0" applyFont="1" applyFill="1" applyBorder="1" applyAlignment="1">
      <alignment vertical="center" wrapText="1"/>
    </xf>
    <xf numFmtId="0" fontId="87" fillId="51" borderId="57" xfId="0" applyFont="1" applyFill="1" applyBorder="1" applyAlignment="1">
      <alignment vertical="center" wrapText="1"/>
    </xf>
    <xf numFmtId="10" fontId="89" fillId="51" borderId="58" xfId="4" applyNumberFormat="1" applyFont="1" applyFill="1" applyBorder="1" applyAlignment="1">
      <alignment horizontal="center" vertical="center"/>
    </xf>
    <xf numFmtId="10" fontId="89" fillId="0" borderId="57" xfId="4" applyNumberFormat="1" applyFont="1" applyBorder="1" applyAlignment="1">
      <alignment horizontal="center" vertical="center"/>
    </xf>
    <xf numFmtId="10" fontId="89" fillId="0" borderId="57" xfId="4" applyNumberFormat="1" applyFont="1" applyFill="1" applyBorder="1" applyAlignment="1">
      <alignment horizontal="center" vertical="center"/>
    </xf>
    <xf numFmtId="10" fontId="89" fillId="51" borderId="57" xfId="4" applyNumberFormat="1" applyFont="1" applyFill="1" applyBorder="1" applyAlignment="1">
      <alignment horizontal="center" vertical="center"/>
    </xf>
    <xf numFmtId="10" fontId="89" fillId="51" borderId="57" xfId="1" applyNumberFormat="1" applyFont="1" applyFill="1" applyBorder="1" applyAlignment="1">
      <alignment horizontal="center" vertical="center"/>
    </xf>
    <xf numFmtId="0" fontId="87" fillId="51" borderId="56" xfId="0" applyFont="1" applyFill="1" applyBorder="1" applyAlignment="1">
      <alignment vertical="center" wrapText="1"/>
    </xf>
    <xf numFmtId="0" fontId="87" fillId="2" borderId="39" xfId="0" applyFont="1" applyFill="1" applyBorder="1" applyAlignment="1">
      <alignment horizontal="center" vertical="center"/>
    </xf>
    <xf numFmtId="0" fontId="86" fillId="2" borderId="0" xfId="0" applyFont="1" applyFill="1" applyAlignment="1">
      <alignment vertical="center" wrapText="1"/>
    </xf>
    <xf numFmtId="0" fontId="89" fillId="51" borderId="60" xfId="0" applyFont="1" applyFill="1" applyBorder="1" applyAlignment="1">
      <alignment vertical="center"/>
    </xf>
    <xf numFmtId="0" fontId="89" fillId="51" borderId="61" xfId="0" applyFont="1" applyFill="1" applyBorder="1" applyAlignment="1">
      <alignment vertical="center"/>
    </xf>
    <xf numFmtId="0" fontId="120" fillId="51" borderId="61" xfId="0" applyFont="1" applyFill="1" applyBorder="1" applyAlignment="1">
      <alignment vertical="center"/>
    </xf>
    <xf numFmtId="0" fontId="121" fillId="51" borderId="61" xfId="0" applyFont="1" applyFill="1" applyBorder="1"/>
    <xf numFmtId="0" fontId="89" fillId="0" borderId="0" xfId="0" applyFont="1" applyAlignment="1"/>
    <xf numFmtId="0" fontId="89" fillId="0" borderId="62" xfId="0" applyFont="1" applyBorder="1" applyAlignment="1">
      <alignment vertical="center"/>
    </xf>
    <xf numFmtId="0" fontId="120" fillId="0" borderId="62" xfId="0" applyFont="1" applyBorder="1" applyAlignment="1">
      <alignment vertical="center"/>
    </xf>
    <xf numFmtId="0" fontId="121" fillId="0" borderId="62" xfId="0" applyFont="1" applyBorder="1"/>
    <xf numFmtId="0" fontId="89" fillId="51" borderId="62" xfId="0" applyFont="1" applyFill="1" applyBorder="1" applyAlignment="1">
      <alignment vertical="center"/>
    </xf>
    <xf numFmtId="0" fontId="120" fillId="51" borderId="62" xfId="0" applyFont="1" applyFill="1" applyBorder="1" applyAlignment="1">
      <alignment vertical="center"/>
    </xf>
    <xf numFmtId="0" fontId="121" fillId="51" borderId="62" xfId="0" applyFont="1" applyFill="1" applyBorder="1"/>
    <xf numFmtId="0" fontId="89" fillId="42" borderId="62" xfId="0" applyFont="1" applyFill="1" applyBorder="1" applyAlignment="1">
      <alignment vertical="center"/>
    </xf>
    <xf numFmtId="0" fontId="120" fillId="42" borderId="62" xfId="0" applyFont="1" applyFill="1" applyBorder="1" applyAlignment="1">
      <alignment vertical="center"/>
    </xf>
    <xf numFmtId="0" fontId="121" fillId="42" borderId="62" xfId="0" applyFont="1" applyFill="1" applyBorder="1"/>
    <xf numFmtId="0" fontId="89" fillId="51" borderId="63" xfId="0" applyFont="1" applyFill="1" applyBorder="1" applyAlignment="1">
      <alignment vertical="center"/>
    </xf>
    <xf numFmtId="0" fontId="120" fillId="51" borderId="63" xfId="0" applyFont="1" applyFill="1" applyBorder="1" applyAlignment="1">
      <alignment vertical="center"/>
    </xf>
    <xf numFmtId="0" fontId="121" fillId="51" borderId="63" xfId="0" applyFont="1" applyFill="1" applyBorder="1"/>
    <xf numFmtId="0" fontId="89" fillId="51" borderId="65" xfId="0" applyFont="1" applyFill="1" applyBorder="1" applyAlignment="1">
      <alignment vertical="center"/>
    </xf>
    <xf numFmtId="0" fontId="89" fillId="51" borderId="66" xfId="0" applyFont="1" applyFill="1" applyBorder="1" applyAlignment="1">
      <alignment vertical="center"/>
    </xf>
    <xf numFmtId="0" fontId="120" fillId="51" borderId="66" xfId="0" applyFont="1" applyFill="1" applyBorder="1" applyAlignment="1">
      <alignment vertical="center"/>
    </xf>
    <xf numFmtId="0" fontId="121" fillId="51" borderId="66" xfId="0" applyFont="1" applyFill="1" applyBorder="1"/>
    <xf numFmtId="0" fontId="89" fillId="0" borderId="63" xfId="0" applyFont="1" applyBorder="1" applyAlignment="1">
      <alignment vertical="center"/>
    </xf>
    <xf numFmtId="0" fontId="120" fillId="0" borderId="63" xfId="0" applyFont="1" applyBorder="1" applyAlignment="1">
      <alignment vertical="center"/>
    </xf>
    <xf numFmtId="0" fontId="121" fillId="0" borderId="63" xfId="0" applyFont="1" applyBorder="1"/>
    <xf numFmtId="0" fontId="86" fillId="2" borderId="0" xfId="3" applyFont="1" applyFill="1" applyBorder="1" applyAlignment="1">
      <alignment vertical="top" wrapText="1"/>
    </xf>
    <xf numFmtId="0" fontId="87" fillId="0" borderId="0" xfId="0" applyFont="1" applyFill="1" applyAlignment="1">
      <alignment horizontal="left"/>
    </xf>
    <xf numFmtId="0" fontId="87" fillId="0" borderId="0" xfId="0" applyFont="1" applyFill="1" applyAlignment="1">
      <alignment horizontal="center"/>
    </xf>
    <xf numFmtId="0" fontId="87" fillId="0" borderId="0" xfId="0" applyFont="1" applyFill="1"/>
    <xf numFmtId="0" fontId="89" fillId="0" borderId="0" xfId="0" applyFont="1" applyAlignment="1">
      <alignment vertical="top" wrapText="1"/>
    </xf>
    <xf numFmtId="0" fontId="0" fillId="52" borderId="0" xfId="0" applyFill="1"/>
    <xf numFmtId="0" fontId="14" fillId="41" borderId="0" xfId="0" applyFont="1" applyFill="1"/>
    <xf numFmtId="0" fontId="76" fillId="0" borderId="0" xfId="150" applyFont="1"/>
    <xf numFmtId="0" fontId="1" fillId="0" borderId="0" xfId="150" applyAlignment="1">
      <alignment wrapText="1"/>
    </xf>
    <xf numFmtId="0" fontId="1" fillId="0" borderId="0" xfId="150"/>
    <xf numFmtId="0" fontId="12" fillId="0" borderId="0" xfId="151"/>
    <xf numFmtId="0" fontId="12" fillId="0" borderId="0" xfId="151" applyAlignment="1">
      <alignment wrapText="1"/>
    </xf>
    <xf numFmtId="0" fontId="69" fillId="46" borderId="34" xfId="150" applyFont="1" applyFill="1" applyBorder="1" applyAlignment="1">
      <alignment wrapText="1"/>
    </xf>
    <xf numFmtId="0" fontId="12" fillId="0" borderId="0" xfId="151" applyAlignment="1">
      <alignment horizontal="left"/>
    </xf>
    <xf numFmtId="0" fontId="12" fillId="0" borderId="0" xfId="151" applyNumberFormat="1" applyAlignment="1">
      <alignment wrapText="1"/>
    </xf>
    <xf numFmtId="166" fontId="69" fillId="0" borderId="0" xfId="152" applyFont="1"/>
    <xf numFmtId="169" fontId="0" fillId="0" borderId="0" xfId="152" applyNumberFormat="1" applyFont="1" applyAlignment="1">
      <alignment wrapText="1"/>
    </xf>
    <xf numFmtId="169" fontId="69" fillId="0" borderId="0" xfId="150" applyNumberFormat="1" applyFont="1"/>
    <xf numFmtId="0" fontId="77" fillId="0" borderId="0" xfId="150" applyFont="1"/>
    <xf numFmtId="0" fontId="12" fillId="0" borderId="0" xfId="151" applyAlignment="1">
      <alignment horizontal="left" indent="1"/>
    </xf>
    <xf numFmtId="166" fontId="12" fillId="0" borderId="0" xfId="151" applyNumberFormat="1" applyAlignment="1">
      <alignment wrapText="1"/>
    </xf>
    <xf numFmtId="169" fontId="69" fillId="0" borderId="35" xfId="150" applyNumberFormat="1" applyFont="1" applyBorder="1"/>
    <xf numFmtId="176" fontId="12" fillId="0" borderId="0" xfId="151" applyNumberFormat="1" applyAlignment="1">
      <alignment wrapText="1"/>
    </xf>
    <xf numFmtId="0" fontId="67" fillId="0" borderId="0" xfId="150" applyFont="1"/>
    <xf numFmtId="0" fontId="69" fillId="46" borderId="36" xfId="150" applyFont="1" applyFill="1" applyBorder="1" applyAlignment="1">
      <alignment horizontal="left" wrapText="1"/>
    </xf>
    <xf numFmtId="0" fontId="69" fillId="44" borderId="6" xfId="150" applyFont="1" applyFill="1" applyBorder="1" applyAlignment="1">
      <alignment horizontal="center"/>
    </xf>
    <xf numFmtId="0" fontId="69" fillId="0" borderId="0" xfId="150" applyFont="1" applyAlignment="1">
      <alignment horizontal="left"/>
    </xf>
    <xf numFmtId="0" fontId="1" fillId="0" borderId="0" xfId="150" applyNumberFormat="1" applyAlignment="1">
      <alignment wrapText="1"/>
    </xf>
    <xf numFmtId="169" fontId="0" fillId="44" borderId="37" xfId="152" applyNumberFormat="1" applyFont="1" applyFill="1" applyBorder="1" applyAlignment="1">
      <alignment wrapText="1"/>
    </xf>
    <xf numFmtId="0" fontId="69" fillId="0" borderId="6" xfId="150" applyFont="1" applyBorder="1"/>
    <xf numFmtId="169" fontId="1" fillId="0" borderId="6" xfId="150" applyNumberFormat="1" applyBorder="1"/>
    <xf numFmtId="169" fontId="1" fillId="0" borderId="6" xfId="150" applyNumberFormat="1" applyFont="1" applyBorder="1"/>
    <xf numFmtId="0" fontId="1" fillId="0" borderId="0" xfId="150" applyAlignment="1">
      <alignment horizontal="left" indent="1"/>
    </xf>
    <xf numFmtId="169" fontId="69" fillId="48" borderId="35" xfId="152" applyNumberFormat="1" applyFont="1" applyFill="1" applyBorder="1" applyAlignment="1">
      <alignment wrapText="1"/>
    </xf>
    <xf numFmtId="169" fontId="69" fillId="41" borderId="0" xfId="150" applyNumberFormat="1" applyFont="1" applyFill="1"/>
    <xf numFmtId="169" fontId="1" fillId="0" borderId="0" xfId="150" applyNumberFormat="1" applyAlignment="1">
      <alignment wrapText="1"/>
    </xf>
    <xf numFmtId="169" fontId="69" fillId="0" borderId="38" xfId="150" applyNumberFormat="1" applyFont="1" applyBorder="1" applyAlignment="1">
      <alignment wrapText="1"/>
    </xf>
    <xf numFmtId="0" fontId="14" fillId="52" borderId="0" xfId="0" applyFont="1" applyFill="1" applyAlignment="1">
      <alignment vertical="top"/>
    </xf>
    <xf numFmtId="0" fontId="37" fillId="52" borderId="0" xfId="0" applyFont="1" applyFill="1" applyAlignment="1">
      <alignment horizontal="left"/>
    </xf>
    <xf numFmtId="169" fontId="12" fillId="0" borderId="0" xfId="1" applyNumberFormat="1" applyFont="1" applyFill="1"/>
    <xf numFmtId="169" fontId="89" fillId="2" borderId="0" xfId="0" applyNumberFormat="1" applyFont="1" applyFill="1" applyAlignment="1">
      <alignment vertical="top" wrapText="1"/>
    </xf>
    <xf numFmtId="0" fontId="124" fillId="0" borderId="67" xfId="0" applyFont="1" applyBorder="1" applyAlignment="1">
      <alignment vertical="center" wrapText="1"/>
    </xf>
    <xf numFmtId="0" fontId="125" fillId="53" borderId="68" xfId="0" applyFont="1" applyFill="1" applyBorder="1" applyAlignment="1">
      <alignment horizontal="right" vertical="center"/>
    </xf>
    <xf numFmtId="3" fontId="0" fillId="0" borderId="0" xfId="0" applyNumberFormat="1"/>
    <xf numFmtId="0" fontId="124" fillId="0" borderId="70" xfId="0" applyFont="1" applyBorder="1" applyAlignment="1">
      <alignment vertical="center" wrapText="1"/>
    </xf>
    <xf numFmtId="169" fontId="128" fillId="53" borderId="68" xfId="1" applyNumberFormat="1" applyFont="1" applyFill="1" applyBorder="1" applyAlignment="1">
      <alignment horizontal="right" vertical="center"/>
    </xf>
    <xf numFmtId="169" fontId="128" fillId="53" borderId="71" xfId="1" applyNumberFormat="1" applyFont="1" applyFill="1" applyBorder="1" applyAlignment="1">
      <alignment horizontal="right" vertical="center"/>
    </xf>
    <xf numFmtId="0" fontId="126" fillId="54" borderId="6" xfId="0" applyFont="1" applyFill="1" applyBorder="1" applyAlignment="1">
      <alignment vertical="center"/>
    </xf>
    <xf numFmtId="0" fontId="126" fillId="54" borderId="6" xfId="0" applyFont="1" applyFill="1" applyBorder="1" applyAlignment="1">
      <alignment horizontal="right" vertical="center"/>
    </xf>
    <xf numFmtId="3" fontId="126" fillId="54" borderId="6" xfId="0" applyNumberFormat="1" applyFont="1" applyFill="1" applyBorder="1" applyAlignment="1">
      <alignment horizontal="right" vertical="center"/>
    </xf>
    <xf numFmtId="0" fontId="126" fillId="54" borderId="6" xfId="0" applyFont="1" applyFill="1" applyBorder="1" applyAlignment="1">
      <alignment vertical="center" wrapText="1"/>
    </xf>
    <xf numFmtId="3" fontId="127" fillId="54" borderId="6" xfId="0" applyNumberFormat="1" applyFont="1" applyFill="1" applyBorder="1" applyAlignment="1">
      <alignment horizontal="right" vertical="center"/>
    </xf>
    <xf numFmtId="0" fontId="127" fillId="54" borderId="6" xfId="0" applyFont="1" applyFill="1" applyBorder="1" applyAlignment="1">
      <alignment horizontal="right" vertical="center"/>
    </xf>
    <xf numFmtId="169" fontId="126" fillId="54" borderId="6" xfId="1" applyNumberFormat="1" applyFont="1" applyFill="1" applyBorder="1" applyAlignment="1">
      <alignment horizontal="right" vertical="center"/>
    </xf>
    <xf numFmtId="169" fontId="127" fillId="54" borderId="6" xfId="1" applyNumberFormat="1" applyFont="1" applyFill="1" applyBorder="1" applyAlignment="1">
      <alignment horizontal="right" vertical="center"/>
    </xf>
    <xf numFmtId="0" fontId="125" fillId="53" borderId="0" xfId="0" applyFont="1" applyFill="1" applyBorder="1" applyAlignment="1">
      <alignment horizontal="right" vertical="center"/>
    </xf>
    <xf numFmtId="9" fontId="54" fillId="0" borderId="0" xfId="4" applyFont="1"/>
    <xf numFmtId="0" fontId="0" fillId="55" borderId="0" xfId="0" applyFill="1"/>
    <xf numFmtId="0" fontId="97" fillId="0" borderId="0" xfId="0" applyFont="1" applyFill="1" applyBorder="1" applyAlignment="1">
      <alignment horizontal="center" vertical="center" wrapText="1"/>
    </xf>
    <xf numFmtId="180" fontId="0" fillId="0" borderId="0" xfId="4" applyNumberFormat="1" applyFont="1"/>
    <xf numFmtId="0" fontId="12" fillId="0" borderId="14" xfId="0" applyFont="1" applyBorder="1"/>
    <xf numFmtId="3" fontId="44" fillId="0" borderId="0" xfId="0" applyNumberFormat="1" applyFont="1"/>
    <xf numFmtId="3" fontId="13" fillId="0" borderId="0" xfId="0" applyNumberFormat="1" applyFont="1" applyAlignment="1">
      <alignment horizontal="right" vertical="center"/>
    </xf>
    <xf numFmtId="0" fontId="13" fillId="0" borderId="37" xfId="0" applyFont="1" applyBorder="1" applyAlignment="1">
      <alignment horizontal="right" vertical="center" wrapText="1"/>
    </xf>
    <xf numFmtId="0" fontId="13" fillId="0" borderId="22" xfId="0" applyFont="1" applyBorder="1" applyAlignment="1">
      <alignment vertical="center"/>
    </xf>
    <xf numFmtId="3" fontId="13" fillId="0" borderId="69" xfId="0" applyNumberFormat="1" applyFont="1" applyBorder="1" applyAlignment="1">
      <alignment horizontal="right" vertical="center" wrapText="1"/>
    </xf>
    <xf numFmtId="0" fontId="13" fillId="0" borderId="69" xfId="0" applyFont="1" applyBorder="1" applyAlignment="1">
      <alignment horizontal="right" vertical="center" wrapText="1"/>
    </xf>
    <xf numFmtId="0" fontId="13" fillId="0" borderId="72" xfId="0" applyFont="1" applyBorder="1" applyAlignment="1">
      <alignment vertical="center" wrapText="1"/>
    </xf>
    <xf numFmtId="0" fontId="13" fillId="0" borderId="69" xfId="0" applyFont="1" applyBorder="1" applyAlignment="1">
      <alignment vertical="center" wrapText="1"/>
    </xf>
    <xf numFmtId="169" fontId="13" fillId="0" borderId="68" xfId="1" applyNumberFormat="1" applyFont="1" applyBorder="1" applyAlignment="1">
      <alignment horizontal="right" vertical="center"/>
    </xf>
    <xf numFmtId="169" fontId="13" fillId="0" borderId="68" xfId="1" applyNumberFormat="1" applyFont="1" applyBorder="1" applyAlignment="1">
      <alignment vertical="center"/>
    </xf>
    <xf numFmtId="169" fontId="13" fillId="0" borderId="71" xfId="1" applyNumberFormat="1" applyFont="1" applyBorder="1" applyAlignment="1">
      <alignment horizontal="right" vertical="center"/>
    </xf>
    <xf numFmtId="169" fontId="13" fillId="0" borderId="69" xfId="1" applyNumberFormat="1" applyFont="1" applyBorder="1" applyAlignment="1">
      <alignment vertical="center" wrapText="1"/>
    </xf>
    <xf numFmtId="169" fontId="0" fillId="0" borderId="0" xfId="0" applyNumberFormat="1" applyAlignment="1">
      <alignment horizontal="right"/>
    </xf>
    <xf numFmtId="0" fontId="14" fillId="48" borderId="0" xfId="0" applyFont="1" applyFill="1" applyAlignment="1">
      <alignment horizontal="right"/>
    </xf>
    <xf numFmtId="169" fontId="14" fillId="0" borderId="0" xfId="1" applyNumberFormat="1" applyFont="1" applyAlignment="1">
      <alignment horizontal="right"/>
    </xf>
    <xf numFmtId="169" fontId="14" fillId="0" borderId="0" xfId="0" applyNumberFormat="1" applyFont="1" applyAlignment="1">
      <alignment horizontal="right"/>
    </xf>
    <xf numFmtId="3" fontId="39" fillId="0" borderId="68" xfId="0" applyNumberFormat="1" applyFont="1" applyBorder="1" applyAlignment="1">
      <alignment horizontal="right" vertical="center" wrapText="1"/>
    </xf>
    <xf numFmtId="3" fontId="0" fillId="0" borderId="0" xfId="0" applyNumberFormat="1" applyFill="1"/>
    <xf numFmtId="0" fontId="12" fillId="0" borderId="0" xfId="0" applyFont="1" applyFill="1" applyBorder="1" applyAlignment="1"/>
    <xf numFmtId="0" fontId="129" fillId="0" borderId="53" xfId="0" applyFont="1" applyFill="1" applyBorder="1"/>
    <xf numFmtId="0" fontId="95" fillId="0" borderId="0" xfId="0" applyFont="1" applyBorder="1"/>
    <xf numFmtId="41" fontId="95" fillId="0" borderId="45" xfId="0" applyNumberFormat="1" applyFont="1" applyBorder="1"/>
    <xf numFmtId="41" fontId="95" fillId="51" borderId="45" xfId="0" applyNumberFormat="1" applyFont="1" applyFill="1" applyBorder="1"/>
    <xf numFmtId="41" fontId="130" fillId="0" borderId="45" xfId="0" applyNumberFormat="1" applyFont="1" applyBorder="1"/>
    <xf numFmtId="41" fontId="130" fillId="51" borderId="45" xfId="0" applyNumberFormat="1" applyFont="1" applyFill="1" applyBorder="1"/>
    <xf numFmtId="41" fontId="99" fillId="0" borderId="45" xfId="0" applyNumberFormat="1" applyFont="1" applyBorder="1"/>
    <xf numFmtId="41" fontId="99" fillId="51" borderId="45" xfId="0" applyNumberFormat="1" applyFont="1" applyFill="1" applyBorder="1"/>
    <xf numFmtId="41" fontId="99" fillId="0" borderId="47" xfId="0" applyNumberFormat="1" applyFont="1" applyBorder="1"/>
    <xf numFmtId="41" fontId="99" fillId="51" borderId="47" xfId="0" applyNumberFormat="1" applyFont="1" applyFill="1" applyBorder="1"/>
    <xf numFmtId="41" fontId="95" fillId="0" borderId="73" xfId="0" applyNumberFormat="1" applyFont="1" applyBorder="1"/>
    <xf numFmtId="41" fontId="95" fillId="51" borderId="74" xfId="0" applyNumberFormat="1" applyFont="1" applyFill="1" applyBorder="1"/>
    <xf numFmtId="41" fontId="99" fillId="0" borderId="54" xfId="0" applyNumberFormat="1" applyFont="1" applyBorder="1"/>
    <xf numFmtId="41" fontId="99" fillId="51" borderId="54" xfId="0" applyNumberFormat="1" applyFont="1" applyFill="1" applyBorder="1"/>
    <xf numFmtId="0" fontId="39" fillId="0" borderId="0" xfId="0" applyFont="1" applyFill="1" applyBorder="1" applyAlignment="1">
      <alignment horizontal="left"/>
    </xf>
    <xf numFmtId="41" fontId="23" fillId="0" borderId="0" xfId="0" applyNumberFormat="1" applyFont="1" applyFill="1"/>
    <xf numFmtId="41" fontId="89" fillId="0" borderId="45" xfId="0" applyNumberFormat="1" applyFont="1" applyFill="1" applyBorder="1"/>
    <xf numFmtId="41" fontId="0" fillId="0" borderId="0" xfId="0" applyNumberFormat="1" applyFill="1"/>
    <xf numFmtId="0" fontId="85" fillId="0" borderId="0" xfId="0" applyFont="1" applyAlignment="1">
      <alignment horizontal="right"/>
    </xf>
    <xf numFmtId="0" fontId="81" fillId="0" borderId="0" xfId="0" applyFont="1" applyAlignment="1">
      <alignment horizontal="right"/>
    </xf>
    <xf numFmtId="0" fontId="81" fillId="0" borderId="0" xfId="0" applyFont="1" applyAlignment="1">
      <alignment horizontal="right" vertical="top"/>
    </xf>
    <xf numFmtId="0" fontId="84" fillId="0" borderId="0" xfId="0" applyFont="1" applyAlignment="1">
      <alignment horizontal="right" vertical="top"/>
    </xf>
    <xf numFmtId="0" fontId="86" fillId="2" borderId="0" xfId="0" applyFont="1" applyFill="1" applyAlignment="1">
      <alignment horizontal="left" vertical="center" wrapText="1"/>
    </xf>
    <xf numFmtId="0" fontId="86" fillId="2" borderId="0" xfId="0" applyFont="1" applyFill="1" applyAlignment="1">
      <alignment horizontal="center" vertical="center" wrapText="1"/>
    </xf>
    <xf numFmtId="0" fontId="88" fillId="0" borderId="0" xfId="0" applyFont="1" applyAlignment="1">
      <alignment horizontal="center"/>
    </xf>
    <xf numFmtId="0" fontId="89" fillId="0" borderId="0" xfId="0" applyFont="1" applyAlignment="1">
      <alignment horizontal="left" vertical="center" wrapText="1"/>
    </xf>
    <xf numFmtId="0" fontId="91" fillId="0" borderId="0" xfId="0" applyFont="1" applyAlignment="1">
      <alignment horizontal="left" wrapText="1"/>
    </xf>
    <xf numFmtId="0" fontId="87" fillId="0" borderId="0" xfId="0" applyFont="1" applyAlignment="1">
      <alignment horizontal="left" wrapText="1"/>
    </xf>
    <xf numFmtId="0" fontId="90" fillId="0" borderId="0" xfId="0" applyFont="1" applyAlignment="1">
      <alignment horizontal="center"/>
    </xf>
    <xf numFmtId="0" fontId="89" fillId="0" borderId="0" xfId="0" applyFont="1" applyAlignment="1">
      <alignment horizontal="left" vertical="top" wrapText="1"/>
    </xf>
    <xf numFmtId="0" fontId="92" fillId="2" borderId="0" xfId="0" applyFont="1" applyFill="1" applyAlignment="1">
      <alignment horizontal="center" vertical="center" wrapText="1"/>
    </xf>
    <xf numFmtId="0" fontId="87" fillId="0" borderId="39" xfId="0" applyFont="1" applyBorder="1" applyAlignment="1">
      <alignment horizontal="center" vertical="center"/>
    </xf>
    <xf numFmtId="3" fontId="93" fillId="51" borderId="40" xfId="2" applyNumberFormat="1" applyFont="1" applyFill="1" applyBorder="1" applyAlignment="1">
      <alignment horizontal="right"/>
    </xf>
    <xf numFmtId="3" fontId="93" fillId="51" borderId="41" xfId="2" applyNumberFormat="1" applyFont="1" applyFill="1" applyBorder="1" applyAlignment="1">
      <alignment horizontal="right"/>
    </xf>
    <xf numFmtId="3" fontId="93" fillId="51" borderId="42" xfId="2" applyNumberFormat="1" applyFont="1" applyFill="1" applyBorder="1" applyAlignment="1">
      <alignment horizontal="right"/>
    </xf>
    <xf numFmtId="3" fontId="94" fillId="51" borderId="40" xfId="2" applyNumberFormat="1" applyFont="1" applyFill="1" applyBorder="1" applyAlignment="1">
      <alignment horizontal="right"/>
    </xf>
    <xf numFmtId="3" fontId="94" fillId="51" borderId="41" xfId="2" applyNumberFormat="1" applyFont="1" applyFill="1" applyBorder="1" applyAlignment="1">
      <alignment horizontal="right"/>
    </xf>
    <xf numFmtId="3" fontId="94" fillId="51" borderId="42" xfId="2" applyNumberFormat="1" applyFont="1" applyFill="1" applyBorder="1" applyAlignment="1">
      <alignment horizontal="right"/>
    </xf>
    <xf numFmtId="10" fontId="93" fillId="51" borderId="40" xfId="4" applyNumberFormat="1" applyFont="1" applyFill="1" applyBorder="1" applyAlignment="1">
      <alignment horizontal="right"/>
    </xf>
    <xf numFmtId="10" fontId="93" fillId="51" borderId="41" xfId="4" applyNumberFormat="1" applyFont="1" applyFill="1" applyBorder="1" applyAlignment="1">
      <alignment horizontal="right"/>
    </xf>
    <xf numFmtId="10" fontId="93" fillId="51" borderId="42" xfId="4" applyNumberFormat="1" applyFont="1" applyFill="1" applyBorder="1" applyAlignment="1">
      <alignment horizontal="right"/>
    </xf>
    <xf numFmtId="10" fontId="94" fillId="51" borderId="40" xfId="4" applyNumberFormat="1" applyFont="1" applyFill="1" applyBorder="1" applyAlignment="1">
      <alignment horizontal="right"/>
    </xf>
    <xf numFmtId="10" fontId="94" fillId="51" borderId="41" xfId="4" applyNumberFormat="1" applyFont="1" applyFill="1" applyBorder="1" applyAlignment="1">
      <alignment horizontal="right"/>
    </xf>
    <xf numFmtId="10" fontId="94" fillId="51" borderId="42" xfId="4" applyNumberFormat="1" applyFont="1" applyFill="1" applyBorder="1" applyAlignment="1">
      <alignment horizontal="right"/>
    </xf>
    <xf numFmtId="3" fontId="93" fillId="0" borderId="40" xfId="2" applyNumberFormat="1" applyFont="1" applyBorder="1" applyAlignment="1">
      <alignment horizontal="right"/>
    </xf>
    <xf numFmtId="3" fontId="93" fillId="0" borderId="41" xfId="2" applyNumberFormat="1" applyFont="1" applyBorder="1" applyAlignment="1">
      <alignment horizontal="right"/>
    </xf>
    <xf numFmtId="3" fontId="93" fillId="0" borderId="42" xfId="2" applyNumberFormat="1" applyFont="1" applyBorder="1" applyAlignment="1">
      <alignment horizontal="right"/>
    </xf>
    <xf numFmtId="3" fontId="94" fillId="0" borderId="40" xfId="2" applyNumberFormat="1" applyFont="1" applyBorder="1" applyAlignment="1">
      <alignment horizontal="right"/>
    </xf>
    <xf numFmtId="3" fontId="94" fillId="0" borderId="41" xfId="2" applyNumberFormat="1" applyFont="1" applyBorder="1" applyAlignment="1">
      <alignment horizontal="right"/>
    </xf>
    <xf numFmtId="3" fontId="94" fillId="0" borderId="42" xfId="2" applyNumberFormat="1" applyFont="1" applyBorder="1" applyAlignment="1">
      <alignment horizontal="right"/>
    </xf>
    <xf numFmtId="169" fontId="93" fillId="0" borderId="40" xfId="1" applyNumberFormat="1" applyFont="1" applyBorder="1" applyAlignment="1">
      <alignment horizontal="right"/>
    </xf>
    <xf numFmtId="169" fontId="93" fillId="0" borderId="41" xfId="1" applyNumberFormat="1" applyFont="1" applyBorder="1" applyAlignment="1">
      <alignment horizontal="right"/>
    </xf>
    <xf numFmtId="169" fontId="93" fillId="0" borderId="42" xfId="1" applyNumberFormat="1" applyFont="1" applyBorder="1" applyAlignment="1">
      <alignment horizontal="right"/>
    </xf>
    <xf numFmtId="169" fontId="94" fillId="0" borderId="40" xfId="1" applyNumberFormat="1" applyFont="1" applyBorder="1" applyAlignment="1">
      <alignment horizontal="right"/>
    </xf>
    <xf numFmtId="169" fontId="94" fillId="0" borderId="41" xfId="1" applyNumberFormat="1" applyFont="1" applyBorder="1" applyAlignment="1">
      <alignment horizontal="right"/>
    </xf>
    <xf numFmtId="169" fontId="94" fillId="0" borderId="42" xfId="1" applyNumberFormat="1" applyFont="1" applyBorder="1" applyAlignment="1">
      <alignment horizontal="right"/>
    </xf>
    <xf numFmtId="0" fontId="87" fillId="2" borderId="0" xfId="0" applyFont="1" applyFill="1" applyAlignment="1">
      <alignment horizontal="left" vertical="center" wrapText="1"/>
    </xf>
    <xf numFmtId="0" fontId="95" fillId="0" borderId="0" xfId="0" applyFont="1" applyFill="1" applyBorder="1" applyAlignment="1">
      <alignment horizontal="left" vertical="top" wrapText="1"/>
    </xf>
    <xf numFmtId="0" fontId="89" fillId="51" borderId="62" xfId="0" applyFont="1" applyFill="1" applyBorder="1" applyAlignment="1">
      <alignment horizontal="center" vertical="center"/>
    </xf>
    <xf numFmtId="0" fontId="116" fillId="2" borderId="0" xfId="0" applyFont="1" applyFill="1" applyAlignment="1">
      <alignment horizontal="left" vertical="center" wrapText="1"/>
    </xf>
    <xf numFmtId="0" fontId="112" fillId="0" borderId="0" xfId="0" applyFont="1" applyBorder="1" applyAlignment="1">
      <alignment horizontal="left"/>
    </xf>
    <xf numFmtId="0" fontId="112" fillId="0" borderId="0" xfId="0" applyFont="1" applyBorder="1" applyAlignment="1">
      <alignment horizontal="center"/>
    </xf>
    <xf numFmtId="0" fontId="89" fillId="51" borderId="61" xfId="0" applyFont="1" applyFill="1" applyBorder="1" applyAlignment="1">
      <alignment horizontal="center" vertical="center"/>
    </xf>
    <xf numFmtId="0" fontId="89" fillId="0" borderId="62" xfId="0" applyFont="1" applyBorder="1" applyAlignment="1">
      <alignment horizontal="center" vertical="center"/>
    </xf>
    <xf numFmtId="0" fontId="119" fillId="0" borderId="59" xfId="0" applyFont="1" applyBorder="1" applyAlignment="1">
      <alignment horizontal="center" vertical="center" textRotation="90"/>
    </xf>
    <xf numFmtId="0" fontId="117" fillId="0" borderId="64" xfId="0" applyFont="1" applyBorder="1" applyAlignment="1">
      <alignment horizontal="center" vertical="center" textRotation="90" wrapText="1"/>
    </xf>
    <xf numFmtId="0" fontId="89" fillId="51" borderId="63" xfId="0" applyFont="1" applyFill="1" applyBorder="1" applyAlignment="1">
      <alignment horizontal="center" vertical="center"/>
    </xf>
    <xf numFmtId="0" fontId="89" fillId="42" borderId="62" xfId="0" applyFont="1" applyFill="1" applyBorder="1" applyAlignment="1">
      <alignment horizontal="center" vertical="center"/>
    </xf>
    <xf numFmtId="0" fontId="89" fillId="0" borderId="63" xfId="0" applyFont="1" applyBorder="1" applyAlignment="1">
      <alignment horizontal="center" vertical="center"/>
    </xf>
    <xf numFmtId="0" fontId="89" fillId="51" borderId="66" xfId="0" applyFont="1" applyFill="1" applyBorder="1" applyAlignment="1">
      <alignment horizontal="center" vertical="center"/>
    </xf>
    <xf numFmtId="0" fontId="14" fillId="44" borderId="0" xfId="0" applyFont="1" applyFill="1" applyBorder="1" applyAlignment="1">
      <alignment horizontal="left"/>
    </xf>
    <xf numFmtId="0" fontId="14" fillId="44" borderId="0" xfId="0" applyFont="1" applyFill="1" applyAlignment="1">
      <alignment horizontal="left"/>
    </xf>
    <xf numFmtId="0" fontId="14" fillId="0" borderId="4" xfId="0" applyFont="1" applyFill="1" applyBorder="1" applyAlignment="1">
      <alignment horizontal="center"/>
    </xf>
    <xf numFmtId="0" fontId="14" fillId="0" borderId="10" xfId="0" applyFont="1" applyFill="1" applyBorder="1" applyAlignment="1">
      <alignment horizontal="center"/>
    </xf>
    <xf numFmtId="0" fontId="14" fillId="9" borderId="4" xfId="0" applyFont="1" applyFill="1" applyBorder="1" applyAlignment="1">
      <alignment horizontal="center"/>
    </xf>
    <xf numFmtId="0" fontId="14" fillId="9" borderId="10" xfId="0" applyFont="1" applyFill="1" applyBorder="1" applyAlignment="1">
      <alignment horizontal="center"/>
    </xf>
    <xf numFmtId="0" fontId="14" fillId="0" borderId="20" xfId="0" applyFont="1" applyBorder="1" applyAlignment="1">
      <alignment horizontal="center"/>
    </xf>
    <xf numFmtId="0" fontId="14" fillId="0" borderId="21" xfId="0" applyFont="1" applyBorder="1" applyAlignment="1">
      <alignment horizontal="center"/>
    </xf>
    <xf numFmtId="0" fontId="14" fillId="0" borderId="22" xfId="0" applyFont="1" applyBorder="1" applyAlignment="1">
      <alignment horizontal="center"/>
    </xf>
    <xf numFmtId="0" fontId="14" fillId="42" borderId="4" xfId="0" applyFont="1" applyFill="1" applyBorder="1" applyAlignment="1">
      <alignment horizontal="center"/>
    </xf>
    <xf numFmtId="0" fontId="14" fillId="42" borderId="10" xfId="0" applyFont="1" applyFill="1" applyBorder="1" applyAlignment="1">
      <alignment horizontal="center"/>
    </xf>
    <xf numFmtId="0" fontId="123" fillId="41" borderId="0" xfId="150" applyFont="1" applyFill="1" applyAlignment="1">
      <alignment horizontal="center" wrapText="1"/>
    </xf>
    <xf numFmtId="3" fontId="44" fillId="0" borderId="72" xfId="0" applyNumberFormat="1" applyFont="1" applyBorder="1" applyAlignment="1">
      <alignment horizontal="right" vertical="center" wrapText="1"/>
    </xf>
    <xf numFmtId="3" fontId="44" fillId="0" borderId="69" xfId="0" applyNumberFormat="1" applyFont="1" applyBorder="1" applyAlignment="1">
      <alignment horizontal="right" vertical="center" wrapText="1"/>
    </xf>
    <xf numFmtId="3" fontId="44" fillId="0" borderId="72" xfId="0" applyNumberFormat="1" applyFont="1" applyBorder="1" applyAlignment="1">
      <alignment horizontal="right" vertical="center"/>
    </xf>
    <xf numFmtId="3" fontId="44" fillId="0" borderId="69" xfId="0" applyNumberFormat="1" applyFont="1" applyBorder="1" applyAlignment="1">
      <alignment horizontal="right" vertical="center"/>
    </xf>
  </cellXfs>
  <cellStyles count="153">
    <cellStyle name="20% - Accent1" xfId="22" builtinId="30" customBuiltin="1"/>
    <cellStyle name="20% - Accent1 2" xfId="51"/>
    <cellStyle name="20% - Accent1 3" xfId="65"/>
    <cellStyle name="20% - Accent1 4" xfId="79"/>
    <cellStyle name="20% - Accent1 5" xfId="93"/>
    <cellStyle name="20% - Accent1 6" xfId="107"/>
    <cellStyle name="20% - Accent1 7" xfId="121"/>
    <cellStyle name="20% - Accent1 8" xfId="135"/>
    <cellStyle name="20% - Accent2" xfId="26" builtinId="34" customBuiltin="1"/>
    <cellStyle name="20% - Accent2 2" xfId="53"/>
    <cellStyle name="20% - Accent2 3" xfId="67"/>
    <cellStyle name="20% - Accent2 4" xfId="81"/>
    <cellStyle name="20% - Accent2 5" xfId="95"/>
    <cellStyle name="20% - Accent2 6" xfId="109"/>
    <cellStyle name="20% - Accent2 7" xfId="123"/>
    <cellStyle name="20% - Accent2 8" xfId="137"/>
    <cellStyle name="20% - Accent3" xfId="30" builtinId="38" customBuiltin="1"/>
    <cellStyle name="20% - Accent3 2" xfId="55"/>
    <cellStyle name="20% - Accent3 3" xfId="69"/>
    <cellStyle name="20% - Accent3 4" xfId="83"/>
    <cellStyle name="20% - Accent3 5" xfId="97"/>
    <cellStyle name="20% - Accent3 6" xfId="111"/>
    <cellStyle name="20% - Accent3 7" xfId="125"/>
    <cellStyle name="20% - Accent3 8" xfId="139"/>
    <cellStyle name="20% - Accent4" xfId="34" builtinId="42" customBuiltin="1"/>
    <cellStyle name="20% - Accent4 2" xfId="57"/>
    <cellStyle name="20% - Accent4 3" xfId="71"/>
    <cellStyle name="20% - Accent4 4" xfId="85"/>
    <cellStyle name="20% - Accent4 5" xfId="99"/>
    <cellStyle name="20% - Accent4 6" xfId="113"/>
    <cellStyle name="20% - Accent4 7" xfId="127"/>
    <cellStyle name="20% - Accent4 8" xfId="141"/>
    <cellStyle name="20% - Accent5" xfId="38" builtinId="46" customBuiltin="1"/>
    <cellStyle name="20% - Accent5 2" xfId="59"/>
    <cellStyle name="20% - Accent5 3" xfId="73"/>
    <cellStyle name="20% - Accent5 4" xfId="87"/>
    <cellStyle name="20% - Accent5 5" xfId="101"/>
    <cellStyle name="20% - Accent5 6" xfId="115"/>
    <cellStyle name="20% - Accent5 7" xfId="129"/>
    <cellStyle name="20% - Accent5 8" xfId="143"/>
    <cellStyle name="20% - Accent6" xfId="42" builtinId="50" customBuiltin="1"/>
    <cellStyle name="20% - Accent6 2" xfId="61"/>
    <cellStyle name="20% - Accent6 3" xfId="75"/>
    <cellStyle name="20% - Accent6 4" xfId="89"/>
    <cellStyle name="20% - Accent6 5" xfId="103"/>
    <cellStyle name="20% - Accent6 6" xfId="117"/>
    <cellStyle name="20% - Accent6 7" xfId="131"/>
    <cellStyle name="20% - Accent6 8" xfId="145"/>
    <cellStyle name="40% - Accent1" xfId="23" builtinId="31" customBuiltin="1"/>
    <cellStyle name="40% - Accent1 2" xfId="52"/>
    <cellStyle name="40% - Accent1 3" xfId="66"/>
    <cellStyle name="40% - Accent1 4" xfId="80"/>
    <cellStyle name="40% - Accent1 5" xfId="94"/>
    <cellStyle name="40% - Accent1 6" xfId="108"/>
    <cellStyle name="40% - Accent1 7" xfId="122"/>
    <cellStyle name="40% - Accent1 8" xfId="136"/>
    <cellStyle name="40% - Accent2" xfId="27" builtinId="35" customBuiltin="1"/>
    <cellStyle name="40% - Accent2 2" xfId="54"/>
    <cellStyle name="40% - Accent2 3" xfId="68"/>
    <cellStyle name="40% - Accent2 4" xfId="82"/>
    <cellStyle name="40% - Accent2 5" xfId="96"/>
    <cellStyle name="40% - Accent2 6" xfId="110"/>
    <cellStyle name="40% - Accent2 7" xfId="124"/>
    <cellStyle name="40% - Accent2 8" xfId="138"/>
    <cellStyle name="40% - Accent3" xfId="31" builtinId="39" customBuiltin="1"/>
    <cellStyle name="40% - Accent3 2" xfId="56"/>
    <cellStyle name="40% - Accent3 3" xfId="70"/>
    <cellStyle name="40% - Accent3 4" xfId="84"/>
    <cellStyle name="40% - Accent3 5" xfId="98"/>
    <cellStyle name="40% - Accent3 6" xfId="112"/>
    <cellStyle name="40% - Accent3 7" xfId="126"/>
    <cellStyle name="40% - Accent3 8" xfId="140"/>
    <cellStyle name="40% - Accent4" xfId="35" builtinId="43" customBuiltin="1"/>
    <cellStyle name="40% - Accent4 2" xfId="58"/>
    <cellStyle name="40% - Accent4 3" xfId="72"/>
    <cellStyle name="40% - Accent4 4" xfId="86"/>
    <cellStyle name="40% - Accent4 5" xfId="100"/>
    <cellStyle name="40% - Accent4 6" xfId="114"/>
    <cellStyle name="40% - Accent4 7" xfId="128"/>
    <cellStyle name="40% - Accent4 8" xfId="142"/>
    <cellStyle name="40% - Accent5" xfId="39" builtinId="47" customBuiltin="1"/>
    <cellStyle name="40% - Accent5 2" xfId="60"/>
    <cellStyle name="40% - Accent5 3" xfId="74"/>
    <cellStyle name="40% - Accent5 4" xfId="88"/>
    <cellStyle name="40% - Accent5 5" xfId="102"/>
    <cellStyle name="40% - Accent5 6" xfId="116"/>
    <cellStyle name="40% - Accent5 7" xfId="130"/>
    <cellStyle name="40% - Accent5 8" xfId="144"/>
    <cellStyle name="40% - Accent6" xfId="43" builtinId="51" customBuiltin="1"/>
    <cellStyle name="40% - Accent6 2" xfId="62"/>
    <cellStyle name="40% - Accent6 3" xfId="76"/>
    <cellStyle name="40% - Accent6 4" xfId="90"/>
    <cellStyle name="40% - Accent6 5" xfId="104"/>
    <cellStyle name="40% - Accent6 6" xfId="118"/>
    <cellStyle name="40% - Accent6 7" xfId="132"/>
    <cellStyle name="40% - Accent6 8" xfId="146"/>
    <cellStyle name="60% - Accent1" xfId="24" builtinId="32" customBuiltin="1"/>
    <cellStyle name="60% - Accent2" xfId="28" builtinId="36" customBuiltin="1"/>
    <cellStyle name="60% - Accent3" xfId="32" builtinId="40" customBuiltin="1"/>
    <cellStyle name="60% - Accent4" xfId="36" builtinId="44" customBuiltin="1"/>
    <cellStyle name="60% - Accent5" xfId="40" builtinId="48" customBuiltin="1"/>
    <cellStyle name="60% - Accent6" xfId="44" builtinId="52" customBuiltin="1"/>
    <cellStyle name="Accent1" xfId="21" builtinId="29" customBuiltin="1"/>
    <cellStyle name="Accent2" xfId="25" builtinId="33" customBuiltin="1"/>
    <cellStyle name="Accent3" xfId="29" builtinId="37" customBuiltin="1"/>
    <cellStyle name="Accent4" xfId="33" builtinId="41" customBuiltin="1"/>
    <cellStyle name="Accent5" xfId="37" builtinId="45" customBuiltin="1"/>
    <cellStyle name="Accent6" xfId="41" builtinId="49" customBuiltin="1"/>
    <cellStyle name="Bad" xfId="11" builtinId="27" customBuiltin="1"/>
    <cellStyle name="Calculation" xfId="15" builtinId="22" customBuiltin="1"/>
    <cellStyle name="Check Cell" xfId="17" builtinId="23" customBuiltin="1"/>
    <cellStyle name="Comma" xfId="1" builtinId="3"/>
    <cellStyle name="Comma 2" xfId="148"/>
    <cellStyle name="Comma 2 2" xfId="152"/>
    <cellStyle name="Currency" xfId="2" builtinId="4"/>
    <cellStyle name="Explanatory Text" xfId="19" builtinId="53" customBuiltin="1"/>
    <cellStyle name="Followed Hyperlink" xfId="48" builtinId="9" customBuiltin="1"/>
    <cellStyle name="Good" xfId="10" builtinId="26" customBuiltin="1"/>
    <cellStyle name="Heading 1" xfId="6" builtinId="16" customBuiltin="1"/>
    <cellStyle name="Heading 2" xfId="7" builtinId="17" customBuiltin="1"/>
    <cellStyle name="Heading 3" xfId="8" builtinId="18" customBuiltin="1"/>
    <cellStyle name="Heading 4" xfId="9" builtinId="19" customBuiltin="1"/>
    <cellStyle name="Hyperlink" xfId="47" builtinId="8" customBuiltin="1"/>
    <cellStyle name="Input" xfId="13" builtinId="20" customBuiltin="1"/>
    <cellStyle name="Linked Cell" xfId="16" builtinId="24" customBuiltin="1"/>
    <cellStyle name="Neutral" xfId="12" builtinId="28" customBuiltin="1"/>
    <cellStyle name="Normal" xfId="0" builtinId="0"/>
    <cellStyle name="Normal 10" xfId="133"/>
    <cellStyle name="Normal 11" xfId="147"/>
    <cellStyle name="Normal 11 2" xfId="149"/>
    <cellStyle name="Normal 11 3" xfId="150"/>
    <cellStyle name="Normal 12" xfId="151"/>
    <cellStyle name="Normal 2" xfId="3"/>
    <cellStyle name="Normal 3" xfId="45"/>
    <cellStyle name="Normal 4" xfId="49"/>
    <cellStyle name="Normal 5" xfId="63"/>
    <cellStyle name="Normal 6" xfId="77"/>
    <cellStyle name="Normal 7" xfId="91"/>
    <cellStyle name="Normal 8" xfId="105"/>
    <cellStyle name="Normal 9" xfId="119"/>
    <cellStyle name="Note 2" xfId="46"/>
    <cellStyle name="Note 3" xfId="50"/>
    <cellStyle name="Note 4" xfId="64"/>
    <cellStyle name="Note 5" xfId="78"/>
    <cellStyle name="Note 6" xfId="92"/>
    <cellStyle name="Note 7" xfId="106"/>
    <cellStyle name="Note 8" xfId="120"/>
    <cellStyle name="Note 9" xfId="134"/>
    <cellStyle name="Output" xfId="14" builtinId="21" customBuiltin="1"/>
    <cellStyle name="Percent" xfId="4" builtinId="5"/>
    <cellStyle name="Title" xfId="5" builtinId="15" customBuiltin="1"/>
    <cellStyle name="Total" xfId="20" builtinId="25" customBuiltin="1"/>
    <cellStyle name="Warning Text" xfId="18" builtinId="11" customBuiltin="1"/>
  </cellStyles>
  <dxfs count="16">
    <dxf>
      <alignment wrapText="1" readingOrder="0"/>
    </dxf>
    <dxf>
      <alignment wrapText="1" readingOrder="0"/>
    </dxf>
    <dxf>
      <alignment wrapText="1" readingOrder="0"/>
    </dxf>
    <dxf>
      <numFmt numFmtId="166" formatCode="_-* #,##0.00_-;\-* #,##0.00_-;_-* &quot;-&quot;??_-;_-@_-"/>
    </dxf>
    <dxf>
      <numFmt numFmtId="176" formatCode="[$-1009]d\-mmm\-yy;@"/>
    </dxf>
    <dxf>
      <alignment wrapText="1" readingOrder="0"/>
    </dxf>
    <dxf>
      <alignment wrapText="1" readingOrder="0"/>
    </dxf>
    <dxf>
      <alignment wrapText="1" readingOrder="0"/>
    </dxf>
    <dxf>
      <alignment wrapText="1" readingOrder="0"/>
    </dxf>
    <dxf>
      <alignment wrapText="1" readingOrder="0"/>
    </dxf>
    <dxf>
      <alignment wrapText="1" readingOrder="0"/>
    </dxf>
    <dxf>
      <numFmt numFmtId="166" formatCode="_-* #,##0.00_-;\-* #,##0.00_-;_-* &quot;-&quot;??_-;_-@_-"/>
    </dxf>
    <dxf>
      <numFmt numFmtId="176" formatCode="[$-1009]d\-mmm\-yy;@"/>
    </dxf>
    <dxf>
      <alignment wrapText="1" readingOrder="0"/>
    </dxf>
    <dxf>
      <alignment wrapText="1" readingOrder="0"/>
    </dxf>
    <dxf>
      <alignment wrapText="1" readingOrder="0"/>
    </dxf>
  </dxfs>
  <tableStyles count="0" defaultTableStyle="TableStyleMedium2" defaultPivotStyle="PivotStyleLight16"/>
  <colors>
    <mruColors>
      <color rgb="FFD73A0F"/>
      <color rgb="FF404142"/>
      <color rgb="FF0076A9"/>
      <color rgb="FFC4D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pivotCacheDefinition" Target="pivotCache/pivotCacheDefinition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pivotCacheDefinition" Target="pivotCache/pivotCacheDefinition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pivotCacheDefinition" Target="pivotCache/pivotCacheDefinition2.xml"/><Relationship Id="rId30" Type="http://schemas.openxmlformats.org/officeDocument/2006/relationships/theme" Target="theme/theme1.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10.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11.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1" Type="http://schemas.openxmlformats.org/officeDocument/2006/relationships/themeOverride" Target="../theme/themeOverride12.xml"/></Relationships>
</file>

<file path=xl/charts/_rels/chart13.xml.rels><?xml version="1.0" encoding="UTF-8" standalone="yes"?>
<Relationships xmlns="http://schemas.openxmlformats.org/package/2006/relationships"><Relationship Id="rId1" Type="http://schemas.openxmlformats.org/officeDocument/2006/relationships/themeOverride" Target="../theme/themeOverride13.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8.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9.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a:solidFill>
                  <a:srgbClr val="0076A9"/>
                </a:solidFill>
                <a:latin typeface="Arial" panose="020B0604020202020204" pitchFamily="34" charset="0"/>
                <a:cs typeface="Arial" panose="020B0604020202020204" pitchFamily="34" charset="0"/>
              </a:rPr>
              <a:t>Long-Term Debt &amp; Equity  </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4039304107572584"/>
          <c:y val="7.5058216899534264E-2"/>
          <c:w val="0.83760460245499602"/>
          <c:h val="0.87924151696606789"/>
        </c:manualLayout>
      </c:layout>
      <c:barChart>
        <c:barDir val="col"/>
        <c:grouping val="clustered"/>
        <c:varyColors val="0"/>
        <c:ser>
          <c:idx val="0"/>
          <c:order val="0"/>
          <c:tx>
            <c:strRef>
              <c:f>'For Charts'!$B$2</c:f>
              <c:strCache>
                <c:ptCount val="1"/>
                <c:pt idx="0">
                  <c:v>Long Term Debt</c:v>
                </c:pt>
              </c:strCache>
            </c:strRef>
          </c:tx>
          <c:spPr>
            <a:solidFill>
              <a:srgbClr val="0076A9"/>
            </a:solidFill>
            <a:ln w="6350">
              <a:solidFill>
                <a:sysClr val="window" lastClr="FFFFFF"/>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'For Charts'!$C$1:$G$1</c:f>
              <c:numCache>
                <c:formatCode>General</c:formatCode>
                <c:ptCount val="5"/>
                <c:pt idx="0">
                  <c:v>2015</c:v>
                </c:pt>
                <c:pt idx="1">
                  <c:v>2016</c:v>
                </c:pt>
                <c:pt idx="2">
                  <c:v>2017</c:v>
                </c:pt>
                <c:pt idx="3">
                  <c:v>2018</c:v>
                </c:pt>
                <c:pt idx="4">
                  <c:v>2019</c:v>
                </c:pt>
              </c:numCache>
            </c:numRef>
          </c:cat>
          <c:val>
            <c:numRef>
              <c:f>'For Charts'!$C$2:$G$2</c:f>
              <c:numCache>
                <c:formatCode>_-* #,##0.0_-;\-* #,##0.0_-;_-* "-"??_-;_-@_-</c:formatCode>
                <c:ptCount val="5"/>
                <c:pt idx="0">
                  <c:v>7.0062368081999997</c:v>
                </c:pt>
                <c:pt idx="1">
                  <c:v>7.1825160761999998</c:v>
                </c:pt>
                <c:pt idx="2">
                  <c:v>7.58143196337</c:v>
                </c:pt>
                <c:pt idx="3">
                  <c:v>8.1541754161300002</c:v>
                </c:pt>
                <c:pt idx="4">
                  <c:v>8.5139936059999997</c:v>
                </c:pt>
              </c:numCache>
            </c:numRef>
          </c:val>
          <c:extLst>
            <c:ext xmlns:c16="http://schemas.microsoft.com/office/drawing/2014/chart" uri="{C3380CC4-5D6E-409C-BE32-E72D297353CC}">
              <c16:uniqueId val="{00000000-046B-4FBA-9200-81A801F32BD2}"/>
            </c:ext>
          </c:extLst>
        </c:ser>
        <c:ser>
          <c:idx val="1"/>
          <c:order val="1"/>
          <c:tx>
            <c:strRef>
              <c:f>'For Charts'!$B$3</c:f>
              <c:strCache>
                <c:ptCount val="1"/>
                <c:pt idx="0">
                  <c:v>Equity</c:v>
                </c:pt>
              </c:strCache>
            </c:strRef>
          </c:tx>
          <c:spPr>
            <a:solidFill>
              <a:srgbClr val="C4D600"/>
            </a:solidFill>
            <a:ln w="6350">
              <a:solidFill>
                <a:sysClr val="window" lastClr="FFFFFF"/>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'For Charts'!$C$1:$G$1</c:f>
              <c:numCache>
                <c:formatCode>General</c:formatCode>
                <c:ptCount val="5"/>
                <c:pt idx="0">
                  <c:v>2015</c:v>
                </c:pt>
                <c:pt idx="1">
                  <c:v>2016</c:v>
                </c:pt>
                <c:pt idx="2">
                  <c:v>2017</c:v>
                </c:pt>
                <c:pt idx="3">
                  <c:v>2018</c:v>
                </c:pt>
                <c:pt idx="4">
                  <c:v>2019</c:v>
                </c:pt>
              </c:numCache>
            </c:numRef>
          </c:cat>
          <c:val>
            <c:numRef>
              <c:f>'For Charts'!$C$3:$G$3</c:f>
              <c:numCache>
                <c:formatCode>_-* #,##0.0_-;\-* #,##0.0_-;_-* "-"??_-;_-@_-</c:formatCode>
                <c:ptCount val="5"/>
                <c:pt idx="0">
                  <c:v>4.5321577337500001</c:v>
                </c:pt>
                <c:pt idx="1">
                  <c:v>4.9913025019399999</c:v>
                </c:pt>
                <c:pt idx="2">
                  <c:v>5.3915135650900003</c:v>
                </c:pt>
                <c:pt idx="3">
                  <c:v>4.9362334731000006</c:v>
                </c:pt>
                <c:pt idx="4">
                  <c:v>10.011121864750001</c:v>
                </c:pt>
              </c:numCache>
            </c:numRef>
          </c:val>
          <c:extLst>
            <c:ext xmlns:c16="http://schemas.microsoft.com/office/drawing/2014/chart" uri="{C3380CC4-5D6E-409C-BE32-E72D297353CC}">
              <c16:uniqueId val="{00000001-DD78-4759-840B-2949CD15484B}"/>
            </c:ext>
          </c:extLst>
        </c:ser>
        <c:dLbls>
          <c:dLblPos val="inEnd"/>
          <c:showLegendKey val="0"/>
          <c:showVal val="1"/>
          <c:showCatName val="0"/>
          <c:showSerName val="0"/>
          <c:showPercent val="0"/>
          <c:showBubbleSize val="0"/>
        </c:dLbls>
        <c:gapWidth val="70"/>
        <c:axId val="1613964495"/>
        <c:axId val="1613984463"/>
      </c:barChart>
      <c:catAx>
        <c:axId val="1613964495"/>
        <c:scaling>
          <c:orientation val="minMax"/>
        </c:scaling>
        <c:delete val="0"/>
        <c:axPos val="b"/>
        <c:majorGridlines>
          <c:spPr>
            <a:ln w="9525" cap="flat" cmpd="sng" algn="ctr">
              <a:solidFill>
                <a:srgbClr val="C4D600">
                  <a:alpha val="25000"/>
                </a:srgbClr>
              </a:solidFill>
              <a:round/>
            </a:ln>
            <a:effectLst/>
          </c:spPr>
        </c:majorGridlines>
        <c:numFmt formatCode="General" sourceLinked="1"/>
        <c:majorTickMark val="none"/>
        <c:minorTickMark val="none"/>
        <c:tickLblPos val="nextTo"/>
        <c:spPr>
          <a:noFill/>
          <a:ln w="9525" cap="flat" cmpd="sng" algn="ctr">
            <a:solidFill>
              <a:srgbClr val="C4D600"/>
            </a:solidFill>
            <a:round/>
          </a:ln>
          <a:effectLst/>
        </c:spPr>
        <c:txPr>
          <a:bodyPr rot="-60000000" spcFirstLastPara="1" vertOverflow="ellipsis" vert="horz" wrap="square" anchor="ctr" anchorCtr="1"/>
          <a:lstStyle/>
          <a:p>
            <a:pPr>
              <a:defRPr sz="9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n-US"/>
          </a:p>
        </c:txPr>
        <c:crossAx val="1613984463"/>
        <c:crosses val="autoZero"/>
        <c:auto val="1"/>
        <c:lblAlgn val="ctr"/>
        <c:lblOffset val="100"/>
        <c:noMultiLvlLbl val="0"/>
      </c:catAx>
      <c:valAx>
        <c:axId val="1613984463"/>
        <c:scaling>
          <c:orientation val="minMax"/>
        </c:scaling>
        <c:delete val="0"/>
        <c:axPos val="l"/>
        <c:majorGridlines>
          <c:spPr>
            <a:ln w="9525" cap="flat" cmpd="sng" algn="ctr">
              <a:solidFill>
                <a:srgbClr val="0076A9">
                  <a:alpha val="0"/>
                </a:srgb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latin typeface="Arial" panose="020B0604020202020204" pitchFamily="34" charset="0"/>
                    <a:cs typeface="Arial" panose="020B0604020202020204" pitchFamily="34" charset="0"/>
                  </a:rPr>
                  <a:t>$ Billions</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solidFill>
              <a:srgbClr val="C4D600"/>
            </a:solidFill>
          </a:ln>
          <a:effectLst/>
        </c:spPr>
        <c:txPr>
          <a:bodyPr rot="-60000000" spcFirstLastPara="1" vertOverflow="ellipsis" vert="horz" wrap="square" anchor="ctr" anchorCtr="1"/>
          <a:lstStyle/>
          <a:p>
            <a:pPr>
              <a:defRPr sz="9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n-US"/>
          </a:p>
        </c:txPr>
        <c:crossAx val="1613964495"/>
        <c:crosses val="autoZero"/>
        <c:crossBetween val="between"/>
      </c:valAx>
      <c:spPr>
        <a:noFill/>
        <a:ln>
          <a:noFill/>
        </a:ln>
        <a:effectLst/>
      </c:spPr>
    </c:plotArea>
    <c:legend>
      <c:legendPos val="r"/>
      <c:layout>
        <c:manualLayout>
          <c:xMode val="edge"/>
          <c:yMode val="edge"/>
          <c:x val="0.19413570014274531"/>
          <c:y val="9.7281592401125425E-2"/>
          <c:w val="0.23333783819352066"/>
          <c:h val="6.5637432397131767E-2"/>
        </c:manualLayout>
      </c:layout>
      <c:overlay val="0"/>
      <c:spPr>
        <a:solidFill>
          <a:sysClr val="window" lastClr="FFFFFF"/>
        </a:solid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landscape" horizontalDpi="1200" verticalDpi="120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Financial Statement Return on Equity
 (Net Income/Shareholders' Equity)</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Return on Equity</c:v>
          </c:tx>
          <c:spPr>
            <a:ln w="28575" cap="rnd">
              <a:solidFill>
                <a:schemeClr val="accent1"/>
              </a:solidFill>
              <a:round/>
            </a:ln>
            <a:effectLst/>
          </c:spPr>
          <c:marker>
            <c:symbol val="none"/>
          </c:marker>
          <c:dLbls>
            <c:dLbl>
              <c:idx val="2"/>
              <c:layout>
                <c:manualLayout>
                  <c:x val="-9.3676653421418357E-2"/>
                  <c:y val="-3.3821934206507732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953F-4B64-A0CB-59AB7517E581}"/>
                </c:ext>
              </c:extLst>
            </c:dLbl>
            <c:dLbl>
              <c:idx val="4"/>
              <c:layout>
                <c:manualLayout>
                  <c:x val="-3.485312400965359E-2"/>
                  <c:y val="-4.9426035856084197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953F-4B64-A0CB-59AB7517E581}"/>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76A9"/>
                    </a:solidFill>
                    <a:latin typeface="Arial" panose="020B0604020202020204" pitchFamily="34" charset="0"/>
                    <a:ea typeface="+mn-ea"/>
                    <a:cs typeface="Arial" panose="020B0604020202020204" pitchFamily="34" charset="0"/>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'For Charts'!$C$19:$G$19</c:f>
              <c:numCache>
                <c:formatCode>General</c:formatCode>
                <c:ptCount val="5"/>
                <c:pt idx="0">
                  <c:v>2015</c:v>
                </c:pt>
                <c:pt idx="1">
                  <c:v>2016</c:v>
                </c:pt>
                <c:pt idx="2">
                  <c:v>2017</c:v>
                </c:pt>
                <c:pt idx="3">
                  <c:v>2018</c:v>
                </c:pt>
                <c:pt idx="4">
                  <c:v>2019</c:v>
                </c:pt>
              </c:numCache>
            </c:numRef>
          </c:cat>
          <c:val>
            <c:numRef>
              <c:f>'For Charts'!$C$25:$G$25</c:f>
              <c:numCache>
                <c:formatCode>0.00%</c:formatCode>
                <c:ptCount val="5"/>
                <c:pt idx="0">
                  <c:v>9.3064624169867036E-2</c:v>
                </c:pt>
                <c:pt idx="1">
                  <c:v>8.6948929675434286E-2</c:v>
                </c:pt>
                <c:pt idx="2">
                  <c:v>8.9337670664278335E-2</c:v>
                </c:pt>
                <c:pt idx="3">
                  <c:v>0.11453659997061208</c:v>
                </c:pt>
                <c:pt idx="4">
                  <c:v>5.56531838995762E-2</c:v>
                </c:pt>
              </c:numCache>
            </c:numRef>
          </c:val>
          <c:smooth val="0"/>
          <c:extLst>
            <c:ext xmlns:c16="http://schemas.microsoft.com/office/drawing/2014/chart" uri="{C3380CC4-5D6E-409C-BE32-E72D297353CC}">
              <c16:uniqueId val="{00000000-0566-46D8-BBE9-ACDC372EC6F4}"/>
            </c:ext>
          </c:extLst>
        </c:ser>
        <c:dLbls>
          <c:showLegendKey val="0"/>
          <c:showVal val="0"/>
          <c:showCatName val="0"/>
          <c:showSerName val="0"/>
          <c:showPercent val="0"/>
          <c:showBubbleSize val="0"/>
        </c:dLbls>
        <c:smooth val="0"/>
        <c:axId val="1613964495"/>
        <c:axId val="1613984463"/>
      </c:lineChart>
      <c:catAx>
        <c:axId val="1613964495"/>
        <c:scaling>
          <c:orientation val="minMax"/>
        </c:scaling>
        <c:delete val="0"/>
        <c:axPos val="b"/>
        <c:majorGridlines>
          <c:spPr>
            <a:ln w="9525" cap="flat" cmpd="sng" algn="ctr">
              <a:solidFill>
                <a:srgbClr val="C4D600">
                  <a:alpha val="25000"/>
                </a:srgbClr>
              </a:solidFill>
              <a:round/>
            </a:ln>
            <a:effectLst/>
          </c:spPr>
        </c:majorGridlines>
        <c:numFmt formatCode="General" sourceLinked="1"/>
        <c:majorTickMark val="none"/>
        <c:minorTickMark val="none"/>
        <c:tickLblPos val="nextTo"/>
        <c:spPr>
          <a:noFill/>
          <a:ln w="9525" cap="flat" cmpd="sng" algn="ctr">
            <a:solidFill>
              <a:srgbClr val="C4D600"/>
            </a:solidFill>
            <a:round/>
          </a:ln>
          <a:effectLst/>
        </c:spPr>
        <c:txPr>
          <a:bodyPr rot="-60000000" spcFirstLastPara="1" vertOverflow="ellipsis" vert="horz" wrap="square" anchor="ctr" anchorCtr="1"/>
          <a:lstStyle/>
          <a:p>
            <a:pPr>
              <a:defRPr sz="9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n-US"/>
          </a:p>
        </c:txPr>
        <c:crossAx val="1613984463"/>
        <c:crosses val="autoZero"/>
        <c:auto val="1"/>
        <c:lblAlgn val="ctr"/>
        <c:lblOffset val="100"/>
        <c:noMultiLvlLbl val="0"/>
      </c:catAx>
      <c:valAx>
        <c:axId val="1613984463"/>
        <c:scaling>
          <c:orientation val="minMax"/>
        </c:scaling>
        <c:delete val="0"/>
        <c:axPos val="l"/>
        <c:majorGridlines>
          <c:spPr>
            <a:ln w="9525" cap="flat" cmpd="sng" algn="ctr">
              <a:solidFill>
                <a:srgbClr val="0076A9">
                  <a:alpha val="0"/>
                </a:srgbClr>
              </a:solidFill>
              <a:round/>
            </a:ln>
            <a:effectLst/>
          </c:spPr>
        </c:majorGridlines>
        <c:numFmt formatCode="0%" sourceLinked="0"/>
        <c:majorTickMark val="none"/>
        <c:minorTickMark val="none"/>
        <c:tickLblPos val="nextTo"/>
        <c:spPr>
          <a:noFill/>
          <a:ln>
            <a:solidFill>
              <a:srgbClr val="C4D600"/>
            </a:solidFill>
          </a:ln>
          <a:effectLst/>
        </c:spPr>
        <c:txPr>
          <a:bodyPr rot="-60000000" spcFirstLastPara="1" vertOverflow="ellipsis" vert="horz" wrap="square" anchor="ctr" anchorCtr="1"/>
          <a:lstStyle/>
          <a:p>
            <a:pPr>
              <a:defRPr sz="9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n-US"/>
          </a:p>
        </c:txPr>
        <c:crossAx val="16139644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landscape" horizontalDpi="1200" verticalDpi="1200"/>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solidFill>
                  <a:srgbClr val="0076A9"/>
                </a:solidFill>
                <a:latin typeface="Arial" panose="020B0604020202020204" pitchFamily="34" charset="0"/>
                <a:cs typeface="Arial" panose="020B0604020202020204" pitchFamily="34" charset="0"/>
              </a:rPr>
              <a:t>Interest Coverage 
</a:t>
            </a:r>
            <a:r>
              <a:rPr lang="en-US" sz="1200">
                <a:solidFill>
                  <a:schemeClr val="tx1">
                    <a:lumMod val="50000"/>
                    <a:lumOff val="50000"/>
                  </a:schemeClr>
                </a:solidFill>
                <a:latin typeface="Arial" panose="020B0604020202020204" pitchFamily="34" charset="0"/>
                <a:cs typeface="Arial" panose="020B0604020202020204" pitchFamily="34" charset="0"/>
              </a:rPr>
              <a:t>(EBIT/Interest Charges)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Interest Coverage</c:v>
          </c:tx>
          <c:spPr>
            <a:ln w="28575" cap="rnd">
              <a:solidFill>
                <a:schemeClr val="accent1"/>
              </a:solidFill>
              <a:round/>
            </a:ln>
            <a:effectLst/>
          </c:spPr>
          <c:marker>
            <c:symbol val="none"/>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76A9"/>
                    </a:solidFill>
                    <a:latin typeface="Arial" panose="020B0604020202020204" pitchFamily="34" charset="0"/>
                    <a:ea typeface="+mn-ea"/>
                    <a:cs typeface="Arial" panose="020B0604020202020204" pitchFamily="34" charset="0"/>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'For Charts'!$C$19:$G$19</c:f>
              <c:numCache>
                <c:formatCode>General</c:formatCode>
                <c:ptCount val="5"/>
                <c:pt idx="0">
                  <c:v>2015</c:v>
                </c:pt>
                <c:pt idx="1">
                  <c:v>2016</c:v>
                </c:pt>
                <c:pt idx="2">
                  <c:v>2017</c:v>
                </c:pt>
                <c:pt idx="3">
                  <c:v>2018</c:v>
                </c:pt>
                <c:pt idx="4">
                  <c:v>2019</c:v>
                </c:pt>
              </c:numCache>
            </c:numRef>
          </c:cat>
          <c:val>
            <c:numRef>
              <c:f>'For Charts'!$C$23:$G$23</c:f>
              <c:numCache>
                <c:formatCode>_-* #,##0.00_-;\-* #,##0.00_-;_-* "-"??_-;_-@_-</c:formatCode>
                <c:ptCount val="5"/>
                <c:pt idx="0">
                  <c:v>2.2469222161677149</c:v>
                </c:pt>
                <c:pt idx="1">
                  <c:v>2.1853588837733415</c:v>
                </c:pt>
                <c:pt idx="2">
                  <c:v>2.1537809335320115</c:v>
                </c:pt>
                <c:pt idx="3">
                  <c:v>2.5916411497897518</c:v>
                </c:pt>
                <c:pt idx="4">
                  <c:v>2.5291273605880775</c:v>
                </c:pt>
              </c:numCache>
            </c:numRef>
          </c:val>
          <c:smooth val="0"/>
          <c:extLst>
            <c:ext xmlns:c16="http://schemas.microsoft.com/office/drawing/2014/chart" uri="{C3380CC4-5D6E-409C-BE32-E72D297353CC}">
              <c16:uniqueId val="{00000000-2751-4778-A2D9-11F5B3D1AEC7}"/>
            </c:ext>
          </c:extLst>
        </c:ser>
        <c:dLbls>
          <c:showLegendKey val="0"/>
          <c:showVal val="0"/>
          <c:showCatName val="0"/>
          <c:showSerName val="0"/>
          <c:showPercent val="0"/>
          <c:showBubbleSize val="0"/>
        </c:dLbls>
        <c:smooth val="0"/>
        <c:axId val="1613964495"/>
        <c:axId val="1613984463"/>
      </c:lineChart>
      <c:catAx>
        <c:axId val="1613964495"/>
        <c:scaling>
          <c:orientation val="minMax"/>
        </c:scaling>
        <c:delete val="0"/>
        <c:axPos val="b"/>
        <c:majorGridlines>
          <c:spPr>
            <a:ln w="9525" cap="flat" cmpd="sng" algn="ctr">
              <a:solidFill>
                <a:srgbClr val="C4D600">
                  <a:alpha val="25000"/>
                </a:srgbClr>
              </a:solidFill>
              <a:round/>
            </a:ln>
            <a:effectLst/>
          </c:spPr>
        </c:majorGridlines>
        <c:numFmt formatCode="General" sourceLinked="1"/>
        <c:majorTickMark val="none"/>
        <c:minorTickMark val="none"/>
        <c:tickLblPos val="nextTo"/>
        <c:spPr>
          <a:noFill/>
          <a:ln w="9525" cap="flat" cmpd="sng" algn="ctr">
            <a:solidFill>
              <a:srgbClr val="C4D600"/>
            </a:solidFill>
            <a:round/>
          </a:ln>
          <a:effectLst/>
        </c:spPr>
        <c:txPr>
          <a:bodyPr rot="-60000000" spcFirstLastPara="1" vertOverflow="ellipsis" vert="horz" wrap="square" anchor="ctr" anchorCtr="1"/>
          <a:lstStyle/>
          <a:p>
            <a:pPr>
              <a:defRPr sz="9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n-US"/>
          </a:p>
        </c:txPr>
        <c:crossAx val="1613984463"/>
        <c:crosses val="autoZero"/>
        <c:auto val="1"/>
        <c:lblAlgn val="ctr"/>
        <c:lblOffset val="100"/>
        <c:noMultiLvlLbl val="0"/>
      </c:catAx>
      <c:valAx>
        <c:axId val="1613984463"/>
        <c:scaling>
          <c:orientation val="minMax"/>
        </c:scaling>
        <c:delete val="0"/>
        <c:axPos val="l"/>
        <c:majorGridlines>
          <c:spPr>
            <a:ln w="9525" cap="flat" cmpd="sng" algn="ctr">
              <a:solidFill>
                <a:srgbClr val="0076A9">
                  <a:alpha val="0"/>
                </a:srgbClr>
              </a:solidFill>
              <a:round/>
            </a:ln>
            <a:effectLst/>
          </c:spPr>
        </c:majorGridlines>
        <c:numFmt formatCode="#,##0.00" sourceLinked="0"/>
        <c:majorTickMark val="none"/>
        <c:minorTickMark val="none"/>
        <c:tickLblPos val="nextTo"/>
        <c:spPr>
          <a:noFill/>
          <a:ln>
            <a:solidFill>
              <a:srgbClr val="C4D600"/>
            </a:solidFill>
          </a:ln>
          <a:effectLst/>
        </c:spPr>
        <c:txPr>
          <a:bodyPr rot="-60000000" spcFirstLastPara="1" vertOverflow="ellipsis" vert="horz" wrap="square" anchor="ctr" anchorCtr="1"/>
          <a:lstStyle/>
          <a:p>
            <a:pPr>
              <a:defRPr sz="9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n-US"/>
          </a:p>
        </c:txPr>
        <c:crossAx val="16139644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landscape" horizontalDpi="1200" verticalDpi="120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en-US" sz="1400" b="0">
                <a:solidFill>
                  <a:srgbClr val="0076A9"/>
                </a:solidFill>
                <a:latin typeface="Arial" panose="020B0604020202020204" pitchFamily="34" charset="0"/>
                <a:cs typeface="Arial" panose="020B0604020202020204" pitchFamily="34" charset="0"/>
              </a:rPr>
              <a:t>Number of Customers</a:t>
            </a:r>
          </a:p>
        </c:rich>
      </c:tx>
      <c:layout/>
      <c:overlay val="0"/>
    </c:title>
    <c:autoTitleDeleted val="0"/>
    <c:plotArea>
      <c:layout>
        <c:manualLayout>
          <c:layoutTarget val="inner"/>
          <c:xMode val="edge"/>
          <c:yMode val="edge"/>
          <c:x val="0.20064722897546927"/>
          <c:y val="5.7402565702508422E-3"/>
          <c:w val="0.60399452133290354"/>
          <c:h val="0.9942597434297491"/>
        </c:manualLayout>
      </c:layout>
      <c:doughnutChart>
        <c:varyColors val="1"/>
        <c:ser>
          <c:idx val="0"/>
          <c:order val="0"/>
          <c:dPt>
            <c:idx val="0"/>
            <c:bubble3D val="0"/>
            <c:spPr>
              <a:solidFill>
                <a:srgbClr val="C4D600"/>
              </a:solidFill>
              <a:ln w="19050">
                <a:solidFill>
                  <a:schemeClr val="lt1"/>
                </a:solidFill>
              </a:ln>
              <a:effectLst/>
            </c:spPr>
            <c:extLst>
              <c:ext xmlns:c16="http://schemas.microsoft.com/office/drawing/2014/chart" uri="{C3380CC4-5D6E-409C-BE32-E72D297353CC}">
                <c16:uniqueId val="{00000001-B258-4A9F-96B9-5CAAF76E859C}"/>
              </c:ext>
            </c:extLst>
          </c:dPt>
          <c:dPt>
            <c:idx val="1"/>
            <c:bubble3D val="0"/>
            <c:spPr>
              <a:solidFill>
                <a:srgbClr val="0076A9"/>
              </a:solidFill>
              <a:ln w="19050">
                <a:solidFill>
                  <a:schemeClr val="lt1"/>
                </a:solidFill>
              </a:ln>
              <a:effectLst/>
            </c:spPr>
            <c:extLst>
              <c:ext xmlns:c16="http://schemas.microsoft.com/office/drawing/2014/chart" uri="{C3380CC4-5D6E-409C-BE32-E72D297353CC}">
                <c16:uniqueId val="{00000003-B258-4A9F-96B9-5CAAF76E859C}"/>
              </c:ext>
            </c:extLst>
          </c:dPt>
          <c:dPt>
            <c:idx val="2"/>
            <c:bubble3D val="0"/>
            <c:spPr>
              <a:solidFill>
                <a:srgbClr val="D73A0F"/>
              </a:solidFill>
              <a:ln w="19050">
                <a:solidFill>
                  <a:schemeClr val="lt1"/>
                </a:solidFill>
              </a:ln>
              <a:effectLst/>
            </c:spPr>
            <c:extLst>
              <c:ext xmlns:c16="http://schemas.microsoft.com/office/drawing/2014/chart" uri="{C3380CC4-5D6E-409C-BE32-E72D297353CC}">
                <c16:uniqueId val="{00000005-B258-4A9F-96B9-5CAAF76E859C}"/>
              </c:ext>
            </c:extLst>
          </c:dPt>
          <c:dPt>
            <c:idx val="3"/>
            <c:bubble3D val="0"/>
            <c:spPr>
              <a:solidFill>
                <a:srgbClr val="C4D600"/>
              </a:solidFill>
              <a:ln w="19050">
                <a:solidFill>
                  <a:schemeClr val="lt1"/>
                </a:solidFill>
              </a:ln>
              <a:effectLst/>
            </c:spPr>
            <c:extLst>
              <c:ext xmlns:c16="http://schemas.microsoft.com/office/drawing/2014/chart" uri="{C3380CC4-5D6E-409C-BE32-E72D297353CC}">
                <c16:uniqueId val="{00000007-B258-4A9F-96B9-5CAAF76E859C}"/>
              </c:ext>
            </c:extLst>
          </c:dPt>
          <c:dPt>
            <c:idx val="4"/>
            <c:bubble3D val="0"/>
            <c:spPr>
              <a:solidFill>
                <a:srgbClr val="C59C7D"/>
              </a:solidFill>
              <a:ln w="19050">
                <a:solidFill>
                  <a:schemeClr val="lt1"/>
                </a:solidFill>
              </a:ln>
              <a:effectLst/>
            </c:spPr>
            <c:extLst>
              <c:ext xmlns:c16="http://schemas.microsoft.com/office/drawing/2014/chart" uri="{C3380CC4-5D6E-409C-BE32-E72D297353CC}">
                <c16:uniqueId val="{00000009-B258-4A9F-96B9-5CAAF76E859C}"/>
              </c:ext>
            </c:extLst>
          </c:dPt>
          <c:dPt>
            <c:idx val="5"/>
            <c:bubble3D val="0"/>
            <c:spPr>
              <a:solidFill>
                <a:srgbClr val="404142"/>
              </a:solidFill>
              <a:ln w="19050">
                <a:solidFill>
                  <a:schemeClr val="lt1"/>
                </a:solidFill>
              </a:ln>
              <a:effectLst/>
            </c:spPr>
            <c:extLst>
              <c:ext xmlns:c16="http://schemas.microsoft.com/office/drawing/2014/chart" uri="{C3380CC4-5D6E-409C-BE32-E72D297353CC}">
                <c16:uniqueId val="{0000000B-B258-4A9F-96B9-5CAAF76E859C}"/>
              </c:ext>
            </c:extLst>
          </c:dPt>
          <c:dPt>
            <c:idx val="6"/>
            <c:bubble3D val="0"/>
            <c:spPr>
              <a:solidFill>
                <a:schemeClr val="accent3">
                  <a:lumMod val="20000"/>
                  <a:lumOff val="80000"/>
                </a:schemeClr>
              </a:solidFill>
              <a:ln w="19050">
                <a:solidFill>
                  <a:schemeClr val="lt1"/>
                </a:solidFill>
              </a:ln>
              <a:effectLst/>
            </c:spPr>
            <c:extLst>
              <c:ext xmlns:c16="http://schemas.microsoft.com/office/drawing/2014/chart" uri="{C3380CC4-5D6E-409C-BE32-E72D297353CC}">
                <c16:uniqueId val="{0000000D-B258-4A9F-96B9-5CAAF76E859C}"/>
              </c:ext>
            </c:extLst>
          </c:dPt>
          <c:dPt>
            <c:idx val="7"/>
            <c:bubble3D val="0"/>
            <c:spPr>
              <a:solidFill>
                <a:schemeClr val="bg1">
                  <a:lumMod val="50000"/>
                </a:schemeClr>
              </a:solidFill>
              <a:ln w="19050">
                <a:solidFill>
                  <a:schemeClr val="lt1"/>
                </a:solidFill>
              </a:ln>
              <a:effectLst/>
            </c:spPr>
            <c:extLst>
              <c:ext xmlns:c16="http://schemas.microsoft.com/office/drawing/2014/chart" uri="{C3380CC4-5D6E-409C-BE32-E72D297353CC}">
                <c16:uniqueId val="{0000000F-B258-4A9F-96B9-5CAAF76E859C}"/>
              </c:ext>
            </c:extLst>
          </c:dPt>
          <c:dPt>
            <c:idx val="8"/>
            <c:bubble3D val="0"/>
            <c:spPr>
              <a:solidFill>
                <a:srgbClr val="F97777"/>
              </a:solidFill>
              <a:ln w="19050">
                <a:solidFill>
                  <a:schemeClr val="lt1"/>
                </a:solidFill>
              </a:ln>
              <a:effectLst/>
            </c:spPr>
            <c:extLst>
              <c:ext xmlns:c16="http://schemas.microsoft.com/office/drawing/2014/chart" uri="{C3380CC4-5D6E-409C-BE32-E72D297353CC}">
                <c16:uniqueId val="{00000011-B258-4A9F-96B9-5CAAF76E859C}"/>
              </c:ext>
            </c:extLst>
          </c:dPt>
          <c:dPt>
            <c:idx val="9"/>
            <c:bubble3D val="0"/>
            <c:spPr>
              <a:solidFill>
                <a:srgbClr val="9BE5FF"/>
              </a:solidFill>
              <a:ln w="19050">
                <a:solidFill>
                  <a:schemeClr val="lt1"/>
                </a:solidFill>
              </a:ln>
              <a:effectLst/>
            </c:spPr>
            <c:extLst>
              <c:ext xmlns:c16="http://schemas.microsoft.com/office/drawing/2014/chart" uri="{C3380CC4-5D6E-409C-BE32-E72D297353CC}">
                <c16:uniqueId val="{00000013-B258-4A9F-96B9-5CAAF76E859C}"/>
              </c:ext>
            </c:extLst>
          </c:dPt>
          <c:dLbls>
            <c:dLbl>
              <c:idx val="0"/>
              <c:numFmt formatCode="0.00%" sourceLinked="0"/>
              <c:spPr>
                <a:noFill/>
                <a:ln>
                  <a:solidFill>
                    <a:sysClr val="windowText" lastClr="000000">
                      <a:lumMod val="65000"/>
                      <a:lumOff val="35000"/>
                    </a:sysClr>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0"/>
              <c:showCatName val="1"/>
              <c:showSerName val="0"/>
              <c:showPercent val="1"/>
              <c:showBubbleSize val="0"/>
              <c:extLst>
                <c:ext xmlns:c16="http://schemas.microsoft.com/office/drawing/2014/chart" uri="{C3380CC4-5D6E-409C-BE32-E72D297353CC}">
                  <c16:uniqueId val="{00000001-B258-4A9F-96B9-5CAAF76E859C}"/>
                </c:ext>
              </c:extLst>
            </c:dLbl>
            <c:dLbl>
              <c:idx val="1"/>
              <c:layout>
                <c:manualLayout>
                  <c:x val="-0.20700009437774181"/>
                  <c:y val="-0.11642094304379028"/>
                </c:manualLayout>
              </c:layou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B258-4A9F-96B9-5CAAF76E859C}"/>
                </c:ext>
              </c:extLst>
            </c:dLbl>
            <c:dLbl>
              <c:idx val="2"/>
              <c:layout>
                <c:manualLayout>
                  <c:x val="6.327706490920941E-2"/>
                  <c:y val="-0.10500712509832065"/>
                </c:manualLayout>
              </c:layout>
              <c:numFmt formatCode="0.00%" sourceLinked="0"/>
              <c:spPr>
                <a:noFill/>
                <a:ln>
                  <a:solidFill>
                    <a:sysClr val="windowText" lastClr="000000">
                      <a:lumMod val="65000"/>
                      <a:lumOff val="35000"/>
                    </a:sysClr>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258-4A9F-96B9-5CAAF76E859C}"/>
                </c:ext>
              </c:extLst>
            </c:dLbl>
            <c:dLbl>
              <c:idx val="4"/>
              <c:numFmt formatCode="0.00%" sourceLinked="0"/>
              <c:spPr>
                <a:noFill/>
                <a:ln>
                  <a:solidFill>
                    <a:sysClr val="windowText" lastClr="000000">
                      <a:lumMod val="65000"/>
                      <a:lumOff val="35000"/>
                    </a:sysClr>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showLegendKey val="0"/>
              <c:showVal val="0"/>
              <c:showCatName val="1"/>
              <c:showSerName val="0"/>
              <c:showPercent val="1"/>
              <c:showBubbleSize val="0"/>
              <c:extLst>
                <c:ext xmlns:c16="http://schemas.microsoft.com/office/drawing/2014/chart" uri="{C3380CC4-5D6E-409C-BE32-E72D297353CC}">
                  <c16:uniqueId val="{00000009-B258-4A9F-96B9-5CAAF76E859C}"/>
                </c:ext>
              </c:extLst>
            </c:dLbl>
            <c:dLbl>
              <c:idx val="5"/>
              <c:numFmt formatCode="0.00%" sourceLinked="0"/>
              <c:spPr>
                <a:noFill/>
                <a:ln>
                  <a:solidFill>
                    <a:sysClr val="windowText" lastClr="000000">
                      <a:lumMod val="65000"/>
                      <a:lumOff val="35000"/>
                    </a:sysClr>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showLegendKey val="0"/>
              <c:showVal val="0"/>
              <c:showCatName val="1"/>
              <c:showSerName val="0"/>
              <c:showPercent val="1"/>
              <c:showBubbleSize val="0"/>
              <c:extLst>
                <c:ext xmlns:c16="http://schemas.microsoft.com/office/drawing/2014/chart" uri="{C3380CC4-5D6E-409C-BE32-E72D297353CC}">
                  <c16:uniqueId val="{0000000B-B258-4A9F-96B9-5CAAF76E859C}"/>
                </c:ext>
              </c:extLst>
            </c:dLbl>
            <c:dLbl>
              <c:idx val="7"/>
              <c:numFmt formatCode="0.00%" sourceLinked="0"/>
              <c:spPr>
                <a:noFill/>
                <a:ln>
                  <a:solidFill>
                    <a:sysClr val="windowText" lastClr="000000">
                      <a:lumMod val="65000"/>
                      <a:lumOff val="35000"/>
                    </a:sysClr>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showLegendKey val="0"/>
              <c:showVal val="0"/>
              <c:showCatName val="1"/>
              <c:showSerName val="0"/>
              <c:showPercent val="1"/>
              <c:showBubbleSize val="0"/>
              <c:extLst>
                <c:ext xmlns:c16="http://schemas.microsoft.com/office/drawing/2014/chart" uri="{C3380CC4-5D6E-409C-BE32-E72D297353CC}">
                  <c16:uniqueId val="{0000000F-B258-4A9F-96B9-5CAAF76E859C}"/>
                </c:ext>
              </c:extLst>
            </c:dLbl>
            <c:dLbl>
              <c:idx val="8"/>
              <c:numFmt formatCode="0.00%" sourceLinked="0"/>
              <c:spPr>
                <a:noFill/>
                <a:ln>
                  <a:solidFill>
                    <a:sysClr val="windowText" lastClr="000000">
                      <a:lumMod val="65000"/>
                      <a:lumOff val="35000"/>
                    </a:sysClr>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showLegendKey val="0"/>
              <c:showVal val="0"/>
              <c:showCatName val="1"/>
              <c:showSerName val="0"/>
              <c:showPercent val="1"/>
              <c:showBubbleSize val="0"/>
              <c:extLst>
                <c:ext xmlns:c16="http://schemas.microsoft.com/office/drawing/2014/chart" uri="{C3380CC4-5D6E-409C-BE32-E72D297353CC}">
                  <c16:uniqueId val="{00000011-B258-4A9F-96B9-5CAAF76E859C}"/>
                </c:ext>
              </c:extLst>
            </c:dLbl>
            <c:dLbl>
              <c:idx val="9"/>
              <c:numFmt formatCode="0.00%" sourceLinked="0"/>
              <c:spPr>
                <a:noFill/>
                <a:ln>
                  <a:solidFill>
                    <a:sysClr val="windowText" lastClr="000000">
                      <a:lumMod val="65000"/>
                      <a:lumOff val="35000"/>
                    </a:sysClr>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404142"/>
                      </a:solidFill>
                      <a:latin typeface="Arial" panose="020B0604020202020204" pitchFamily="34" charset="0"/>
                      <a:ea typeface="+mn-ea"/>
                      <a:cs typeface="Arial" panose="020B0604020202020204" pitchFamily="34" charset="0"/>
                    </a:defRPr>
                  </a:pPr>
                  <a:endParaRPr lang="en-US"/>
                </a:p>
              </c:txPr>
              <c:showLegendKey val="0"/>
              <c:showVal val="0"/>
              <c:showCatName val="1"/>
              <c:showSerName val="0"/>
              <c:showPercent val="1"/>
              <c:showBubbleSize val="0"/>
              <c:extLst>
                <c:ext xmlns:c16="http://schemas.microsoft.com/office/drawing/2014/chart" uri="{C3380CC4-5D6E-409C-BE32-E72D297353CC}">
                  <c16:uniqueId val="{00000013-B258-4A9F-96B9-5CAAF76E859C}"/>
                </c:ext>
              </c:extLst>
            </c:dLbl>
            <c:numFmt formatCode="0.00%" sourceLinked="0"/>
            <c:spPr>
              <a:noFill/>
              <a:ln>
                <a:solidFill>
                  <a:sysClr val="windowText" lastClr="000000">
                    <a:lumMod val="65000"/>
                    <a:lumOff val="35000"/>
                  </a:sysClr>
                </a:solidFill>
              </a:ln>
              <a:effectLst/>
            </c:spPr>
            <c:txPr>
              <a:bodyPr wrap="square" lIns="38100" tIns="19050" rIns="38100" bIns="19050" anchor="ctr">
                <a:spAutoFit/>
              </a:bodyPr>
              <a:lstStyle/>
              <a:p>
                <a:pPr>
                  <a:defRPr sz="900">
                    <a:latin typeface="Arial" panose="020B0604020202020204" pitchFamily="34" charset="0"/>
                    <a:cs typeface="Arial" panose="020B0604020202020204" pitchFamily="34" charset="0"/>
                  </a:defRPr>
                </a:pPr>
                <a:endParaRPr lang="en-US"/>
              </a:p>
            </c:txPr>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c15:spPr>
              </c:ext>
            </c:extLst>
          </c:dLbls>
          <c:cat>
            <c:strRef>
              <c:f>'For Charts'!$C$10:$D$10</c:f>
              <c:strCache>
                <c:ptCount val="2"/>
                <c:pt idx="0">
                  <c:v>Enbdridge Gas</c:v>
                </c:pt>
                <c:pt idx="1">
                  <c:v>EPCOR Natural Gas</c:v>
                </c:pt>
              </c:strCache>
            </c:strRef>
          </c:cat>
          <c:val>
            <c:numRef>
              <c:f>'For Charts'!$C$11:$D$11</c:f>
              <c:numCache>
                <c:formatCode>_-* #,##0_-;\-* #,##0_-;_-* "-"??_-;_-@_-</c:formatCode>
                <c:ptCount val="2"/>
                <c:pt idx="0">
                  <c:v>3708043</c:v>
                </c:pt>
                <c:pt idx="1">
                  <c:v>9356</c:v>
                </c:pt>
              </c:numCache>
            </c:numRef>
          </c:val>
          <c:extLst>
            <c:ext xmlns:c16="http://schemas.microsoft.com/office/drawing/2014/chart" uri="{C3380CC4-5D6E-409C-BE32-E72D297353CC}">
              <c16:uniqueId val="{00000014-B258-4A9F-96B9-5CAAF76E859C}"/>
            </c:ext>
          </c:extLst>
        </c:ser>
        <c:dLbls>
          <c:showLegendKey val="0"/>
          <c:showVal val="0"/>
          <c:showCatName val="0"/>
          <c:showSerName val="0"/>
          <c:showPercent val="0"/>
          <c:showBubbleSize val="0"/>
          <c:showLeaderLines val="0"/>
        </c:dLbls>
        <c:firstSliceAng val="0"/>
        <c:holeSize val="35"/>
      </c:doughnutChart>
      <c:spPr>
        <a:noFill/>
        <a:ln>
          <a:noFill/>
        </a:ln>
        <a:effectLst/>
      </c:spPr>
    </c:plotArea>
    <c:legend>
      <c:legendPos val="t"/>
      <c:layout>
        <c:manualLayout>
          <c:xMode val="edge"/>
          <c:yMode val="edge"/>
          <c:x val="5.3338671766044149E-2"/>
          <c:y val="9.8476585925562118E-2"/>
          <c:w val="0.89999981597654821"/>
          <c:h val="4.1279016261904521E-2"/>
        </c:manualLayout>
      </c:layout>
      <c:overlay val="0"/>
      <c:txPr>
        <a:bodyPr/>
        <a:lstStyle/>
        <a:p>
          <a:pPr>
            <a:defRPr sz="900">
              <a:solidFill>
                <a:schemeClr val="tx1">
                  <a:lumMod val="75000"/>
                  <a:lumOff val="25000"/>
                </a:schemeClr>
              </a:solidFill>
              <a:latin typeface="Arial" panose="020B0604020202020204" pitchFamily="34" charset="0"/>
              <a:cs typeface="Arial" panose="020B0604020202020204" pitchFamily="34" charset="0"/>
            </a:defRPr>
          </a:pPr>
          <a:endParaRPr lang="en-US"/>
        </a:p>
      </c:txPr>
    </c:legend>
    <c:plotVisOnly val="1"/>
    <c:dispBlanksAs val="gap"/>
    <c:showDLblsOverMax val="0"/>
    <c:extLst/>
  </c:chart>
  <c:spPr>
    <a:noFill/>
    <a:ln w="9525" cap="flat" cmpd="sng" algn="ctr">
      <a:noFill/>
      <a:round/>
    </a:ln>
    <a:effectLst/>
  </c:spPr>
  <c:txPr>
    <a:bodyPr/>
    <a:lstStyle/>
    <a:p>
      <a:pPr>
        <a:defRPr/>
      </a:pPr>
      <a:endParaRPr lang="en-US"/>
    </a:p>
  </c:txPr>
  <c:printSettings>
    <c:headerFooter/>
    <c:pageMargins b="0.75" l="0.7" r="0.7" t="0.75" header="0.3" footer="0.3"/>
    <c:pageSetup orientation="landscape" horizontalDpi="1200" verticalDpi="120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en-US" sz="1400" b="0">
                <a:solidFill>
                  <a:srgbClr val="0076A9"/>
                </a:solidFill>
                <a:latin typeface="Arial" panose="020B0604020202020204" pitchFamily="34" charset="0"/>
                <a:cs typeface="Arial" panose="020B0604020202020204" pitchFamily="34" charset="0"/>
              </a:rPr>
              <a:t>Gas Volumes </a:t>
            </a:r>
          </a:p>
          <a:p>
            <a:pPr>
              <a:defRPr/>
            </a:pPr>
            <a:r>
              <a:rPr lang="en-US" sz="1200" b="0">
                <a:solidFill>
                  <a:schemeClr val="tx1">
                    <a:lumMod val="50000"/>
                    <a:lumOff val="50000"/>
                  </a:schemeClr>
                </a:solidFill>
                <a:latin typeface="Arial" panose="020B0604020202020204" pitchFamily="34" charset="0"/>
                <a:cs typeface="Arial" panose="020B0604020202020204" pitchFamily="34" charset="0"/>
              </a:rPr>
              <a:t>in million cubic meters</a:t>
            </a:r>
          </a:p>
        </c:rich>
      </c:tx>
      <c:layout/>
      <c:overlay val="0"/>
    </c:title>
    <c:autoTitleDeleted val="0"/>
    <c:plotArea>
      <c:layout>
        <c:manualLayout>
          <c:layoutTarget val="inner"/>
          <c:xMode val="edge"/>
          <c:yMode val="edge"/>
          <c:x val="0.20064722897546927"/>
          <c:y val="5.7402565702508422E-3"/>
          <c:w val="0.60399452133290354"/>
          <c:h val="0.9942597434297491"/>
        </c:manualLayout>
      </c:layout>
      <c:doughnutChart>
        <c:varyColors val="1"/>
        <c:ser>
          <c:idx val="0"/>
          <c:order val="0"/>
          <c:dPt>
            <c:idx val="0"/>
            <c:bubble3D val="0"/>
            <c:spPr>
              <a:solidFill>
                <a:srgbClr val="C4D600"/>
              </a:solidFill>
              <a:ln w="19050">
                <a:solidFill>
                  <a:schemeClr val="lt1"/>
                </a:solidFill>
              </a:ln>
              <a:effectLst/>
            </c:spPr>
            <c:extLst>
              <c:ext xmlns:c16="http://schemas.microsoft.com/office/drawing/2014/chart" uri="{C3380CC4-5D6E-409C-BE32-E72D297353CC}">
                <c16:uniqueId val="{00000001-B258-4A9F-96B9-5CAAF76E859C}"/>
              </c:ext>
            </c:extLst>
          </c:dPt>
          <c:dPt>
            <c:idx val="1"/>
            <c:bubble3D val="0"/>
            <c:spPr>
              <a:solidFill>
                <a:srgbClr val="0076A9"/>
              </a:solidFill>
              <a:ln w="19050">
                <a:solidFill>
                  <a:schemeClr val="lt1"/>
                </a:solidFill>
              </a:ln>
              <a:effectLst/>
            </c:spPr>
            <c:extLst>
              <c:ext xmlns:c16="http://schemas.microsoft.com/office/drawing/2014/chart" uri="{C3380CC4-5D6E-409C-BE32-E72D297353CC}">
                <c16:uniqueId val="{00000003-B258-4A9F-96B9-5CAAF76E859C}"/>
              </c:ext>
            </c:extLst>
          </c:dPt>
          <c:dPt>
            <c:idx val="2"/>
            <c:bubble3D val="0"/>
            <c:spPr>
              <a:solidFill>
                <a:srgbClr val="D73A0F"/>
              </a:solidFill>
              <a:ln w="19050">
                <a:solidFill>
                  <a:schemeClr val="lt1"/>
                </a:solidFill>
              </a:ln>
              <a:effectLst/>
            </c:spPr>
            <c:extLst>
              <c:ext xmlns:c16="http://schemas.microsoft.com/office/drawing/2014/chart" uri="{C3380CC4-5D6E-409C-BE32-E72D297353CC}">
                <c16:uniqueId val="{00000005-B258-4A9F-96B9-5CAAF76E859C}"/>
              </c:ext>
            </c:extLst>
          </c:dPt>
          <c:dPt>
            <c:idx val="3"/>
            <c:bubble3D val="0"/>
            <c:spPr>
              <a:solidFill>
                <a:srgbClr val="C4D600"/>
              </a:solidFill>
              <a:ln w="19050">
                <a:solidFill>
                  <a:schemeClr val="lt1"/>
                </a:solidFill>
              </a:ln>
              <a:effectLst/>
            </c:spPr>
            <c:extLst>
              <c:ext xmlns:c16="http://schemas.microsoft.com/office/drawing/2014/chart" uri="{C3380CC4-5D6E-409C-BE32-E72D297353CC}">
                <c16:uniqueId val="{00000007-B258-4A9F-96B9-5CAAF76E859C}"/>
              </c:ext>
            </c:extLst>
          </c:dPt>
          <c:dPt>
            <c:idx val="4"/>
            <c:bubble3D val="0"/>
            <c:spPr>
              <a:solidFill>
                <a:srgbClr val="C59C7D"/>
              </a:solidFill>
              <a:ln w="19050">
                <a:solidFill>
                  <a:schemeClr val="lt1"/>
                </a:solidFill>
              </a:ln>
              <a:effectLst/>
            </c:spPr>
            <c:extLst>
              <c:ext xmlns:c16="http://schemas.microsoft.com/office/drawing/2014/chart" uri="{C3380CC4-5D6E-409C-BE32-E72D297353CC}">
                <c16:uniqueId val="{00000009-B258-4A9F-96B9-5CAAF76E859C}"/>
              </c:ext>
            </c:extLst>
          </c:dPt>
          <c:dPt>
            <c:idx val="5"/>
            <c:bubble3D val="0"/>
            <c:spPr>
              <a:solidFill>
                <a:srgbClr val="404142"/>
              </a:solidFill>
              <a:ln w="19050">
                <a:solidFill>
                  <a:schemeClr val="lt1"/>
                </a:solidFill>
              </a:ln>
              <a:effectLst/>
            </c:spPr>
            <c:extLst>
              <c:ext xmlns:c16="http://schemas.microsoft.com/office/drawing/2014/chart" uri="{C3380CC4-5D6E-409C-BE32-E72D297353CC}">
                <c16:uniqueId val="{0000000B-B258-4A9F-96B9-5CAAF76E859C}"/>
              </c:ext>
            </c:extLst>
          </c:dPt>
          <c:dPt>
            <c:idx val="6"/>
            <c:bubble3D val="0"/>
            <c:spPr>
              <a:solidFill>
                <a:schemeClr val="accent3">
                  <a:lumMod val="20000"/>
                  <a:lumOff val="80000"/>
                </a:schemeClr>
              </a:solidFill>
              <a:ln w="19050">
                <a:solidFill>
                  <a:schemeClr val="lt1"/>
                </a:solidFill>
              </a:ln>
              <a:effectLst/>
            </c:spPr>
            <c:extLst>
              <c:ext xmlns:c16="http://schemas.microsoft.com/office/drawing/2014/chart" uri="{C3380CC4-5D6E-409C-BE32-E72D297353CC}">
                <c16:uniqueId val="{0000000D-B258-4A9F-96B9-5CAAF76E859C}"/>
              </c:ext>
            </c:extLst>
          </c:dPt>
          <c:dPt>
            <c:idx val="7"/>
            <c:bubble3D val="0"/>
            <c:spPr>
              <a:solidFill>
                <a:schemeClr val="bg1">
                  <a:lumMod val="50000"/>
                </a:schemeClr>
              </a:solidFill>
              <a:ln w="19050">
                <a:solidFill>
                  <a:schemeClr val="lt1"/>
                </a:solidFill>
              </a:ln>
              <a:effectLst/>
            </c:spPr>
            <c:extLst>
              <c:ext xmlns:c16="http://schemas.microsoft.com/office/drawing/2014/chart" uri="{C3380CC4-5D6E-409C-BE32-E72D297353CC}">
                <c16:uniqueId val="{0000000F-B258-4A9F-96B9-5CAAF76E859C}"/>
              </c:ext>
            </c:extLst>
          </c:dPt>
          <c:dPt>
            <c:idx val="8"/>
            <c:bubble3D val="0"/>
            <c:spPr>
              <a:solidFill>
                <a:srgbClr val="F97777"/>
              </a:solidFill>
              <a:ln w="19050">
                <a:solidFill>
                  <a:schemeClr val="lt1"/>
                </a:solidFill>
              </a:ln>
              <a:effectLst/>
            </c:spPr>
            <c:extLst>
              <c:ext xmlns:c16="http://schemas.microsoft.com/office/drawing/2014/chart" uri="{C3380CC4-5D6E-409C-BE32-E72D297353CC}">
                <c16:uniqueId val="{00000011-B258-4A9F-96B9-5CAAF76E859C}"/>
              </c:ext>
            </c:extLst>
          </c:dPt>
          <c:dPt>
            <c:idx val="9"/>
            <c:bubble3D val="0"/>
            <c:spPr>
              <a:solidFill>
                <a:srgbClr val="9BE5FF"/>
              </a:solidFill>
              <a:ln w="19050">
                <a:solidFill>
                  <a:schemeClr val="lt1"/>
                </a:solidFill>
              </a:ln>
              <a:effectLst/>
            </c:spPr>
            <c:extLst>
              <c:ext xmlns:c16="http://schemas.microsoft.com/office/drawing/2014/chart" uri="{C3380CC4-5D6E-409C-BE32-E72D297353CC}">
                <c16:uniqueId val="{00000013-B258-4A9F-96B9-5CAAF76E859C}"/>
              </c:ext>
            </c:extLst>
          </c:dPt>
          <c:dLbls>
            <c:dLbl>
              <c:idx val="0"/>
              <c:numFmt formatCode="0.00%" sourceLinked="0"/>
              <c:spPr>
                <a:noFill/>
                <a:ln>
                  <a:solidFill>
                    <a:sysClr val="windowText" lastClr="000000">
                      <a:lumMod val="65000"/>
                      <a:lumOff val="35000"/>
                    </a:sysClr>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0"/>
              <c:showCatName val="1"/>
              <c:showSerName val="0"/>
              <c:showPercent val="1"/>
              <c:showBubbleSize val="0"/>
              <c:extLst>
                <c:ext xmlns:c16="http://schemas.microsoft.com/office/drawing/2014/chart" uri="{C3380CC4-5D6E-409C-BE32-E72D297353CC}">
                  <c16:uniqueId val="{00000001-B258-4A9F-96B9-5CAAF76E859C}"/>
                </c:ext>
              </c:extLst>
            </c:dLbl>
            <c:dLbl>
              <c:idx val="1"/>
              <c:layout>
                <c:manualLayout>
                  <c:x val="-0.14022587038492187"/>
                  <c:y val="-0.11642094304379023"/>
                </c:manualLayout>
              </c:layout>
              <c:numFmt formatCode="0.00%" sourceLinked="0"/>
              <c:spPr>
                <a:noFill/>
                <a:ln>
                  <a:solidFill>
                    <a:sysClr val="windowText" lastClr="000000">
                      <a:lumMod val="65000"/>
                      <a:lumOff val="35000"/>
                    </a:sysClr>
                  </a:solidFill>
                </a:ln>
                <a:effectLst/>
              </c:spPr>
              <c:txPr>
                <a:bodyPr wrap="square" lIns="38100" tIns="19050" rIns="38100" bIns="19050" anchor="ctr">
                  <a:spAutoFit/>
                </a:bodyPr>
                <a:lstStyle/>
                <a:p>
                  <a:pPr>
                    <a:defRPr sz="900">
                      <a:latin typeface="Arial" panose="020B0604020202020204" pitchFamily="34" charset="0"/>
                      <a:cs typeface="Arial" panose="020B0604020202020204" pitchFamily="34" charset="0"/>
                    </a:defRPr>
                  </a:pPr>
                  <a:endParaRPr lang="en-US"/>
                </a:p>
              </c:txPr>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c15:spPr>
                  <c15:layout/>
                </c:ext>
                <c:ext xmlns:c16="http://schemas.microsoft.com/office/drawing/2014/chart" uri="{C3380CC4-5D6E-409C-BE32-E72D297353CC}">
                  <c16:uniqueId val="{00000003-B258-4A9F-96B9-5CAAF76E859C}"/>
                </c:ext>
              </c:extLst>
            </c:dLbl>
            <c:dLbl>
              <c:idx val="2"/>
              <c:layout>
                <c:manualLayout>
                  <c:x val="6.327706490920941E-2"/>
                  <c:y val="-0.10500712509832065"/>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258-4A9F-96B9-5CAAF76E859C}"/>
                </c:ext>
              </c:extLst>
            </c:dLbl>
            <c:dLbl>
              <c:idx val="4"/>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showLegendKey val="0"/>
              <c:showVal val="0"/>
              <c:showCatName val="1"/>
              <c:showSerName val="0"/>
              <c:showPercent val="1"/>
              <c:showBubbleSize val="0"/>
              <c:extLst>
                <c:ext xmlns:c16="http://schemas.microsoft.com/office/drawing/2014/chart" uri="{C3380CC4-5D6E-409C-BE32-E72D297353CC}">
                  <c16:uniqueId val="{00000009-B258-4A9F-96B9-5CAAF76E859C}"/>
                </c:ext>
              </c:extLst>
            </c:dLbl>
            <c:dLbl>
              <c:idx val="5"/>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showLegendKey val="0"/>
              <c:showVal val="0"/>
              <c:showCatName val="1"/>
              <c:showSerName val="0"/>
              <c:showPercent val="1"/>
              <c:showBubbleSize val="0"/>
              <c:extLst>
                <c:ext xmlns:c16="http://schemas.microsoft.com/office/drawing/2014/chart" uri="{C3380CC4-5D6E-409C-BE32-E72D297353CC}">
                  <c16:uniqueId val="{0000000B-B258-4A9F-96B9-5CAAF76E859C}"/>
                </c:ext>
              </c:extLst>
            </c:dLbl>
            <c:dLbl>
              <c:idx val="7"/>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showLegendKey val="0"/>
              <c:showVal val="0"/>
              <c:showCatName val="1"/>
              <c:showSerName val="0"/>
              <c:showPercent val="1"/>
              <c:showBubbleSize val="0"/>
              <c:extLst>
                <c:ext xmlns:c16="http://schemas.microsoft.com/office/drawing/2014/chart" uri="{C3380CC4-5D6E-409C-BE32-E72D297353CC}">
                  <c16:uniqueId val="{0000000F-B258-4A9F-96B9-5CAAF76E859C}"/>
                </c:ext>
              </c:extLst>
            </c:dLbl>
            <c:dLbl>
              <c:idx val="8"/>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showLegendKey val="0"/>
              <c:showVal val="0"/>
              <c:showCatName val="1"/>
              <c:showSerName val="0"/>
              <c:showPercent val="1"/>
              <c:showBubbleSize val="0"/>
              <c:extLst>
                <c:ext xmlns:c16="http://schemas.microsoft.com/office/drawing/2014/chart" uri="{C3380CC4-5D6E-409C-BE32-E72D297353CC}">
                  <c16:uniqueId val="{00000011-B258-4A9F-96B9-5CAAF76E859C}"/>
                </c:ext>
              </c:extLst>
            </c:dLbl>
            <c:dLbl>
              <c:idx val="9"/>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404142"/>
                      </a:solidFill>
                      <a:latin typeface="Arial" panose="020B0604020202020204" pitchFamily="34" charset="0"/>
                      <a:ea typeface="+mn-ea"/>
                      <a:cs typeface="Arial" panose="020B0604020202020204" pitchFamily="34" charset="0"/>
                    </a:defRPr>
                  </a:pPr>
                  <a:endParaRPr lang="en-US"/>
                </a:p>
              </c:txPr>
              <c:showLegendKey val="0"/>
              <c:showVal val="0"/>
              <c:showCatName val="1"/>
              <c:showSerName val="0"/>
              <c:showPercent val="1"/>
              <c:showBubbleSize val="0"/>
              <c:extLst>
                <c:ext xmlns:c16="http://schemas.microsoft.com/office/drawing/2014/chart" uri="{C3380CC4-5D6E-409C-BE32-E72D297353CC}">
                  <c16:uniqueId val="{00000013-B258-4A9F-96B9-5CAAF76E859C}"/>
                </c:ext>
              </c:extLst>
            </c:dLbl>
            <c:numFmt formatCode="0.00%" sourceLinked="0"/>
            <c:spPr>
              <a:solidFill>
                <a:sysClr val="window" lastClr="FFFFFF"/>
              </a:solidFill>
              <a:ln>
                <a:solidFill>
                  <a:sysClr val="windowText" lastClr="000000">
                    <a:lumMod val="65000"/>
                    <a:lumOff val="35000"/>
                  </a:sysClr>
                </a:solidFill>
              </a:ln>
              <a:effectLst/>
            </c:spPr>
            <c:txPr>
              <a:bodyPr wrap="square" lIns="38100" tIns="19050" rIns="38100" bIns="19050" anchor="ctr">
                <a:spAutoFit/>
              </a:bodyPr>
              <a:lstStyle/>
              <a:p>
                <a:pPr>
                  <a:defRPr sz="900">
                    <a:latin typeface="Arial" panose="020B0604020202020204" pitchFamily="34" charset="0"/>
                    <a:cs typeface="Arial" panose="020B0604020202020204" pitchFamily="34" charset="0"/>
                  </a:defRPr>
                </a:pPr>
                <a:endParaRPr lang="en-US"/>
              </a:p>
            </c:txPr>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c15:spPr>
              </c:ext>
            </c:extLst>
          </c:dLbls>
          <c:cat>
            <c:strRef>
              <c:f>'For Charts'!$C$32:$D$32</c:f>
              <c:strCache>
                <c:ptCount val="2"/>
                <c:pt idx="0">
                  <c:v>Enbdridge Gas</c:v>
                </c:pt>
                <c:pt idx="1">
                  <c:v>EPCOR Natural Gas</c:v>
                </c:pt>
              </c:strCache>
            </c:strRef>
          </c:cat>
          <c:val>
            <c:numRef>
              <c:f>'For Charts'!$C$33:$D$33</c:f>
              <c:numCache>
                <c:formatCode>_-* #,##0_-;\-* #,##0_-;_-* "-"??_-;_-@_-</c:formatCode>
                <c:ptCount val="2"/>
                <c:pt idx="0">
                  <c:v>26609.329999999998</c:v>
                </c:pt>
                <c:pt idx="1">
                  <c:v>95.088000000000008</c:v>
                </c:pt>
              </c:numCache>
            </c:numRef>
          </c:val>
          <c:extLst>
            <c:ext xmlns:c16="http://schemas.microsoft.com/office/drawing/2014/chart" uri="{C3380CC4-5D6E-409C-BE32-E72D297353CC}">
              <c16:uniqueId val="{00000014-B258-4A9F-96B9-5CAAF76E859C}"/>
            </c:ext>
          </c:extLst>
        </c:ser>
        <c:dLbls>
          <c:showLegendKey val="0"/>
          <c:showVal val="0"/>
          <c:showCatName val="0"/>
          <c:showSerName val="0"/>
          <c:showPercent val="0"/>
          <c:showBubbleSize val="0"/>
          <c:showLeaderLines val="0"/>
        </c:dLbls>
        <c:firstSliceAng val="0"/>
        <c:holeSize val="35"/>
      </c:doughnutChart>
      <c:spPr>
        <a:noFill/>
        <a:ln>
          <a:noFill/>
        </a:ln>
        <a:effectLst/>
      </c:spPr>
    </c:plotArea>
    <c:legend>
      <c:legendPos val="t"/>
      <c:layout/>
      <c:overlay val="0"/>
      <c:txPr>
        <a:bodyPr/>
        <a:lstStyle/>
        <a:p>
          <a:pPr>
            <a:defRPr sz="900">
              <a:solidFill>
                <a:schemeClr val="tx1">
                  <a:lumMod val="75000"/>
                  <a:lumOff val="25000"/>
                </a:schemeClr>
              </a:solidFill>
              <a:latin typeface="Arial" panose="020B0604020202020204" pitchFamily="34" charset="0"/>
              <a:cs typeface="Arial" panose="020B0604020202020204" pitchFamily="34" charset="0"/>
            </a:defRPr>
          </a:pPr>
          <a:endParaRPr lang="en-US"/>
        </a:p>
      </c:txPr>
    </c:legend>
    <c:plotVisOnly val="1"/>
    <c:dispBlanksAs val="gap"/>
    <c:showDLblsOverMax val="0"/>
    <c:extLst/>
  </c:chart>
  <c:spPr>
    <a:noFill/>
    <a:ln w="9525" cap="flat" cmpd="sng" algn="ctr">
      <a:noFill/>
      <a:round/>
    </a:ln>
    <a:effectLst/>
  </c:spPr>
  <c:txPr>
    <a:bodyPr/>
    <a:lstStyle/>
    <a:p>
      <a:pPr>
        <a:defRPr/>
      </a:pPr>
      <a:endParaRPr lang="en-US"/>
    </a:p>
  </c:txPr>
  <c:printSettings>
    <c:headerFooter/>
    <c:pageMargins b="0.75" l="0.7" r="0.7" t="0.75" header="0.3" footer="0.3"/>
    <c:pageSetup orientation="landscape" horizontalDpi="1200" verticalDpi="12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solidFill>
                  <a:srgbClr val="0076A9"/>
                </a:solidFill>
                <a:latin typeface="Arial" panose="020B0604020202020204" pitchFamily="34" charset="0"/>
                <a:cs typeface="Arial" panose="020B0604020202020204" pitchFamily="34" charset="0"/>
              </a:rPr>
              <a:t>Net Property Plant and Equipment </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4039304107572584"/>
          <c:y val="7.5058216899534264E-2"/>
          <c:w val="0.83760460245499602"/>
          <c:h val="0.87924151696606789"/>
        </c:manualLayout>
      </c:layout>
      <c:barChart>
        <c:barDir val="col"/>
        <c:grouping val="clustered"/>
        <c:varyColors val="0"/>
        <c:ser>
          <c:idx val="0"/>
          <c:order val="0"/>
          <c:tx>
            <c:v>Net PP&amp;E</c:v>
          </c:tx>
          <c:spPr>
            <a:solidFill>
              <a:srgbClr val="0076A9"/>
            </a:solidFill>
            <a:ln w="6350">
              <a:solidFill>
                <a:sysClr val="window" lastClr="FFFFFF"/>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'For Charts'!$C$1:$G$1</c:f>
              <c:numCache>
                <c:formatCode>General</c:formatCode>
                <c:ptCount val="5"/>
                <c:pt idx="0">
                  <c:v>2015</c:v>
                </c:pt>
                <c:pt idx="1">
                  <c:v>2016</c:v>
                </c:pt>
                <c:pt idx="2">
                  <c:v>2017</c:v>
                </c:pt>
                <c:pt idx="3">
                  <c:v>2018</c:v>
                </c:pt>
                <c:pt idx="4">
                  <c:v>2019</c:v>
                </c:pt>
              </c:numCache>
            </c:numRef>
          </c:cat>
          <c:val>
            <c:numRef>
              <c:f>'For Charts'!$C$4:$G$4</c:f>
              <c:numCache>
                <c:formatCode>_-* #,##0.0_-;\-* #,##0.0_-;_-* "-"??_-;_-@_-</c:formatCode>
                <c:ptCount val="5"/>
                <c:pt idx="0">
                  <c:v>12.83624836533</c:v>
                </c:pt>
                <c:pt idx="1">
                  <c:v>13.993950193029999</c:v>
                </c:pt>
                <c:pt idx="2">
                  <c:v>15.312793338200001</c:v>
                </c:pt>
                <c:pt idx="3">
                  <c:v>15.037654293410002</c:v>
                </c:pt>
                <c:pt idx="4">
                  <c:v>15.433279142030001</c:v>
                </c:pt>
              </c:numCache>
            </c:numRef>
          </c:val>
          <c:extLst>
            <c:ext xmlns:c16="http://schemas.microsoft.com/office/drawing/2014/chart" uri="{C3380CC4-5D6E-409C-BE32-E72D297353CC}">
              <c16:uniqueId val="{00000000-046B-4FBA-9200-81A801F32BD2}"/>
            </c:ext>
          </c:extLst>
        </c:ser>
        <c:dLbls>
          <c:showLegendKey val="0"/>
          <c:showVal val="0"/>
          <c:showCatName val="0"/>
          <c:showSerName val="0"/>
          <c:showPercent val="0"/>
          <c:showBubbleSize val="0"/>
        </c:dLbls>
        <c:gapWidth val="70"/>
        <c:axId val="1613964495"/>
        <c:axId val="1613984463"/>
      </c:barChart>
      <c:catAx>
        <c:axId val="1613964495"/>
        <c:scaling>
          <c:orientation val="minMax"/>
        </c:scaling>
        <c:delete val="0"/>
        <c:axPos val="b"/>
        <c:majorGridlines>
          <c:spPr>
            <a:ln w="9525" cap="flat" cmpd="sng" algn="ctr">
              <a:solidFill>
                <a:srgbClr val="C4D600">
                  <a:alpha val="25000"/>
                </a:srgbClr>
              </a:solidFill>
              <a:round/>
            </a:ln>
            <a:effectLst/>
          </c:spPr>
        </c:majorGridlines>
        <c:numFmt formatCode="General" sourceLinked="1"/>
        <c:majorTickMark val="none"/>
        <c:minorTickMark val="none"/>
        <c:tickLblPos val="nextTo"/>
        <c:spPr>
          <a:noFill/>
          <a:ln w="9525" cap="flat" cmpd="sng" algn="ctr">
            <a:solidFill>
              <a:srgbClr val="C4D600"/>
            </a:solidFill>
            <a:round/>
          </a:ln>
          <a:effectLst/>
        </c:spPr>
        <c:txPr>
          <a:bodyPr rot="-60000000" spcFirstLastPara="1" vertOverflow="ellipsis" vert="horz" wrap="square" anchor="ctr" anchorCtr="1"/>
          <a:lstStyle/>
          <a:p>
            <a:pPr>
              <a:defRPr sz="9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n-US"/>
          </a:p>
        </c:txPr>
        <c:crossAx val="1613984463"/>
        <c:crosses val="autoZero"/>
        <c:auto val="1"/>
        <c:lblAlgn val="ctr"/>
        <c:lblOffset val="100"/>
        <c:noMultiLvlLbl val="0"/>
      </c:catAx>
      <c:valAx>
        <c:axId val="1613984463"/>
        <c:scaling>
          <c:orientation val="minMax"/>
        </c:scaling>
        <c:delete val="0"/>
        <c:axPos val="l"/>
        <c:majorGridlines>
          <c:spPr>
            <a:ln w="9525" cap="flat" cmpd="sng" algn="ctr">
              <a:solidFill>
                <a:srgbClr val="0076A9">
                  <a:alpha val="0"/>
                </a:srgb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latin typeface="Arial" panose="020B0604020202020204" pitchFamily="34" charset="0"/>
                    <a:cs typeface="Arial" panose="020B0604020202020204" pitchFamily="34" charset="0"/>
                  </a:rPr>
                  <a:t>Net PP&amp;E ($ Billions)</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solidFill>
              <a:srgbClr val="C4D600"/>
            </a:solidFill>
          </a:ln>
          <a:effectLst/>
        </c:spPr>
        <c:txPr>
          <a:bodyPr rot="-60000000" spcFirstLastPara="1" vertOverflow="ellipsis" vert="horz" wrap="square" anchor="ctr" anchorCtr="1"/>
          <a:lstStyle/>
          <a:p>
            <a:pPr>
              <a:defRPr sz="9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n-US"/>
          </a:p>
        </c:txPr>
        <c:crossAx val="16139644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solidFill>
                  <a:srgbClr val="0076A9"/>
                </a:solidFill>
                <a:latin typeface="Arial" panose="020B0604020202020204" pitchFamily="34" charset="0"/>
                <a:cs typeface="Arial" panose="020B0604020202020204" pitchFamily="34" charset="0"/>
              </a:rPr>
              <a:t>Net Property Plant and Equipment by Distributor</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4039304107572584"/>
          <c:y val="0.13200567285722203"/>
          <c:w val="0.83760460245499602"/>
          <c:h val="0.82229417821861739"/>
        </c:manualLayout>
      </c:layout>
      <c:barChart>
        <c:barDir val="col"/>
        <c:grouping val="clustered"/>
        <c:varyColors val="0"/>
        <c:ser>
          <c:idx val="0"/>
          <c:order val="0"/>
          <c:tx>
            <c:v>Net PP&amp;E</c:v>
          </c:tx>
          <c:spPr>
            <a:solidFill>
              <a:srgbClr val="0076A9"/>
            </a:solidFill>
            <a:ln w="6350">
              <a:solidFill>
                <a:sysClr val="window" lastClr="FFFFFF"/>
              </a:solidFill>
            </a:ln>
            <a:effectLst/>
          </c:spPr>
          <c:invertIfNegative val="0"/>
          <c:dLbls>
            <c:dLbl>
              <c:idx val="2"/>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extLst>
                <c:ext xmlns:c16="http://schemas.microsoft.com/office/drawing/2014/chart" uri="{C3380CC4-5D6E-409C-BE32-E72D297353CC}">
                  <c16:uniqueId val="{00000000-BBE7-4188-B788-42E8F76AACC1}"/>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'For Charts'!$C$14:$D$14</c:f>
              <c:strCache>
                <c:ptCount val="2"/>
                <c:pt idx="0">
                  <c:v>Enbdridge Gas</c:v>
                </c:pt>
                <c:pt idx="1">
                  <c:v>EPCOR Natural Gas</c:v>
                </c:pt>
              </c:strCache>
            </c:strRef>
          </c:cat>
          <c:val>
            <c:numRef>
              <c:f>'For Charts'!$C$17:$D$17</c:f>
              <c:numCache>
                <c:formatCode>_-* #,##0.00_-;\-* #,##0.00_-;_-* "-"??_-;_-@_-</c:formatCode>
                <c:ptCount val="2"/>
                <c:pt idx="0">
                  <c:v>15.417544190999999</c:v>
                </c:pt>
                <c:pt idx="1">
                  <c:v>1.573495103E-2</c:v>
                </c:pt>
              </c:numCache>
            </c:numRef>
          </c:val>
          <c:extLst>
            <c:ext xmlns:c16="http://schemas.microsoft.com/office/drawing/2014/chart" uri="{C3380CC4-5D6E-409C-BE32-E72D297353CC}">
              <c16:uniqueId val="{00000000-046B-4FBA-9200-81A801F32BD2}"/>
            </c:ext>
          </c:extLst>
        </c:ser>
        <c:dLbls>
          <c:dLblPos val="outEnd"/>
          <c:showLegendKey val="0"/>
          <c:showVal val="1"/>
          <c:showCatName val="0"/>
          <c:showSerName val="0"/>
          <c:showPercent val="0"/>
          <c:showBubbleSize val="0"/>
        </c:dLbls>
        <c:gapWidth val="150"/>
        <c:axId val="1613964495"/>
        <c:axId val="1613984463"/>
      </c:barChart>
      <c:catAx>
        <c:axId val="1613964495"/>
        <c:scaling>
          <c:orientation val="minMax"/>
        </c:scaling>
        <c:delete val="0"/>
        <c:axPos val="b"/>
        <c:majorGridlines>
          <c:spPr>
            <a:ln w="9525" cap="flat" cmpd="sng" algn="ctr">
              <a:solidFill>
                <a:srgbClr val="C4D600">
                  <a:alpha val="25000"/>
                </a:srgbClr>
              </a:solidFill>
              <a:round/>
            </a:ln>
            <a:effectLst/>
          </c:spPr>
        </c:majorGridlines>
        <c:numFmt formatCode="General" sourceLinked="1"/>
        <c:majorTickMark val="none"/>
        <c:minorTickMark val="none"/>
        <c:tickLblPos val="nextTo"/>
        <c:spPr>
          <a:noFill/>
          <a:ln w="9525" cap="flat" cmpd="sng" algn="ctr">
            <a:solidFill>
              <a:srgbClr val="C4D600"/>
            </a:solidFill>
            <a:round/>
          </a:ln>
          <a:effectLst/>
        </c:spPr>
        <c:txPr>
          <a:bodyPr rot="-60000000" spcFirstLastPara="1" vertOverflow="ellipsis" vert="horz" wrap="square" anchor="ctr" anchorCtr="1"/>
          <a:lstStyle/>
          <a:p>
            <a:pPr>
              <a:defRPr sz="9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n-US"/>
          </a:p>
        </c:txPr>
        <c:crossAx val="1613984463"/>
        <c:crosses val="autoZero"/>
        <c:auto val="1"/>
        <c:lblAlgn val="ctr"/>
        <c:lblOffset val="100"/>
        <c:noMultiLvlLbl val="0"/>
      </c:catAx>
      <c:valAx>
        <c:axId val="1613984463"/>
        <c:scaling>
          <c:orientation val="minMax"/>
        </c:scaling>
        <c:delete val="0"/>
        <c:axPos val="l"/>
        <c:majorGridlines>
          <c:spPr>
            <a:ln w="9525" cap="flat" cmpd="sng" algn="ctr">
              <a:solidFill>
                <a:srgbClr val="0076A9">
                  <a:alpha val="0"/>
                </a:srgb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latin typeface="Arial" panose="020B0604020202020204" pitchFamily="34" charset="0"/>
                    <a:cs typeface="Arial" panose="020B0604020202020204" pitchFamily="34" charset="0"/>
                  </a:rPr>
                  <a:t>Net PP&amp;E ($</a:t>
                </a:r>
                <a:r>
                  <a:rPr lang="en-US" baseline="0">
                    <a:latin typeface="Arial" panose="020B0604020202020204" pitchFamily="34" charset="0"/>
                    <a:cs typeface="Arial" panose="020B0604020202020204" pitchFamily="34" charset="0"/>
                  </a:rPr>
                  <a:t> Billions)</a:t>
                </a:r>
                <a:endParaRPr lang="en-US">
                  <a:latin typeface="Arial" panose="020B0604020202020204" pitchFamily="34" charset="0"/>
                  <a:cs typeface="Arial" panose="020B0604020202020204" pitchFamily="34" charset="0"/>
                </a:endParaRP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solidFill>
              <a:srgbClr val="C4D600"/>
            </a:solidFill>
          </a:ln>
          <a:effectLst/>
        </c:spPr>
        <c:txPr>
          <a:bodyPr rot="-60000000" spcFirstLastPara="1" vertOverflow="ellipsis" vert="horz" wrap="square" anchor="ctr" anchorCtr="1"/>
          <a:lstStyle/>
          <a:p>
            <a:pPr>
              <a:defRPr sz="9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n-US"/>
          </a:p>
        </c:txPr>
        <c:crossAx val="16139644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landscape" horizontalDpi="1200" verticalDpi="12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solidFill>
                  <a:srgbClr val="0076A9"/>
                </a:solidFill>
                <a:latin typeface="Arial" panose="020B0604020202020204" pitchFamily="34" charset="0"/>
                <a:cs typeface="Arial" panose="020B0604020202020204" pitchFamily="34" charset="0"/>
              </a:rPr>
              <a:t>Total Gas Cost, Operating and Maintenance Expense</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4039304107572584"/>
          <c:y val="7.5058216899534264E-2"/>
          <c:w val="0.83760460245499602"/>
          <c:h val="0.87924151696606789"/>
        </c:manualLayout>
      </c:layout>
      <c:barChart>
        <c:barDir val="col"/>
        <c:grouping val="clustered"/>
        <c:varyColors val="0"/>
        <c:ser>
          <c:idx val="0"/>
          <c:order val="0"/>
          <c:tx>
            <c:v>Total Expenses</c:v>
          </c:tx>
          <c:spPr>
            <a:solidFill>
              <a:srgbClr val="0076A9"/>
            </a:solidFill>
            <a:ln w="6350">
              <a:solidFill>
                <a:sysClr val="window" lastClr="FFFFFF"/>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'For Charts'!$C$1:$G$1</c:f>
              <c:numCache>
                <c:formatCode>General</c:formatCode>
                <c:ptCount val="5"/>
                <c:pt idx="0">
                  <c:v>2015</c:v>
                </c:pt>
                <c:pt idx="1">
                  <c:v>2016</c:v>
                </c:pt>
                <c:pt idx="2">
                  <c:v>2017</c:v>
                </c:pt>
                <c:pt idx="3">
                  <c:v>2018</c:v>
                </c:pt>
                <c:pt idx="4">
                  <c:v>2019</c:v>
                </c:pt>
              </c:numCache>
            </c:numRef>
          </c:cat>
          <c:val>
            <c:numRef>
              <c:f>'For Charts'!$C$6:$G$6</c:f>
              <c:numCache>
                <c:formatCode>_-* #,##0.0_-;\-* #,##0.0_-;_-* "-"??_-;_-@_-</c:formatCode>
                <c:ptCount val="5"/>
                <c:pt idx="0">
                  <c:v>4.0999999999999996</c:v>
                </c:pt>
                <c:pt idx="1">
                  <c:v>3.3362456899400001</c:v>
                </c:pt>
                <c:pt idx="2">
                  <c:v>4.0507343309599992</c:v>
                </c:pt>
                <c:pt idx="3">
                  <c:v>3.8747812989200003</c:v>
                </c:pt>
                <c:pt idx="4">
                  <c:v>3.4581349925199998</c:v>
                </c:pt>
              </c:numCache>
            </c:numRef>
          </c:val>
          <c:extLst>
            <c:ext xmlns:c16="http://schemas.microsoft.com/office/drawing/2014/chart" uri="{C3380CC4-5D6E-409C-BE32-E72D297353CC}">
              <c16:uniqueId val="{00000000-046B-4FBA-9200-81A801F32BD2}"/>
            </c:ext>
          </c:extLst>
        </c:ser>
        <c:dLbls>
          <c:showLegendKey val="0"/>
          <c:showVal val="0"/>
          <c:showCatName val="0"/>
          <c:showSerName val="0"/>
          <c:showPercent val="0"/>
          <c:showBubbleSize val="0"/>
        </c:dLbls>
        <c:gapWidth val="70"/>
        <c:axId val="1613964495"/>
        <c:axId val="1613984463"/>
      </c:barChart>
      <c:catAx>
        <c:axId val="1613964495"/>
        <c:scaling>
          <c:orientation val="minMax"/>
        </c:scaling>
        <c:delete val="0"/>
        <c:axPos val="b"/>
        <c:majorGridlines>
          <c:spPr>
            <a:ln w="9525" cap="flat" cmpd="sng" algn="ctr">
              <a:solidFill>
                <a:srgbClr val="C4D600">
                  <a:alpha val="25000"/>
                </a:srgbClr>
              </a:solidFill>
              <a:round/>
            </a:ln>
            <a:effectLst/>
          </c:spPr>
        </c:majorGridlines>
        <c:numFmt formatCode="General" sourceLinked="1"/>
        <c:majorTickMark val="none"/>
        <c:minorTickMark val="none"/>
        <c:tickLblPos val="nextTo"/>
        <c:spPr>
          <a:noFill/>
          <a:ln w="9525" cap="flat" cmpd="sng" algn="ctr">
            <a:solidFill>
              <a:srgbClr val="C4D600"/>
            </a:solidFill>
            <a:round/>
          </a:ln>
          <a:effectLst/>
        </c:spPr>
        <c:txPr>
          <a:bodyPr rot="-60000000" spcFirstLastPara="1" vertOverflow="ellipsis" vert="horz" wrap="square" anchor="ctr" anchorCtr="1"/>
          <a:lstStyle/>
          <a:p>
            <a:pPr>
              <a:defRPr sz="9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n-US"/>
          </a:p>
        </c:txPr>
        <c:crossAx val="1613984463"/>
        <c:crosses val="autoZero"/>
        <c:auto val="1"/>
        <c:lblAlgn val="ctr"/>
        <c:lblOffset val="100"/>
        <c:noMultiLvlLbl val="0"/>
      </c:catAx>
      <c:valAx>
        <c:axId val="1613984463"/>
        <c:scaling>
          <c:orientation val="minMax"/>
        </c:scaling>
        <c:delete val="0"/>
        <c:axPos val="l"/>
        <c:majorGridlines>
          <c:spPr>
            <a:ln w="9525" cap="flat" cmpd="sng" algn="ctr">
              <a:solidFill>
                <a:srgbClr val="0076A9">
                  <a:alpha val="0"/>
                </a:srgb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latin typeface="Arial" panose="020B0604020202020204" pitchFamily="34" charset="0"/>
                    <a:cs typeface="Arial" panose="020B0604020202020204" pitchFamily="34" charset="0"/>
                  </a:rPr>
                  <a:t>Total Expenses ($ Millions)</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solidFill>
              <a:srgbClr val="C4D600"/>
            </a:solidFill>
          </a:ln>
          <a:effectLst/>
        </c:spPr>
        <c:txPr>
          <a:bodyPr rot="-60000000" spcFirstLastPara="1" vertOverflow="ellipsis" vert="horz" wrap="square" anchor="ctr" anchorCtr="1"/>
          <a:lstStyle/>
          <a:p>
            <a:pPr>
              <a:defRPr sz="9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n-US"/>
          </a:p>
        </c:txPr>
        <c:crossAx val="16139644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solidFill>
                  <a:srgbClr val="0076A9"/>
                </a:solidFill>
                <a:latin typeface="Arial" panose="020B0604020202020204" pitchFamily="34" charset="0"/>
                <a:cs typeface="Arial" panose="020B0604020202020204" pitchFamily="34" charset="0"/>
              </a:rPr>
              <a:t>Net Income</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4039304107572584"/>
          <c:y val="7.5058216899534264E-2"/>
          <c:w val="0.83760460245499602"/>
          <c:h val="0.87924151696606789"/>
        </c:manualLayout>
      </c:layout>
      <c:barChart>
        <c:barDir val="col"/>
        <c:grouping val="clustered"/>
        <c:varyColors val="0"/>
        <c:ser>
          <c:idx val="0"/>
          <c:order val="0"/>
          <c:tx>
            <c:v>Net Income</c:v>
          </c:tx>
          <c:spPr>
            <a:solidFill>
              <a:srgbClr val="0076A9"/>
            </a:solidFill>
            <a:ln w="6350">
              <a:solidFill>
                <a:sysClr val="window" lastClr="FFFFFF"/>
              </a:solid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'For Charts'!$C$1:$G$1</c:f>
              <c:numCache>
                <c:formatCode>General</c:formatCode>
                <c:ptCount val="5"/>
                <c:pt idx="0">
                  <c:v>2015</c:v>
                </c:pt>
                <c:pt idx="1">
                  <c:v>2016</c:v>
                </c:pt>
                <c:pt idx="2">
                  <c:v>2017</c:v>
                </c:pt>
                <c:pt idx="3">
                  <c:v>2018</c:v>
                </c:pt>
                <c:pt idx="4">
                  <c:v>2019</c:v>
                </c:pt>
              </c:numCache>
            </c:numRef>
          </c:cat>
          <c:val>
            <c:numRef>
              <c:f>'For Charts'!$C$5:$G$5</c:f>
              <c:numCache>
                <c:formatCode>_-* #,##0_-;\-* #,##0_-;_-* "-"??_-;_-@_-</c:formatCode>
                <c:ptCount val="5"/>
                <c:pt idx="0">
                  <c:v>421.78355617000005</c:v>
                </c:pt>
                <c:pt idx="1">
                  <c:v>433.98841023000028</c:v>
                </c:pt>
                <c:pt idx="2">
                  <c:v>481.66526325999962</c:v>
                </c:pt>
                <c:pt idx="3">
                  <c:v>565.37939866999989</c:v>
                </c:pt>
                <c:pt idx="4">
                  <c:v>557.1508061799999</c:v>
                </c:pt>
              </c:numCache>
            </c:numRef>
          </c:val>
          <c:extLst>
            <c:ext xmlns:c16="http://schemas.microsoft.com/office/drawing/2014/chart" uri="{C3380CC4-5D6E-409C-BE32-E72D297353CC}">
              <c16:uniqueId val="{00000000-046B-4FBA-9200-81A801F32BD2}"/>
            </c:ext>
          </c:extLst>
        </c:ser>
        <c:dLbls>
          <c:showLegendKey val="0"/>
          <c:showVal val="0"/>
          <c:showCatName val="0"/>
          <c:showSerName val="0"/>
          <c:showPercent val="0"/>
          <c:showBubbleSize val="0"/>
        </c:dLbls>
        <c:gapWidth val="70"/>
        <c:axId val="1613964495"/>
        <c:axId val="1613984463"/>
      </c:barChart>
      <c:catAx>
        <c:axId val="1613964495"/>
        <c:scaling>
          <c:orientation val="minMax"/>
        </c:scaling>
        <c:delete val="0"/>
        <c:axPos val="b"/>
        <c:majorGridlines>
          <c:spPr>
            <a:ln w="9525" cap="flat" cmpd="sng" algn="ctr">
              <a:solidFill>
                <a:srgbClr val="C4D600">
                  <a:alpha val="25000"/>
                </a:srgbClr>
              </a:solidFill>
              <a:round/>
            </a:ln>
            <a:effectLst/>
          </c:spPr>
        </c:majorGridlines>
        <c:numFmt formatCode="General" sourceLinked="1"/>
        <c:majorTickMark val="none"/>
        <c:minorTickMark val="none"/>
        <c:tickLblPos val="nextTo"/>
        <c:spPr>
          <a:noFill/>
          <a:ln w="9525" cap="flat" cmpd="sng" algn="ctr">
            <a:solidFill>
              <a:srgbClr val="C4D600"/>
            </a:solidFill>
            <a:round/>
          </a:ln>
          <a:effectLst/>
        </c:spPr>
        <c:txPr>
          <a:bodyPr rot="-60000000" spcFirstLastPara="1" vertOverflow="ellipsis" vert="horz" wrap="square" anchor="ctr" anchorCtr="1"/>
          <a:lstStyle/>
          <a:p>
            <a:pPr>
              <a:defRPr sz="9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n-US"/>
          </a:p>
        </c:txPr>
        <c:crossAx val="1613984463"/>
        <c:crosses val="autoZero"/>
        <c:auto val="1"/>
        <c:lblAlgn val="ctr"/>
        <c:lblOffset val="100"/>
        <c:noMultiLvlLbl val="0"/>
      </c:catAx>
      <c:valAx>
        <c:axId val="1613984463"/>
        <c:scaling>
          <c:orientation val="minMax"/>
        </c:scaling>
        <c:delete val="0"/>
        <c:axPos val="l"/>
        <c:majorGridlines>
          <c:spPr>
            <a:ln w="9525" cap="flat" cmpd="sng" algn="ctr">
              <a:solidFill>
                <a:srgbClr val="0076A9">
                  <a:alpha val="0"/>
                </a:srgb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latin typeface="Arial" panose="020B0604020202020204" pitchFamily="34" charset="0"/>
                    <a:cs typeface="Arial" panose="020B0604020202020204" pitchFamily="34" charset="0"/>
                  </a:rPr>
                  <a:t>Net Income ($ Millions)</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solidFill>
              <a:srgbClr val="C4D600"/>
            </a:solidFill>
          </a:ln>
          <a:effectLst/>
        </c:spPr>
        <c:txPr>
          <a:bodyPr rot="-60000000" spcFirstLastPara="1" vertOverflow="ellipsis" vert="horz" wrap="square" anchor="ctr" anchorCtr="1"/>
          <a:lstStyle/>
          <a:p>
            <a:pPr>
              <a:defRPr sz="9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n-US"/>
          </a:p>
        </c:txPr>
        <c:crossAx val="16139644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solidFill>
                  <a:srgbClr val="0076A9"/>
                </a:solidFill>
                <a:latin typeface="Arial" panose="020B0604020202020204" pitchFamily="34" charset="0"/>
                <a:cs typeface="Arial" panose="020B0604020202020204" pitchFamily="34" charset="0"/>
              </a:rPr>
              <a:t>Current Ratio  
</a:t>
            </a:r>
            <a:r>
              <a:rPr lang="en-US" sz="1200">
                <a:solidFill>
                  <a:schemeClr val="tx1">
                    <a:lumMod val="50000"/>
                    <a:lumOff val="50000"/>
                  </a:schemeClr>
                </a:solidFill>
                <a:latin typeface="Arial" panose="020B0604020202020204" pitchFamily="34" charset="0"/>
                <a:cs typeface="Arial" panose="020B0604020202020204" pitchFamily="34" charset="0"/>
              </a:rPr>
              <a:t> (Current Assets/Current Liabilities)</a:t>
            </a:r>
            <a:r>
              <a:rPr lang="en-US">
                <a:solidFill>
                  <a:srgbClr val="0076A9"/>
                </a:solidFill>
                <a:latin typeface="Arial" panose="020B0604020202020204" pitchFamily="34" charset="0"/>
                <a:cs typeface="Arial" panose="020B0604020202020204" pitchFamily="34" charset="0"/>
              </a:rPr>
              <a:t> </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Current</c:v>
          </c:tx>
          <c:spPr>
            <a:ln w="28575" cap="rnd">
              <a:solidFill>
                <a:schemeClr val="accent1"/>
              </a:solidFill>
              <a:round/>
            </a:ln>
            <a:effectLst/>
          </c:spPr>
          <c:marker>
            <c:symbol val="none"/>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76A9"/>
                    </a:solidFill>
                    <a:latin typeface="Arial" panose="020B0604020202020204" pitchFamily="34" charset="0"/>
                    <a:ea typeface="+mn-ea"/>
                    <a:cs typeface="Arial" panose="020B0604020202020204" pitchFamily="34" charset="0"/>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'For Charts'!$C$19:$G$19</c:f>
              <c:numCache>
                <c:formatCode>General</c:formatCode>
                <c:ptCount val="5"/>
                <c:pt idx="0">
                  <c:v>2015</c:v>
                </c:pt>
                <c:pt idx="1">
                  <c:v>2016</c:v>
                </c:pt>
                <c:pt idx="2">
                  <c:v>2017</c:v>
                </c:pt>
                <c:pt idx="3">
                  <c:v>2018</c:v>
                </c:pt>
                <c:pt idx="4">
                  <c:v>2019</c:v>
                </c:pt>
              </c:numCache>
            </c:numRef>
          </c:cat>
          <c:val>
            <c:numRef>
              <c:f>'For Charts'!$C$20:$G$20</c:f>
              <c:numCache>
                <c:formatCode>_-* #,##0.00_-;\-* #,##0.00_-;_-* "-"??_-;_-@_-</c:formatCode>
                <c:ptCount val="5"/>
                <c:pt idx="0">
                  <c:v>0.82280218837703556</c:v>
                </c:pt>
                <c:pt idx="1">
                  <c:v>0.67491774813395555</c:v>
                </c:pt>
                <c:pt idx="2">
                  <c:v>0.64479278401963069</c:v>
                </c:pt>
                <c:pt idx="3">
                  <c:v>0.84428134719001846</c:v>
                </c:pt>
                <c:pt idx="4">
                  <c:v>0.74596644933452128</c:v>
                </c:pt>
              </c:numCache>
            </c:numRef>
          </c:val>
          <c:smooth val="0"/>
          <c:extLst>
            <c:ext xmlns:c16="http://schemas.microsoft.com/office/drawing/2014/chart" uri="{C3380CC4-5D6E-409C-BE32-E72D297353CC}">
              <c16:uniqueId val="{00000000-0566-46D8-BBE9-ACDC372EC6F4}"/>
            </c:ext>
          </c:extLst>
        </c:ser>
        <c:dLbls>
          <c:showLegendKey val="0"/>
          <c:showVal val="0"/>
          <c:showCatName val="0"/>
          <c:showSerName val="0"/>
          <c:showPercent val="0"/>
          <c:showBubbleSize val="0"/>
        </c:dLbls>
        <c:smooth val="0"/>
        <c:axId val="1613964495"/>
        <c:axId val="1613984463"/>
      </c:lineChart>
      <c:catAx>
        <c:axId val="1613964495"/>
        <c:scaling>
          <c:orientation val="minMax"/>
        </c:scaling>
        <c:delete val="0"/>
        <c:axPos val="b"/>
        <c:majorGridlines>
          <c:spPr>
            <a:ln w="9525" cap="flat" cmpd="sng" algn="ctr">
              <a:solidFill>
                <a:srgbClr val="C4D600">
                  <a:alpha val="25000"/>
                </a:srgbClr>
              </a:solidFill>
              <a:round/>
            </a:ln>
            <a:effectLst/>
          </c:spPr>
        </c:majorGridlines>
        <c:numFmt formatCode="General" sourceLinked="1"/>
        <c:majorTickMark val="none"/>
        <c:minorTickMark val="none"/>
        <c:tickLblPos val="nextTo"/>
        <c:spPr>
          <a:noFill/>
          <a:ln w="9525" cap="flat" cmpd="sng" algn="ctr">
            <a:solidFill>
              <a:srgbClr val="C4D600"/>
            </a:solidFill>
            <a:round/>
          </a:ln>
          <a:effectLst/>
        </c:spPr>
        <c:txPr>
          <a:bodyPr rot="-60000000" spcFirstLastPara="1" vertOverflow="ellipsis" vert="horz" wrap="square" anchor="ctr" anchorCtr="1"/>
          <a:lstStyle/>
          <a:p>
            <a:pPr>
              <a:defRPr sz="9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n-US"/>
          </a:p>
        </c:txPr>
        <c:crossAx val="1613984463"/>
        <c:crosses val="autoZero"/>
        <c:auto val="1"/>
        <c:lblAlgn val="ctr"/>
        <c:lblOffset val="100"/>
        <c:noMultiLvlLbl val="0"/>
      </c:catAx>
      <c:valAx>
        <c:axId val="1613984463"/>
        <c:scaling>
          <c:orientation val="minMax"/>
        </c:scaling>
        <c:delete val="0"/>
        <c:axPos val="l"/>
        <c:majorGridlines>
          <c:spPr>
            <a:ln w="9525" cap="flat" cmpd="sng" algn="ctr">
              <a:solidFill>
                <a:srgbClr val="0076A9">
                  <a:alpha val="0"/>
                </a:srgbClr>
              </a:solidFill>
              <a:round/>
            </a:ln>
            <a:effectLst/>
          </c:spPr>
        </c:majorGridlines>
        <c:numFmt formatCode="#,##0.00" sourceLinked="0"/>
        <c:majorTickMark val="none"/>
        <c:minorTickMark val="none"/>
        <c:tickLblPos val="nextTo"/>
        <c:spPr>
          <a:noFill/>
          <a:ln>
            <a:solidFill>
              <a:srgbClr val="C4D600"/>
            </a:solidFill>
          </a:ln>
          <a:effectLst/>
        </c:spPr>
        <c:txPr>
          <a:bodyPr rot="-60000000" spcFirstLastPara="1" vertOverflow="ellipsis" vert="horz" wrap="square" anchor="ctr" anchorCtr="1"/>
          <a:lstStyle/>
          <a:p>
            <a:pPr>
              <a:defRPr sz="9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n-US"/>
          </a:p>
        </c:txPr>
        <c:crossAx val="16139644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solidFill>
                  <a:srgbClr val="0076A9"/>
                </a:solidFill>
                <a:latin typeface="Arial" panose="020B0604020202020204" pitchFamily="34" charset="0"/>
                <a:cs typeface="Arial" panose="020B0604020202020204" pitchFamily="34" charset="0"/>
              </a:rPr>
              <a:t>Debt Ratio </a:t>
            </a:r>
            <a:r>
              <a:rPr lang="en-US"/>
              <a:t>
</a:t>
            </a:r>
            <a:r>
              <a:rPr lang="en-US" sz="1200">
                <a:solidFill>
                  <a:schemeClr val="tx1">
                    <a:lumMod val="50000"/>
                    <a:lumOff val="50000"/>
                  </a:schemeClr>
                </a:solidFill>
                <a:latin typeface="Arial" panose="020B0604020202020204" pitchFamily="34" charset="0"/>
                <a:cs typeface="Arial" panose="020B0604020202020204" pitchFamily="34" charset="0"/>
              </a:rPr>
              <a:t>(Total Debt/Total Assets)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Debt</c:v>
          </c:tx>
          <c:spPr>
            <a:ln w="28575" cap="rnd">
              <a:solidFill>
                <a:schemeClr val="accent1"/>
              </a:solidFill>
              <a:round/>
            </a:ln>
            <a:effectLst/>
          </c:spPr>
          <c:marker>
            <c:symbol val="none"/>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76A9"/>
                    </a:solidFill>
                    <a:latin typeface="Arial" panose="020B0604020202020204" pitchFamily="34" charset="0"/>
                    <a:ea typeface="+mn-ea"/>
                    <a:cs typeface="Arial" panose="020B0604020202020204" pitchFamily="34" charset="0"/>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'For Charts'!$C$19:$G$19</c:f>
              <c:numCache>
                <c:formatCode>General</c:formatCode>
                <c:ptCount val="5"/>
                <c:pt idx="0">
                  <c:v>2015</c:v>
                </c:pt>
                <c:pt idx="1">
                  <c:v>2016</c:v>
                </c:pt>
                <c:pt idx="2">
                  <c:v>2017</c:v>
                </c:pt>
                <c:pt idx="3">
                  <c:v>2018</c:v>
                </c:pt>
                <c:pt idx="4">
                  <c:v>2019</c:v>
                </c:pt>
              </c:numCache>
            </c:numRef>
          </c:cat>
          <c:val>
            <c:numRef>
              <c:f>'For Charts'!$C$21:$G$21</c:f>
              <c:numCache>
                <c:formatCode>_-* #,##0.00_-;\-* #,##0.00_-;_-* "-"??_-;_-@_-</c:formatCode>
                <c:ptCount val="5"/>
                <c:pt idx="0">
                  <c:v>0.47571416175996639</c:v>
                </c:pt>
                <c:pt idx="1">
                  <c:v>0.46596715422550394</c:v>
                </c:pt>
                <c:pt idx="2">
                  <c:v>0.48129468917962115</c:v>
                </c:pt>
                <c:pt idx="3">
                  <c:v>0.49899577360907477</c:v>
                </c:pt>
                <c:pt idx="4">
                  <c:v>0.39727420736961244</c:v>
                </c:pt>
              </c:numCache>
            </c:numRef>
          </c:val>
          <c:smooth val="0"/>
          <c:extLst>
            <c:ext xmlns:c16="http://schemas.microsoft.com/office/drawing/2014/chart" uri="{C3380CC4-5D6E-409C-BE32-E72D297353CC}">
              <c16:uniqueId val="{00000000-0566-46D8-BBE9-ACDC372EC6F4}"/>
            </c:ext>
          </c:extLst>
        </c:ser>
        <c:dLbls>
          <c:showLegendKey val="0"/>
          <c:showVal val="0"/>
          <c:showCatName val="0"/>
          <c:showSerName val="0"/>
          <c:showPercent val="0"/>
          <c:showBubbleSize val="0"/>
        </c:dLbls>
        <c:smooth val="0"/>
        <c:axId val="1613964495"/>
        <c:axId val="1613984463"/>
      </c:lineChart>
      <c:catAx>
        <c:axId val="1613964495"/>
        <c:scaling>
          <c:orientation val="minMax"/>
        </c:scaling>
        <c:delete val="0"/>
        <c:axPos val="b"/>
        <c:majorGridlines>
          <c:spPr>
            <a:ln w="9525" cap="flat" cmpd="sng" algn="ctr">
              <a:solidFill>
                <a:srgbClr val="C4D600">
                  <a:alpha val="25000"/>
                </a:srgbClr>
              </a:solidFill>
              <a:round/>
            </a:ln>
            <a:effectLst/>
          </c:spPr>
        </c:majorGridlines>
        <c:numFmt formatCode="General" sourceLinked="1"/>
        <c:majorTickMark val="none"/>
        <c:minorTickMark val="none"/>
        <c:tickLblPos val="nextTo"/>
        <c:spPr>
          <a:noFill/>
          <a:ln w="9525" cap="flat" cmpd="sng" algn="ctr">
            <a:solidFill>
              <a:srgbClr val="C4D600"/>
            </a:solidFill>
            <a:round/>
          </a:ln>
          <a:effectLst/>
        </c:spPr>
        <c:txPr>
          <a:bodyPr rot="-60000000" spcFirstLastPara="1" vertOverflow="ellipsis" vert="horz" wrap="square" anchor="ctr" anchorCtr="1"/>
          <a:lstStyle/>
          <a:p>
            <a:pPr>
              <a:defRPr sz="9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n-US"/>
          </a:p>
        </c:txPr>
        <c:crossAx val="1613984463"/>
        <c:crosses val="autoZero"/>
        <c:auto val="1"/>
        <c:lblAlgn val="ctr"/>
        <c:lblOffset val="100"/>
        <c:noMultiLvlLbl val="0"/>
      </c:catAx>
      <c:valAx>
        <c:axId val="1613984463"/>
        <c:scaling>
          <c:orientation val="minMax"/>
          <c:max val="0.9"/>
          <c:min val="0"/>
        </c:scaling>
        <c:delete val="0"/>
        <c:axPos val="l"/>
        <c:majorGridlines>
          <c:spPr>
            <a:ln w="9525" cap="flat" cmpd="sng" algn="ctr">
              <a:solidFill>
                <a:srgbClr val="0076A9">
                  <a:alpha val="0"/>
                </a:srgbClr>
              </a:solidFill>
              <a:round/>
            </a:ln>
            <a:effectLst/>
          </c:spPr>
        </c:majorGridlines>
        <c:numFmt formatCode="#,##0.00" sourceLinked="0"/>
        <c:majorTickMark val="none"/>
        <c:minorTickMark val="none"/>
        <c:tickLblPos val="nextTo"/>
        <c:spPr>
          <a:noFill/>
          <a:ln>
            <a:solidFill>
              <a:srgbClr val="C4D600"/>
            </a:solidFill>
          </a:ln>
          <a:effectLst/>
        </c:spPr>
        <c:txPr>
          <a:bodyPr rot="-60000000" spcFirstLastPara="1" vertOverflow="ellipsis" vert="horz" wrap="square" anchor="ctr" anchorCtr="1"/>
          <a:lstStyle/>
          <a:p>
            <a:pPr>
              <a:defRPr sz="9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n-US"/>
          </a:p>
        </c:txPr>
        <c:crossAx val="16139644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landscape" horizontalDpi="1200" verticalDpi="120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solidFill>
                  <a:srgbClr val="0076A9"/>
                </a:solidFill>
                <a:latin typeface="Arial" panose="020B0604020202020204" pitchFamily="34" charset="0"/>
                <a:cs typeface="Arial" panose="020B0604020202020204" pitchFamily="34" charset="0"/>
              </a:rPr>
              <a:t>Debt to Equity Ratio 
</a:t>
            </a:r>
            <a:r>
              <a:rPr lang="en-US" sz="1200">
                <a:solidFill>
                  <a:schemeClr val="tx1">
                    <a:lumMod val="50000"/>
                    <a:lumOff val="50000"/>
                  </a:schemeClr>
                </a:solidFill>
                <a:latin typeface="Arial" panose="020B0604020202020204" pitchFamily="34" charset="0"/>
                <a:cs typeface="Arial" panose="020B0604020202020204" pitchFamily="34" charset="0"/>
              </a:rPr>
              <a:t>(Total Debt/Equity)</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Debt to Equity</c:v>
          </c:tx>
          <c:spPr>
            <a:ln w="28575" cap="rnd">
              <a:solidFill>
                <a:schemeClr val="accent1"/>
              </a:solidFill>
              <a:round/>
            </a:ln>
            <a:effectLst/>
          </c:spPr>
          <c:marker>
            <c:symbol val="none"/>
          </c:marker>
          <c:dLbls>
            <c:dLbl>
              <c:idx val="4"/>
              <c:layout>
                <c:manualLayout>
                  <c:x val="-2.950146289075254E-2"/>
                  <c:y val="-4.5126159524992618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21F8-4B14-A873-2505AA4E97F9}"/>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76A9"/>
                    </a:solidFill>
                    <a:latin typeface="Arial" panose="020B0604020202020204" pitchFamily="34" charset="0"/>
                    <a:ea typeface="+mn-ea"/>
                    <a:cs typeface="Arial" panose="020B0604020202020204" pitchFamily="34" charset="0"/>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'For Charts'!$C$19:$G$19</c:f>
              <c:numCache>
                <c:formatCode>General</c:formatCode>
                <c:ptCount val="5"/>
                <c:pt idx="0">
                  <c:v>2015</c:v>
                </c:pt>
                <c:pt idx="1">
                  <c:v>2016</c:v>
                </c:pt>
                <c:pt idx="2">
                  <c:v>2017</c:v>
                </c:pt>
                <c:pt idx="3">
                  <c:v>2018</c:v>
                </c:pt>
                <c:pt idx="4">
                  <c:v>2019</c:v>
                </c:pt>
              </c:numCache>
            </c:numRef>
          </c:cat>
          <c:val>
            <c:numRef>
              <c:f>'For Charts'!$C$22:$G$22</c:f>
              <c:numCache>
                <c:formatCode>_-* #,##0.00_-;\-* #,##0.00_-;_-* "-"??_-;_-@_-</c:formatCode>
                <c:ptCount val="5"/>
                <c:pt idx="0">
                  <c:v>1.7659377885614174</c:v>
                </c:pt>
                <c:pt idx="1">
                  <c:v>1.6873338061471075</c:v>
                </c:pt>
                <c:pt idx="2">
                  <c:v>1.7425596605047529</c:v>
                </c:pt>
                <c:pt idx="3">
                  <c:v>1.8557787103082637</c:v>
                </c:pt>
                <c:pt idx="4">
                  <c:v>0.98012478976501116</c:v>
                </c:pt>
              </c:numCache>
            </c:numRef>
          </c:val>
          <c:smooth val="0"/>
          <c:extLst>
            <c:ext xmlns:c16="http://schemas.microsoft.com/office/drawing/2014/chart" uri="{C3380CC4-5D6E-409C-BE32-E72D297353CC}">
              <c16:uniqueId val="{00000000-0566-46D8-BBE9-ACDC372EC6F4}"/>
            </c:ext>
          </c:extLst>
        </c:ser>
        <c:dLbls>
          <c:showLegendKey val="0"/>
          <c:showVal val="0"/>
          <c:showCatName val="0"/>
          <c:showSerName val="0"/>
          <c:showPercent val="0"/>
          <c:showBubbleSize val="0"/>
        </c:dLbls>
        <c:smooth val="0"/>
        <c:axId val="1613964495"/>
        <c:axId val="1613984463"/>
      </c:lineChart>
      <c:catAx>
        <c:axId val="1613964495"/>
        <c:scaling>
          <c:orientation val="minMax"/>
        </c:scaling>
        <c:delete val="0"/>
        <c:axPos val="b"/>
        <c:majorGridlines>
          <c:spPr>
            <a:ln w="9525" cap="flat" cmpd="sng" algn="ctr">
              <a:solidFill>
                <a:srgbClr val="C4D600">
                  <a:alpha val="25000"/>
                </a:srgbClr>
              </a:solidFill>
              <a:round/>
            </a:ln>
            <a:effectLst/>
          </c:spPr>
        </c:majorGridlines>
        <c:numFmt formatCode="General" sourceLinked="1"/>
        <c:majorTickMark val="none"/>
        <c:minorTickMark val="none"/>
        <c:tickLblPos val="nextTo"/>
        <c:spPr>
          <a:noFill/>
          <a:ln w="9525" cap="flat" cmpd="sng" algn="ctr">
            <a:solidFill>
              <a:srgbClr val="C4D600"/>
            </a:solidFill>
            <a:round/>
          </a:ln>
          <a:effectLst/>
        </c:spPr>
        <c:txPr>
          <a:bodyPr rot="-60000000" spcFirstLastPara="1" vertOverflow="ellipsis" vert="horz" wrap="square" anchor="ctr" anchorCtr="1"/>
          <a:lstStyle/>
          <a:p>
            <a:pPr>
              <a:defRPr sz="9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n-US"/>
          </a:p>
        </c:txPr>
        <c:crossAx val="1613984463"/>
        <c:crosses val="autoZero"/>
        <c:auto val="1"/>
        <c:lblAlgn val="ctr"/>
        <c:lblOffset val="100"/>
        <c:noMultiLvlLbl val="0"/>
      </c:catAx>
      <c:valAx>
        <c:axId val="1613984463"/>
        <c:scaling>
          <c:orientation val="minMax"/>
          <c:max val="3"/>
          <c:min val="0"/>
        </c:scaling>
        <c:delete val="0"/>
        <c:axPos val="l"/>
        <c:majorGridlines>
          <c:spPr>
            <a:ln w="9525" cap="flat" cmpd="sng" algn="ctr">
              <a:solidFill>
                <a:srgbClr val="0076A9">
                  <a:alpha val="0"/>
                </a:srgbClr>
              </a:solidFill>
              <a:round/>
            </a:ln>
            <a:effectLst/>
          </c:spPr>
        </c:majorGridlines>
        <c:numFmt formatCode="#,##0.00" sourceLinked="0"/>
        <c:majorTickMark val="none"/>
        <c:minorTickMark val="none"/>
        <c:tickLblPos val="nextTo"/>
        <c:spPr>
          <a:noFill/>
          <a:ln>
            <a:solidFill>
              <a:srgbClr val="C4D600"/>
            </a:solidFill>
          </a:ln>
          <a:effectLst/>
        </c:spPr>
        <c:txPr>
          <a:bodyPr rot="-60000000" spcFirstLastPara="1" vertOverflow="ellipsis" vert="horz" wrap="square" anchor="ctr" anchorCtr="1"/>
          <a:lstStyle/>
          <a:p>
            <a:pPr>
              <a:defRPr sz="9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n-US"/>
          </a:p>
        </c:txPr>
        <c:crossAx val="16139644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landscape" horizontalDpi="1200" verticalDpi="120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Financial Statement Return on Assets
 (Net Income/Total Assets)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Return on Assets</c:v>
          </c:tx>
          <c:spPr>
            <a:ln w="28575" cap="rnd">
              <a:solidFill>
                <a:schemeClr val="accent1"/>
              </a:solidFill>
              <a:round/>
            </a:ln>
            <a:effectLst/>
          </c:spPr>
          <c:marker>
            <c:symbol val="none"/>
          </c:marker>
          <c:dLbls>
            <c:dLbl>
              <c:idx val="4"/>
              <c:layout>
                <c:manualLayout>
                  <c:x val="-4.4499247987260022E-2"/>
                  <c:y val="-5.3920409736871268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1817-497B-88D5-1A79EE348CA8}"/>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76A9"/>
                    </a:solidFill>
                    <a:latin typeface="Arial" panose="020B0604020202020204" pitchFamily="34" charset="0"/>
                    <a:ea typeface="+mn-ea"/>
                    <a:cs typeface="Arial" panose="020B0604020202020204" pitchFamily="34" charset="0"/>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'For Charts'!$C$19:$G$19</c:f>
              <c:numCache>
                <c:formatCode>General</c:formatCode>
                <c:ptCount val="5"/>
                <c:pt idx="0">
                  <c:v>2015</c:v>
                </c:pt>
                <c:pt idx="1">
                  <c:v>2016</c:v>
                </c:pt>
                <c:pt idx="2">
                  <c:v>2017</c:v>
                </c:pt>
                <c:pt idx="3">
                  <c:v>2018</c:v>
                </c:pt>
                <c:pt idx="4">
                  <c:v>2019</c:v>
                </c:pt>
              </c:numCache>
            </c:numRef>
          </c:cat>
          <c:val>
            <c:numRef>
              <c:f>'For Charts'!$C$24:$G$24</c:f>
              <c:numCache>
                <c:formatCode>0.00%</c:formatCode>
                <c:ptCount val="5"/>
                <c:pt idx="0">
                  <c:v>2.5070056240508877E-2</c:v>
                </c:pt>
                <c:pt idx="1">
                  <c:v>2.4011458299605316E-2</c:v>
                </c:pt>
                <c:pt idx="2">
                  <c:v>2.467504981834619E-2</c:v>
                </c:pt>
                <c:pt idx="3">
                  <c:v>3.0797464693080225E-2</c:v>
                </c:pt>
                <c:pt idx="4">
                  <c:v>2.255791788166104E-2</c:v>
                </c:pt>
              </c:numCache>
            </c:numRef>
          </c:val>
          <c:smooth val="0"/>
          <c:extLst>
            <c:ext xmlns:c16="http://schemas.microsoft.com/office/drawing/2014/chart" uri="{C3380CC4-5D6E-409C-BE32-E72D297353CC}">
              <c16:uniqueId val="{00000000-0566-46D8-BBE9-ACDC372EC6F4}"/>
            </c:ext>
          </c:extLst>
        </c:ser>
        <c:dLbls>
          <c:showLegendKey val="0"/>
          <c:showVal val="0"/>
          <c:showCatName val="0"/>
          <c:showSerName val="0"/>
          <c:showPercent val="0"/>
          <c:showBubbleSize val="0"/>
        </c:dLbls>
        <c:smooth val="0"/>
        <c:axId val="1613964495"/>
        <c:axId val="1613984463"/>
      </c:lineChart>
      <c:catAx>
        <c:axId val="1613964495"/>
        <c:scaling>
          <c:orientation val="minMax"/>
        </c:scaling>
        <c:delete val="0"/>
        <c:axPos val="b"/>
        <c:majorGridlines>
          <c:spPr>
            <a:ln w="9525" cap="flat" cmpd="sng" algn="ctr">
              <a:solidFill>
                <a:srgbClr val="C4D600">
                  <a:alpha val="25000"/>
                </a:srgbClr>
              </a:solidFill>
              <a:round/>
            </a:ln>
            <a:effectLst/>
          </c:spPr>
        </c:majorGridlines>
        <c:numFmt formatCode="General" sourceLinked="1"/>
        <c:majorTickMark val="none"/>
        <c:minorTickMark val="none"/>
        <c:tickLblPos val="nextTo"/>
        <c:spPr>
          <a:noFill/>
          <a:ln w="9525" cap="flat" cmpd="sng" algn="ctr">
            <a:solidFill>
              <a:srgbClr val="C4D600"/>
            </a:solidFill>
            <a:round/>
          </a:ln>
          <a:effectLst/>
        </c:spPr>
        <c:txPr>
          <a:bodyPr rot="-60000000" spcFirstLastPara="1" vertOverflow="ellipsis" vert="horz" wrap="square" anchor="ctr" anchorCtr="1"/>
          <a:lstStyle/>
          <a:p>
            <a:pPr>
              <a:defRPr sz="9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n-US"/>
          </a:p>
        </c:txPr>
        <c:crossAx val="1613984463"/>
        <c:crosses val="autoZero"/>
        <c:auto val="1"/>
        <c:lblAlgn val="ctr"/>
        <c:lblOffset val="100"/>
        <c:noMultiLvlLbl val="0"/>
      </c:catAx>
      <c:valAx>
        <c:axId val="1613984463"/>
        <c:scaling>
          <c:orientation val="minMax"/>
        </c:scaling>
        <c:delete val="0"/>
        <c:axPos val="l"/>
        <c:majorGridlines>
          <c:spPr>
            <a:ln w="9525" cap="flat" cmpd="sng" algn="ctr">
              <a:solidFill>
                <a:srgbClr val="0076A9">
                  <a:alpha val="0"/>
                </a:srgbClr>
              </a:solidFill>
              <a:round/>
            </a:ln>
            <a:effectLst/>
          </c:spPr>
        </c:majorGridlines>
        <c:numFmt formatCode="0.00%" sourceLinked="0"/>
        <c:majorTickMark val="none"/>
        <c:minorTickMark val="none"/>
        <c:tickLblPos val="nextTo"/>
        <c:spPr>
          <a:noFill/>
          <a:ln>
            <a:solidFill>
              <a:srgbClr val="C4D600"/>
            </a:solidFill>
          </a:ln>
          <a:effectLst/>
        </c:spPr>
        <c:txPr>
          <a:bodyPr rot="-60000000" spcFirstLastPara="1" vertOverflow="ellipsis" vert="horz" wrap="square" anchor="ctr" anchorCtr="1"/>
          <a:lstStyle/>
          <a:p>
            <a:pPr>
              <a:defRPr sz="900" b="1"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n-US"/>
          </a:p>
        </c:txPr>
        <c:crossAx val="16139644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landscape" horizontalDpi="1200" verticalDpi="1200"/>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6" Type="http://schemas.openxmlformats.org/officeDocument/2006/relationships/chart" Target="../charts/chart11.xml"/><Relationship Id="rId5" Type="http://schemas.openxmlformats.org/officeDocument/2006/relationships/chart" Target="../charts/chart10.xml"/><Relationship Id="rId4" Type="http://schemas.openxmlformats.org/officeDocument/2006/relationships/chart" Target="../charts/chart9.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57149</xdr:rowOff>
    </xdr:from>
    <xdr:to>
      <xdr:col>9</xdr:col>
      <xdr:colOff>97367</xdr:colOff>
      <xdr:row>6</xdr:row>
      <xdr:rowOff>72572</xdr:rowOff>
    </xdr:to>
    <xdr:pic>
      <xdr:nvPicPr>
        <xdr:cNvPr id="12" name="Picture 11"/>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57149"/>
          <a:ext cx="3395738" cy="1176566"/>
        </a:xfrm>
        <a:prstGeom prst="rect">
          <a:avLst/>
        </a:prstGeom>
      </xdr:spPr>
    </xdr:pic>
    <xdr:clientData/>
  </xdr:twoCellAnchor>
  <xdr:twoCellAnchor editAs="oneCell">
    <xdr:from>
      <xdr:col>3</xdr:col>
      <xdr:colOff>303350</xdr:colOff>
      <xdr:row>14</xdr:row>
      <xdr:rowOff>21167</xdr:rowOff>
    </xdr:from>
    <xdr:to>
      <xdr:col>9</xdr:col>
      <xdr:colOff>53225</xdr:colOff>
      <xdr:row>26</xdr:row>
      <xdr:rowOff>52916</xdr:rowOff>
    </xdr:to>
    <xdr:pic>
      <xdr:nvPicPr>
        <xdr:cNvPr id="4" name="Picture 3"/>
        <xdr:cNvPicPr>
          <a:picLocks noChangeAspect="1"/>
        </xdr:cNvPicPr>
      </xdr:nvPicPr>
      <xdr:blipFill>
        <a:blip xmlns:r="http://schemas.openxmlformats.org/officeDocument/2006/relationships" r:embed="rId2">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1351100" y="2688167"/>
          <a:ext cx="1845375" cy="2317749"/>
        </a:xfrm>
        <a:prstGeom prst="rect">
          <a:avLst/>
        </a:prstGeom>
      </xdr:spPr>
    </xdr:pic>
    <xdr:clientData/>
  </xdr:twoCellAnchor>
  <xdr:twoCellAnchor editAs="oneCell">
    <xdr:from>
      <xdr:col>0</xdr:col>
      <xdr:colOff>0</xdr:colOff>
      <xdr:row>0</xdr:row>
      <xdr:rowOff>0</xdr:rowOff>
    </xdr:from>
    <xdr:to>
      <xdr:col>24</xdr:col>
      <xdr:colOff>14942</xdr:colOff>
      <xdr:row>35</xdr:row>
      <xdr:rowOff>148167</xdr:rowOff>
    </xdr:to>
    <xdr:pic>
      <xdr:nvPicPr>
        <xdr:cNvPr id="2" name="Picture 1"/>
        <xdr:cNvPicPr>
          <a:picLocks noChangeAspect="1"/>
        </xdr:cNvPicPr>
      </xdr:nvPicPr>
      <xdr:blipFill>
        <a:blip xmlns:r="http://schemas.openxmlformats.org/officeDocument/2006/relationships" r:embed="rId3"/>
        <a:stretch>
          <a:fillRect/>
        </a:stretch>
      </xdr:blipFill>
      <xdr:spPr>
        <a:xfrm>
          <a:off x="0" y="0"/>
          <a:ext cx="8820275" cy="6815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520700</xdr:colOff>
      <xdr:row>36</xdr:row>
      <xdr:rowOff>20476</xdr:rowOff>
    </xdr:to>
    <xdr:graphicFrame macro="">
      <xdr:nvGraphicFramePr>
        <xdr:cNvPr id="6656"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591820</xdr:colOff>
      <xdr:row>0</xdr:row>
      <xdr:rowOff>0</xdr:rowOff>
    </xdr:from>
    <xdr:to>
      <xdr:col>21</xdr:col>
      <xdr:colOff>492760</xdr:colOff>
      <xdr:row>36</xdr:row>
      <xdr:rowOff>47624</xdr:rowOff>
    </xdr:to>
    <xdr:graphicFrame macro="">
      <xdr:nvGraphicFramePr>
        <xdr:cNvPr id="665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445768</xdr:colOff>
      <xdr:row>0</xdr:row>
      <xdr:rowOff>17781</xdr:rowOff>
    </xdr:from>
    <xdr:to>
      <xdr:col>14</xdr:col>
      <xdr:colOff>534668</xdr:colOff>
      <xdr:row>36</xdr:row>
      <xdr:rowOff>46831</xdr:rowOff>
    </xdr:to>
    <xdr:graphicFrame macro="">
      <xdr:nvGraphicFramePr>
        <xdr:cNvPr id="6658"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0</xdr:row>
      <xdr:rowOff>0</xdr:rowOff>
    </xdr:from>
    <xdr:to>
      <xdr:col>1</xdr:col>
      <xdr:colOff>9525</xdr:colOff>
      <xdr:row>4</xdr:row>
      <xdr:rowOff>142875</xdr:rowOff>
    </xdr:to>
    <xdr:sp macro="" textlink="">
      <xdr:nvSpPr>
        <xdr:cNvPr id="6159" name="Text Box 15"/>
        <xdr:cNvSpPr txBox="1">
          <a:spLocks noChangeArrowheads="1"/>
        </xdr:cNvSpPr>
      </xdr:nvSpPr>
      <xdr:spPr bwMode="auto">
        <a:xfrm>
          <a:off x="0" y="0"/>
          <a:ext cx="790575" cy="790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CA" sz="100" b="0" i="0" u="none" strike="noStrike" baseline="0">
              <a:solidFill>
                <a:srgbClr val="000000"/>
              </a:solidFill>
              <a:latin typeface="ZWAdobeF"/>
              <a:cs typeface="ZWAdobeF"/>
            </a:rPr>
            <a:t>3B</a:t>
          </a:r>
        </a:p>
      </xdr:txBody>
    </xdr:sp>
    <xdr:clientData/>
  </xdr:twoCellAnchor>
  <xdr:twoCellAnchor>
    <xdr:from>
      <xdr:col>0</xdr:col>
      <xdr:colOff>0</xdr:colOff>
      <xdr:row>0</xdr:row>
      <xdr:rowOff>0</xdr:rowOff>
    </xdr:from>
    <xdr:to>
      <xdr:col>1</xdr:col>
      <xdr:colOff>9525</xdr:colOff>
      <xdr:row>4</xdr:row>
      <xdr:rowOff>142875</xdr:rowOff>
    </xdr:to>
    <xdr:sp macro="" textlink="">
      <xdr:nvSpPr>
        <xdr:cNvPr id="6161" name="Text Box 17"/>
        <xdr:cNvSpPr txBox="1">
          <a:spLocks noChangeArrowheads="1"/>
        </xdr:cNvSpPr>
      </xdr:nvSpPr>
      <xdr:spPr bwMode="auto">
        <a:xfrm>
          <a:off x="0" y="0"/>
          <a:ext cx="790575" cy="790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CA" sz="100" b="0" i="0" u="none" strike="noStrike" baseline="0">
              <a:solidFill>
                <a:srgbClr val="000000"/>
              </a:solidFill>
              <a:latin typeface="ZWAdobeF"/>
              <a:cs typeface="ZWAdobeF"/>
            </a:rPr>
            <a:t>3B</a:t>
          </a:r>
        </a:p>
      </xdr:txBody>
    </xdr:sp>
    <xdr:clientData/>
  </xdr:twoCellAnchor>
  <xdr:twoCellAnchor>
    <xdr:from>
      <xdr:col>0</xdr:col>
      <xdr:colOff>0</xdr:colOff>
      <xdr:row>0</xdr:row>
      <xdr:rowOff>0</xdr:rowOff>
    </xdr:from>
    <xdr:to>
      <xdr:col>1</xdr:col>
      <xdr:colOff>9525</xdr:colOff>
      <xdr:row>4</xdr:row>
      <xdr:rowOff>142875</xdr:rowOff>
    </xdr:to>
    <xdr:sp macro="" textlink="">
      <xdr:nvSpPr>
        <xdr:cNvPr id="6163" name="Text Box 19"/>
        <xdr:cNvSpPr txBox="1">
          <a:spLocks noChangeArrowheads="1"/>
        </xdr:cNvSpPr>
      </xdr:nvSpPr>
      <xdr:spPr bwMode="auto">
        <a:xfrm>
          <a:off x="0" y="0"/>
          <a:ext cx="790575" cy="790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CA" sz="100" b="0" i="0" u="none" strike="noStrike" baseline="0">
              <a:solidFill>
                <a:srgbClr val="000000"/>
              </a:solidFill>
              <a:latin typeface="ZWAdobeF"/>
              <a:cs typeface="ZWAdobeF"/>
            </a:rPr>
            <a:t>3B</a:t>
          </a:r>
        </a:p>
      </xdr:txBody>
    </xdr:sp>
    <xdr:clientData/>
  </xdr:twoCellAnchor>
  <xdr:twoCellAnchor>
    <xdr:from>
      <xdr:col>0</xdr:col>
      <xdr:colOff>0</xdr:colOff>
      <xdr:row>0</xdr:row>
      <xdr:rowOff>0</xdr:rowOff>
    </xdr:from>
    <xdr:to>
      <xdr:col>1</xdr:col>
      <xdr:colOff>9525</xdr:colOff>
      <xdr:row>4</xdr:row>
      <xdr:rowOff>142875</xdr:rowOff>
    </xdr:to>
    <xdr:sp macro="" textlink="">
      <xdr:nvSpPr>
        <xdr:cNvPr id="6165" name="Text Box 21"/>
        <xdr:cNvSpPr txBox="1">
          <a:spLocks noChangeArrowheads="1"/>
        </xdr:cNvSpPr>
      </xdr:nvSpPr>
      <xdr:spPr bwMode="auto">
        <a:xfrm>
          <a:off x="0" y="0"/>
          <a:ext cx="790575" cy="790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CA" sz="100" b="0" i="0" u="none" strike="noStrike" baseline="0">
              <a:solidFill>
                <a:srgbClr val="000000"/>
              </a:solidFill>
              <a:latin typeface="ZWAdobeF"/>
              <a:cs typeface="ZWAdobeF"/>
            </a:rPr>
            <a:t>3B</a:t>
          </a:r>
        </a:p>
      </xdr:txBody>
    </xdr:sp>
    <xdr:clientData/>
  </xdr:twoCellAnchor>
  <xdr:twoCellAnchor>
    <xdr:from>
      <xdr:col>0</xdr:col>
      <xdr:colOff>0</xdr:colOff>
      <xdr:row>0</xdr:row>
      <xdr:rowOff>0</xdr:rowOff>
    </xdr:from>
    <xdr:to>
      <xdr:col>1</xdr:col>
      <xdr:colOff>9525</xdr:colOff>
      <xdr:row>4</xdr:row>
      <xdr:rowOff>142875</xdr:rowOff>
    </xdr:to>
    <xdr:sp macro="" textlink="">
      <xdr:nvSpPr>
        <xdr:cNvPr id="6167" name="Text Box 23"/>
        <xdr:cNvSpPr txBox="1">
          <a:spLocks noChangeArrowheads="1"/>
        </xdr:cNvSpPr>
      </xdr:nvSpPr>
      <xdr:spPr bwMode="auto">
        <a:xfrm>
          <a:off x="0" y="0"/>
          <a:ext cx="790575" cy="790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CA" sz="100" b="0" i="0" u="none" strike="noStrike" baseline="0">
              <a:solidFill>
                <a:srgbClr val="000000"/>
              </a:solidFill>
              <a:latin typeface="ZWAdobeF"/>
              <a:cs typeface="ZWAdobeF"/>
            </a:rPr>
            <a:t>3B</a:t>
          </a:r>
        </a:p>
      </xdr:txBody>
    </xdr:sp>
    <xdr:clientData/>
  </xdr:twoCellAnchor>
  <xdr:twoCellAnchor>
    <xdr:from>
      <xdr:col>0</xdr:col>
      <xdr:colOff>0</xdr:colOff>
      <xdr:row>0</xdr:row>
      <xdr:rowOff>0</xdr:rowOff>
    </xdr:from>
    <xdr:to>
      <xdr:col>1</xdr:col>
      <xdr:colOff>9525</xdr:colOff>
      <xdr:row>4</xdr:row>
      <xdr:rowOff>142875</xdr:rowOff>
    </xdr:to>
    <xdr:sp macro="" textlink="">
      <xdr:nvSpPr>
        <xdr:cNvPr id="6169" name="Text Box 25"/>
        <xdr:cNvSpPr txBox="1">
          <a:spLocks noChangeArrowheads="1"/>
        </xdr:cNvSpPr>
      </xdr:nvSpPr>
      <xdr:spPr bwMode="auto">
        <a:xfrm>
          <a:off x="0" y="0"/>
          <a:ext cx="790575" cy="790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CA" sz="100" b="0" i="0" u="none" strike="noStrike" baseline="0">
              <a:solidFill>
                <a:srgbClr val="000000"/>
              </a:solidFill>
              <a:latin typeface="ZWAdobeF"/>
              <a:cs typeface="ZWAdobeF"/>
            </a:rPr>
            <a:t>3B</a:t>
          </a:r>
        </a:p>
      </xdr:txBody>
    </xdr:sp>
    <xdr:clientData/>
  </xdr:twoCellAnchor>
  <xdr:twoCellAnchor>
    <xdr:from>
      <xdr:col>0</xdr:col>
      <xdr:colOff>0</xdr:colOff>
      <xdr:row>0</xdr:row>
      <xdr:rowOff>0</xdr:rowOff>
    </xdr:from>
    <xdr:to>
      <xdr:col>1</xdr:col>
      <xdr:colOff>9525</xdr:colOff>
      <xdr:row>4</xdr:row>
      <xdr:rowOff>142875</xdr:rowOff>
    </xdr:to>
    <xdr:sp macro="" textlink="">
      <xdr:nvSpPr>
        <xdr:cNvPr id="6171" name="Text Box 27"/>
        <xdr:cNvSpPr txBox="1">
          <a:spLocks noChangeArrowheads="1"/>
        </xdr:cNvSpPr>
      </xdr:nvSpPr>
      <xdr:spPr bwMode="auto">
        <a:xfrm>
          <a:off x="0" y="0"/>
          <a:ext cx="790575" cy="790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CA" sz="100" b="0" i="0" u="none" strike="noStrike" baseline="0">
              <a:solidFill>
                <a:srgbClr val="000000"/>
              </a:solidFill>
              <a:latin typeface="ZWAdobeF"/>
              <a:cs typeface="ZWAdobeF"/>
            </a:rPr>
            <a:t>3B</a:t>
          </a:r>
        </a:p>
      </xdr:txBody>
    </xdr:sp>
    <xdr:clientData/>
  </xdr:twoCellAnchor>
  <xdr:twoCellAnchor>
    <xdr:from>
      <xdr:col>0</xdr:col>
      <xdr:colOff>0</xdr:colOff>
      <xdr:row>0</xdr:row>
      <xdr:rowOff>0</xdr:rowOff>
    </xdr:from>
    <xdr:to>
      <xdr:col>1</xdr:col>
      <xdr:colOff>9525</xdr:colOff>
      <xdr:row>4</xdr:row>
      <xdr:rowOff>142875</xdr:rowOff>
    </xdr:to>
    <xdr:sp macro="" textlink="">
      <xdr:nvSpPr>
        <xdr:cNvPr id="6173" name="Text Box 29"/>
        <xdr:cNvSpPr txBox="1">
          <a:spLocks noChangeArrowheads="1"/>
        </xdr:cNvSpPr>
      </xdr:nvSpPr>
      <xdr:spPr bwMode="auto">
        <a:xfrm>
          <a:off x="0" y="0"/>
          <a:ext cx="790575" cy="790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CA" sz="100" b="0" i="0" u="none" strike="noStrike" baseline="0">
              <a:solidFill>
                <a:srgbClr val="000000"/>
              </a:solidFill>
              <a:latin typeface="ZWAdobeF"/>
              <a:cs typeface="ZWAdobeF"/>
            </a:rPr>
            <a:t>3B</a:t>
          </a:r>
        </a:p>
      </xdr:txBody>
    </xdr:sp>
    <xdr:clientData/>
  </xdr:twoCellAnchor>
  <xdr:twoCellAnchor>
    <xdr:from>
      <xdr:col>0</xdr:col>
      <xdr:colOff>0</xdr:colOff>
      <xdr:row>0</xdr:row>
      <xdr:rowOff>0</xdr:rowOff>
    </xdr:from>
    <xdr:to>
      <xdr:col>1</xdr:col>
      <xdr:colOff>9525</xdr:colOff>
      <xdr:row>4</xdr:row>
      <xdr:rowOff>142875</xdr:rowOff>
    </xdr:to>
    <xdr:sp macro="" textlink="">
      <xdr:nvSpPr>
        <xdr:cNvPr id="6175" name="Text Box 31"/>
        <xdr:cNvSpPr txBox="1">
          <a:spLocks noChangeArrowheads="1"/>
        </xdr:cNvSpPr>
      </xdr:nvSpPr>
      <xdr:spPr bwMode="auto">
        <a:xfrm>
          <a:off x="0" y="0"/>
          <a:ext cx="790575" cy="790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CA" sz="100" b="0" i="0" u="none" strike="noStrike" baseline="0">
              <a:solidFill>
                <a:srgbClr val="000000"/>
              </a:solidFill>
              <a:latin typeface="ZWAdobeF"/>
              <a:cs typeface="ZWAdobeF"/>
            </a:rPr>
            <a:t>3B</a:t>
          </a:r>
        </a:p>
      </xdr:txBody>
    </xdr:sp>
    <xdr:clientData/>
  </xdr:twoCellAnchor>
  <xdr:twoCellAnchor>
    <xdr:from>
      <xdr:col>0</xdr:col>
      <xdr:colOff>0</xdr:colOff>
      <xdr:row>0</xdr:row>
      <xdr:rowOff>0</xdr:rowOff>
    </xdr:from>
    <xdr:to>
      <xdr:col>1</xdr:col>
      <xdr:colOff>9525</xdr:colOff>
      <xdr:row>4</xdr:row>
      <xdr:rowOff>142875</xdr:rowOff>
    </xdr:to>
    <xdr:sp macro="" textlink="">
      <xdr:nvSpPr>
        <xdr:cNvPr id="6177" name="Text Box 33"/>
        <xdr:cNvSpPr txBox="1">
          <a:spLocks noChangeArrowheads="1"/>
        </xdr:cNvSpPr>
      </xdr:nvSpPr>
      <xdr:spPr bwMode="auto">
        <a:xfrm>
          <a:off x="0" y="0"/>
          <a:ext cx="790575" cy="790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CA" sz="100" b="0" i="0" u="none" strike="noStrike" baseline="0">
              <a:solidFill>
                <a:srgbClr val="000000"/>
              </a:solidFill>
              <a:latin typeface="ZWAdobeF"/>
              <a:cs typeface="ZWAdobeF"/>
            </a:rPr>
            <a:t>3B</a:t>
          </a:r>
        </a:p>
      </xdr:txBody>
    </xdr:sp>
    <xdr:clientData/>
  </xdr:twoCellAnchor>
  <xdr:twoCellAnchor>
    <xdr:from>
      <xdr:col>0</xdr:col>
      <xdr:colOff>0</xdr:colOff>
      <xdr:row>0</xdr:row>
      <xdr:rowOff>0</xdr:rowOff>
    </xdr:from>
    <xdr:to>
      <xdr:col>1</xdr:col>
      <xdr:colOff>9525</xdr:colOff>
      <xdr:row>4</xdr:row>
      <xdr:rowOff>142875</xdr:rowOff>
    </xdr:to>
    <xdr:sp macro="" textlink="">
      <xdr:nvSpPr>
        <xdr:cNvPr id="6179" name="Text Box 35"/>
        <xdr:cNvSpPr txBox="1">
          <a:spLocks noChangeArrowheads="1"/>
        </xdr:cNvSpPr>
      </xdr:nvSpPr>
      <xdr:spPr bwMode="auto">
        <a:xfrm>
          <a:off x="0" y="0"/>
          <a:ext cx="790575" cy="790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CA" sz="100" b="0" i="0" u="none" strike="noStrike" baseline="0">
              <a:solidFill>
                <a:srgbClr val="000000"/>
              </a:solidFill>
              <a:latin typeface="ZWAdobeF"/>
              <a:cs typeface="ZWAdobeF"/>
            </a:rPr>
            <a:t>3B</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38100</xdr:colOff>
      <xdr:row>0</xdr:row>
      <xdr:rowOff>30480</xdr:rowOff>
    </xdr:from>
    <xdr:to>
      <xdr:col>12</xdr:col>
      <xdr:colOff>1066800</xdr:colOff>
      <xdr:row>36</xdr:row>
      <xdr:rowOff>152559</xdr:rowOff>
    </xdr:to>
    <xdr:graphicFrame macro="">
      <xdr:nvGraphicFramePr>
        <xdr:cNvPr id="8674"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5</xdr:col>
      <xdr:colOff>548640</xdr:colOff>
      <xdr:row>36</xdr:row>
      <xdr:rowOff>129540</xdr:rowOff>
    </xdr:to>
    <xdr:graphicFrame macro="">
      <xdr:nvGraphicFramePr>
        <xdr:cNvPr id="8673"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15241</xdr:rowOff>
    </xdr:from>
    <xdr:to>
      <xdr:col>6</xdr:col>
      <xdr:colOff>266700</xdr:colOff>
      <xdr:row>32</xdr:row>
      <xdr:rowOff>59532</xdr:rowOff>
    </xdr:to>
    <xdr:graphicFrame macro="">
      <xdr:nvGraphicFramePr>
        <xdr:cNvPr id="11573"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312420</xdr:colOff>
      <xdr:row>0</xdr:row>
      <xdr:rowOff>38100</xdr:rowOff>
    </xdr:from>
    <xdr:to>
      <xdr:col>13</xdr:col>
      <xdr:colOff>7620</xdr:colOff>
      <xdr:row>32</xdr:row>
      <xdr:rowOff>107156</xdr:rowOff>
    </xdr:to>
    <xdr:graphicFrame macro="">
      <xdr:nvGraphicFramePr>
        <xdr:cNvPr id="11574"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22860</xdr:colOff>
      <xdr:row>0</xdr:row>
      <xdr:rowOff>7621</xdr:rowOff>
    </xdr:from>
    <xdr:to>
      <xdr:col>20</xdr:col>
      <xdr:colOff>350520</xdr:colOff>
      <xdr:row>32</xdr:row>
      <xdr:rowOff>71438</xdr:rowOff>
    </xdr:to>
    <xdr:graphicFrame macro="">
      <xdr:nvGraphicFramePr>
        <xdr:cNvPr id="11575"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28</xdr:col>
      <xdr:colOff>45720</xdr:colOff>
      <xdr:row>0</xdr:row>
      <xdr:rowOff>15240</xdr:rowOff>
    </xdr:from>
    <xdr:to>
      <xdr:col>34</xdr:col>
      <xdr:colOff>457200</xdr:colOff>
      <xdr:row>32</xdr:row>
      <xdr:rowOff>95250</xdr:rowOff>
    </xdr:to>
    <xdr:graphicFrame macro="">
      <xdr:nvGraphicFramePr>
        <xdr:cNvPr id="11576"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35</xdr:col>
      <xdr:colOff>30480</xdr:colOff>
      <xdr:row>0</xdr:row>
      <xdr:rowOff>11430</xdr:rowOff>
    </xdr:from>
    <xdr:to>
      <xdr:col>41</xdr:col>
      <xdr:colOff>68580</xdr:colOff>
      <xdr:row>32</xdr:row>
      <xdr:rowOff>95250</xdr:rowOff>
    </xdr:to>
    <xdr:graphicFrame macro="">
      <xdr:nvGraphicFramePr>
        <xdr:cNvPr id="11577"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0</xdr:row>
      <xdr:rowOff>0</xdr:rowOff>
    </xdr:from>
    <xdr:to>
      <xdr:col>0</xdr:col>
      <xdr:colOff>777240</xdr:colOff>
      <xdr:row>4</xdr:row>
      <xdr:rowOff>114300</xdr:rowOff>
    </xdr:to>
    <xdr:sp macro="" textlink="">
      <xdr:nvSpPr>
        <xdr:cNvPr id="11298" name="Text Box 34"/>
        <xdr:cNvSpPr txBox="1">
          <a:spLocks noChangeArrowheads="1"/>
        </xdr:cNvSpPr>
      </xdr:nvSpPr>
      <xdr:spPr bwMode="auto">
        <a:xfrm>
          <a:off x="0" y="0"/>
          <a:ext cx="762000" cy="7620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CA" sz="100" b="0" i="0" u="none" strike="noStrike" baseline="0">
              <a:solidFill>
                <a:srgbClr val="000000"/>
              </a:solidFill>
              <a:latin typeface="ZWAdobeF"/>
              <a:cs typeface="ZWAdobeF"/>
            </a:rPr>
            <a:t>7B</a:t>
          </a:r>
        </a:p>
      </xdr:txBody>
    </xdr:sp>
    <xdr:clientData/>
  </xdr:twoCellAnchor>
  <xdr:twoCellAnchor>
    <xdr:from>
      <xdr:col>0</xdr:col>
      <xdr:colOff>0</xdr:colOff>
      <xdr:row>0</xdr:row>
      <xdr:rowOff>0</xdr:rowOff>
    </xdr:from>
    <xdr:to>
      <xdr:col>0</xdr:col>
      <xdr:colOff>777240</xdr:colOff>
      <xdr:row>4</xdr:row>
      <xdr:rowOff>114300</xdr:rowOff>
    </xdr:to>
    <xdr:sp macro="" textlink="">
      <xdr:nvSpPr>
        <xdr:cNvPr id="11300" name="Text Box 36"/>
        <xdr:cNvSpPr txBox="1">
          <a:spLocks noChangeArrowheads="1"/>
        </xdr:cNvSpPr>
      </xdr:nvSpPr>
      <xdr:spPr bwMode="auto">
        <a:xfrm>
          <a:off x="0" y="0"/>
          <a:ext cx="762000" cy="7620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CA" sz="100" b="0" i="0" u="none" strike="noStrike" baseline="0">
              <a:solidFill>
                <a:srgbClr val="000000"/>
              </a:solidFill>
              <a:latin typeface="ZWAdobeF"/>
              <a:cs typeface="ZWAdobeF"/>
            </a:rPr>
            <a:t>7B</a:t>
          </a:r>
        </a:p>
      </xdr:txBody>
    </xdr:sp>
    <xdr:clientData/>
  </xdr:twoCellAnchor>
  <xdr:twoCellAnchor>
    <xdr:from>
      <xdr:col>20</xdr:col>
      <xdr:colOff>520700</xdr:colOff>
      <xdr:row>0</xdr:row>
      <xdr:rowOff>38100</xdr:rowOff>
    </xdr:from>
    <xdr:to>
      <xdr:col>26</xdr:col>
      <xdr:colOff>589280</xdr:colOff>
      <xdr:row>32</xdr:row>
      <xdr:rowOff>109537</xdr:rowOff>
    </xdr:to>
    <xdr:graphicFrame macro="">
      <xdr:nvGraphicFramePr>
        <xdr:cNvPr id="10"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13756</xdr:colOff>
      <xdr:row>0</xdr:row>
      <xdr:rowOff>0</xdr:rowOff>
    </xdr:from>
    <xdr:to>
      <xdr:col>6</xdr:col>
      <xdr:colOff>260350</xdr:colOff>
      <xdr:row>35</xdr:row>
      <xdr:rowOff>7182</xdr:rowOff>
    </xdr:to>
    <xdr:graphicFrame macro="">
      <xdr:nvGraphicFramePr>
        <xdr:cNvPr id="19043"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457200</xdr:colOff>
      <xdr:row>0</xdr:row>
      <xdr:rowOff>0</xdr:rowOff>
    </xdr:from>
    <xdr:to>
      <xdr:col>12</xdr:col>
      <xdr:colOff>603463</xdr:colOff>
      <xdr:row>35</xdr:row>
      <xdr:rowOff>7182</xdr:rowOff>
    </xdr:to>
    <xdr:graphicFrame macro="">
      <xdr:nvGraphicFramePr>
        <xdr:cNvPr id="4"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642258</xdr:colOff>
      <xdr:row>1</xdr:row>
      <xdr:rowOff>54430</xdr:rowOff>
    </xdr:from>
    <xdr:to>
      <xdr:col>9</xdr:col>
      <xdr:colOff>5442</xdr:colOff>
      <xdr:row>3</xdr:row>
      <xdr:rowOff>5444</xdr:rowOff>
    </xdr:to>
    <xdr:sp macro="" textlink="">
      <xdr:nvSpPr>
        <xdr:cNvPr id="2" name="Rectangle 1"/>
        <xdr:cNvSpPr/>
      </xdr:nvSpPr>
      <xdr:spPr>
        <a:xfrm>
          <a:off x="7913915" y="310244"/>
          <a:ext cx="1975756" cy="370114"/>
        </a:xfrm>
        <a:prstGeom prst="rect">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Updated.</a:t>
          </a:r>
        </a:p>
      </xdr:txBody>
    </xdr:sp>
    <xdr:clientData/>
  </xdr:twoCellAnchor>
  <xdr:twoCellAnchor>
    <xdr:from>
      <xdr:col>6</xdr:col>
      <xdr:colOff>0</xdr:colOff>
      <xdr:row>45</xdr:row>
      <xdr:rowOff>70757</xdr:rowOff>
    </xdr:from>
    <xdr:to>
      <xdr:col>9</xdr:col>
      <xdr:colOff>16327</xdr:colOff>
      <xdr:row>47</xdr:row>
      <xdr:rowOff>21771</xdr:rowOff>
    </xdr:to>
    <xdr:sp macro="" textlink="">
      <xdr:nvSpPr>
        <xdr:cNvPr id="3" name="Rectangle 2"/>
        <xdr:cNvSpPr/>
      </xdr:nvSpPr>
      <xdr:spPr>
        <a:xfrm>
          <a:off x="7924800" y="8773886"/>
          <a:ext cx="1975756" cy="370114"/>
        </a:xfrm>
        <a:prstGeom prst="rect">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Updated.</a:t>
          </a:r>
        </a:p>
      </xdr:txBody>
    </xdr:sp>
    <xdr:clientData/>
  </xdr:twoCellAnchor>
  <xdr:twoCellAnchor>
    <xdr:from>
      <xdr:col>6</xdr:col>
      <xdr:colOff>185056</xdr:colOff>
      <xdr:row>47</xdr:row>
      <xdr:rowOff>179614</xdr:rowOff>
    </xdr:from>
    <xdr:to>
      <xdr:col>11</xdr:col>
      <xdr:colOff>103414</xdr:colOff>
      <xdr:row>54</xdr:row>
      <xdr:rowOff>43543</xdr:rowOff>
    </xdr:to>
    <xdr:sp macro="" textlink="">
      <xdr:nvSpPr>
        <xdr:cNvPr id="4" name="Rectangle 3"/>
        <xdr:cNvSpPr/>
      </xdr:nvSpPr>
      <xdr:spPr>
        <a:xfrm>
          <a:off x="8109856" y="9301843"/>
          <a:ext cx="3184072" cy="1311729"/>
        </a:xfrm>
        <a:prstGeom prst="rect">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Question: </a:t>
          </a:r>
        </a:p>
        <a:p>
          <a:pPr algn="l"/>
          <a:r>
            <a:rPr lang="en-US" sz="1100"/>
            <a:t>1. Explain why the Operating</a:t>
          </a:r>
          <a:r>
            <a:rPr lang="en-US" sz="1100" baseline="0"/>
            <a:t> Revenues increased by 18%</a:t>
          </a:r>
        </a:p>
        <a:p>
          <a:pPr algn="l"/>
          <a:r>
            <a:rPr lang="en-US" sz="1100" baseline="0"/>
            <a:t>2. Ask about zero income tax</a:t>
          </a:r>
          <a:endParaRPr 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625929</xdr:colOff>
      <xdr:row>2</xdr:row>
      <xdr:rowOff>70757</xdr:rowOff>
    </xdr:from>
    <xdr:to>
      <xdr:col>10</xdr:col>
      <xdr:colOff>642256</xdr:colOff>
      <xdr:row>6</xdr:row>
      <xdr:rowOff>87086</xdr:rowOff>
    </xdr:to>
    <xdr:sp macro="" textlink="">
      <xdr:nvSpPr>
        <xdr:cNvPr id="2" name="Rectangle 1"/>
        <xdr:cNvSpPr/>
      </xdr:nvSpPr>
      <xdr:spPr>
        <a:xfrm>
          <a:off x="8507186" y="386443"/>
          <a:ext cx="1975756" cy="647700"/>
        </a:xfrm>
        <a:prstGeom prst="rect">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Updated.</a:t>
          </a:r>
        </a:p>
        <a:p>
          <a:pPr algn="l"/>
          <a:r>
            <a:rPr lang="en-US" sz="1100"/>
            <a:t>Added Union</a:t>
          </a:r>
          <a:r>
            <a:rPr lang="en-US" sz="1100" baseline="0"/>
            <a:t> to Enbridge for 2018 to aid in YoY change</a:t>
          </a:r>
          <a:endParaRPr 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21771</xdr:colOff>
      <xdr:row>13</xdr:row>
      <xdr:rowOff>5444</xdr:rowOff>
    </xdr:from>
    <xdr:to>
      <xdr:col>9</xdr:col>
      <xdr:colOff>168728</xdr:colOff>
      <xdr:row>16</xdr:row>
      <xdr:rowOff>152401</xdr:rowOff>
    </xdr:to>
    <xdr:sp macro="" textlink="">
      <xdr:nvSpPr>
        <xdr:cNvPr id="3" name="Rectangle 2"/>
        <xdr:cNvSpPr/>
      </xdr:nvSpPr>
      <xdr:spPr>
        <a:xfrm>
          <a:off x="9987642" y="2329544"/>
          <a:ext cx="1453243" cy="723900"/>
        </a:xfrm>
        <a:prstGeom prst="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Check the acc179/180 variance from the email</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587831</xdr:colOff>
      <xdr:row>6</xdr:row>
      <xdr:rowOff>76201</xdr:rowOff>
    </xdr:from>
    <xdr:to>
      <xdr:col>14</xdr:col>
      <xdr:colOff>174172</xdr:colOff>
      <xdr:row>10</xdr:row>
      <xdr:rowOff>92530</xdr:rowOff>
    </xdr:to>
    <xdr:sp macro="" textlink="">
      <xdr:nvSpPr>
        <xdr:cNvPr id="2" name="Rectangle 1"/>
        <xdr:cNvSpPr/>
      </xdr:nvSpPr>
      <xdr:spPr>
        <a:xfrm>
          <a:off x="9144002" y="1496787"/>
          <a:ext cx="3505199" cy="647700"/>
        </a:xfrm>
        <a:prstGeom prst="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Quest:</a:t>
          </a:r>
          <a:r>
            <a:rPr lang="en-US" sz="1100" baseline="0"/>
            <a:t> </a:t>
          </a:r>
          <a:r>
            <a:rPr lang="en-US" sz="1100"/>
            <a:t>For 2018 Share</a:t>
          </a:r>
          <a:r>
            <a:rPr lang="en-US" sz="1100" baseline="0"/>
            <a:t> Capital </a:t>
          </a:r>
          <a:r>
            <a:rPr lang="en-US" sz="1100"/>
            <a:t>combined of Enb+Union was $4.8B. However, in 2019 the merged entity EGI shows a fig of $10B</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r:id="rId1" refreshedBy="Stephanie Chan" refreshedDate="43655.679338657406" backgroundQuery="1" createdVersion="4" refreshedVersion="6" minRefreshableVersion="3" recordCount="400">
  <cacheSource type="external" connectionId="1"/>
  <cacheFields count="22">
    <cacheField name="Reporting_Period" numFmtId="0">
      <sharedItems count="6">
        <s v="May"/>
        <s v="August"/>
        <s v="November"/>
        <s v="April"/>
        <s v="January"/>
        <s v="February"/>
      </sharedItems>
    </cacheField>
    <cacheField name="Company_Name" numFmtId="0">
      <sharedItems count="5">
        <s v="Enbridge Gas Distribution Inc."/>
        <s v="Union Gas Limited"/>
        <s v="Natural Resource Gas Limited"/>
        <s v="EPCOR Natural Gas Limited Partnership, Aylmer: Partnership; GD;"/>
        <s v="EPCOR Natural Gas Limited Partnership"/>
      </sharedItems>
    </cacheField>
    <cacheField name="Latest_Submission_Date" numFmtId="0">
      <sharedItems containsNonDate="0" containsDate="1" containsString="0" containsBlank="1" minDate="2010-05-31T00:00:00" maxDate="2019-06-01T00:00:00"/>
    </cacheField>
    <cacheField name="Due" numFmtId="0">
      <sharedItems containsSemiMixedTypes="0" containsNonDate="0" containsDate="1" containsString="0" minDate="2010-05-31T00:00:00" maxDate="2019-06-01T00:00:00" count="45">
        <d v="2010-05-31T00:00:00"/>
        <d v="2010-08-31T00:00:00"/>
        <d v="2010-11-30T00:00:00"/>
        <d v="2011-05-02T00:00:00"/>
        <d v="2011-05-31T00:00:00"/>
        <d v="2011-08-31T00:00:00"/>
        <d v="2011-11-30T00:00:00"/>
        <d v="2012-04-30T00:00:00"/>
        <d v="2012-05-31T00:00:00"/>
        <d v="2012-08-31T00:00:00"/>
        <d v="2012-11-30T00:00:00"/>
        <d v="2013-01-31T00:00:00"/>
        <d v="2013-04-30T00:00:00"/>
        <d v="2013-05-31T00:00:00"/>
        <d v="2013-09-03T00:00:00"/>
        <d v="2013-12-02T00:00:00"/>
        <d v="2014-01-31T00:00:00"/>
        <d v="2014-04-30T00:00:00"/>
        <d v="2014-06-02T00:00:00"/>
        <d v="2014-09-02T00:00:00"/>
        <d v="2014-12-01T00:00:00"/>
        <d v="2015-02-02T00:00:00"/>
        <d v="2015-04-30T00:00:00"/>
        <d v="2015-06-01T00:00:00"/>
        <d v="2015-08-31T00:00:00"/>
        <d v="2015-12-01T00:00:00"/>
        <d v="2016-02-01T00:00:00"/>
        <d v="2016-02-29T00:00:00"/>
        <d v="2016-05-02T00:00:00"/>
        <d v="2016-05-31T00:00:00"/>
        <d v="2016-08-31T00:00:00"/>
        <d v="2016-11-30T00:00:00"/>
        <d v="2017-01-31T00:00:00"/>
        <d v="2017-02-28T00:00:00"/>
        <d v="2017-05-01T00:00:00"/>
        <d v="2017-05-31T00:00:00"/>
        <d v="2017-08-31T00:00:00"/>
        <d v="2017-11-30T00:00:00"/>
        <d v="2018-01-31T00:00:00"/>
        <d v="2018-04-30T00:00:00"/>
        <d v="2018-05-31T00:00:00"/>
        <d v="2018-08-31T00:00:00"/>
        <d v="2018-11-30T00:00:00"/>
        <d v="2019-04-30T00:00:00"/>
        <d v="2019-05-31T00:00:00"/>
      </sharedItems>
    </cacheField>
    <cacheField name="Extension_Deadline" numFmtId="0">
      <sharedItems containsNonDate="0" containsDate="1" containsString="0" containsBlank="1" minDate="2016-04-06T00:00:00" maxDate="2016-04-07T00:00:00" count="2">
        <m/>
        <d v="2016-04-06T00:00:00"/>
      </sharedItems>
    </cacheField>
    <cacheField name="Extension_Granted" numFmtId="0">
      <sharedItems containsBlank="1" count="2">
        <m/>
        <s v="Yes"/>
      </sharedItems>
    </cacheField>
    <cacheField name="Submitter_Name" numFmtId="0">
      <sharedItems count="16">
        <s v="Don  Small"/>
        <s v="Ryan Organ"/>
        <s v="Susan  Larose"/>
        <s v="Sarah Skipper"/>
        <s v="Paul  Baxter"/>
        <s v="Dave Janisse"/>
        <s v="Stacy Ricketts"/>
        <s v="Carly Shaw"/>
        <s v="Kary Derksen"/>
        <s v="Emily Pavli"/>
        <s v="Karen Cheung"/>
        <s v="Kent Kerrigan"/>
        <s v="Nancy Standard"/>
        <s v="Sophie Chang"/>
        <s v="Angela Galick"/>
        <s v="Mustapha El-Baba"/>
      </sharedItems>
    </cacheField>
    <cacheField name="Report_Version" numFmtId="0">
      <sharedItems count="4">
        <s v="1"/>
        <s v="0"/>
        <s v="3"/>
        <s v="2"/>
      </sharedItems>
    </cacheField>
    <cacheField name="RRR_Filing_No" numFmtId="0">
      <sharedItems/>
    </cacheField>
    <cacheField name="Expiry_Date" numFmtId="0">
      <sharedItems containsSemiMixedTypes="0" containsNonDate="0" containsDate="1" containsString="0" minDate="2010-06-01T00:00:00" maxDate="2019-06-02T00:00:00"/>
    </cacheField>
    <cacheField name="Filing_Name" numFmtId="0">
      <sharedItems count="1">
        <s v="G.2.1.14"/>
      </sharedItems>
    </cacheField>
    <cacheField name="From_Period" numFmtId="0">
      <sharedItems/>
    </cacheField>
    <cacheField name="To_Period" numFmtId="0">
      <sharedItems/>
    </cacheField>
    <cacheField name="Quarter" numFmtId="0">
      <sharedItems containsString="0" containsBlank="1" count="1">
        <m/>
      </sharedItems>
    </cacheField>
    <cacheField name="FILING_DESCRIPTION" numFmtId="0">
      <sharedItems count="1">
        <s v="Gas Quantities"/>
      </sharedItems>
    </cacheField>
    <cacheField name="Filing_Year_txt" numFmtId="0">
      <sharedItems count="10">
        <s v="2010"/>
        <s v="2011"/>
        <s v="2012"/>
        <s v="2013"/>
        <s v="2014"/>
        <s v="2015"/>
        <s v="2016"/>
        <s v="2017"/>
        <s v="2018"/>
        <s v="2019"/>
      </sharedItems>
    </cacheField>
    <cacheField name="Residential_Class_Metered" numFmtId="0">
      <sharedItems containsSemiMixedTypes="0" containsString="0" containsNumber="1" minValue="0.12" maxValue="1294.7"/>
    </cacheField>
    <cacheField name="Residential_Class_UnbilledEsti" numFmtId="0">
      <sharedItems containsString="0" containsBlank="1" containsNumber="1" minValue="-100.9" maxValue="47.5"/>
    </cacheField>
    <cacheField name="Aggregate_nonresid_metered" numFmtId="0">
      <sharedItems containsSemiMixedTypes="0" containsString="0" containsNumber="1" minValue="20.826550000000001" maxValue="9928.4599999999991"/>
    </cacheField>
    <cacheField name="Aggregate_nonresid_UnbilledEst" numFmtId="0">
      <sharedItems containsString="0" containsBlank="1" containsNumber="1" minValue="-243.7" maxValue="107.9"/>
    </cacheField>
    <cacheField name="Month_Period" numFmtId="0">
      <sharedItems count="13">
        <s v="January"/>
        <s v="February"/>
        <s v="March"/>
        <s v="YEAR TO DATE"/>
        <s v="April"/>
        <s v="May"/>
        <s v="June"/>
        <s v="August"/>
        <s v="September"/>
        <s v="July"/>
        <s v="October"/>
        <s v="November"/>
        <s v="December"/>
      </sharedItems>
    </cacheField>
    <cacheField name="Ordering_Number" numFmtId="0">
      <sharedItems containsString="0" containsBlank="1" containsNumber="1" containsInteger="1" minValue="1" maxValue="25" count="25">
        <n v="1"/>
        <n v="2"/>
        <n v="3"/>
        <n v="4"/>
        <n v="5"/>
        <n v="6"/>
        <n v="7"/>
        <n v="8"/>
        <n v="10"/>
        <n v="11"/>
        <n v="12"/>
        <n v="9"/>
        <m/>
        <n v="22"/>
        <n v="23"/>
        <n v="24"/>
        <n v="25"/>
        <n v="18"/>
        <n v="19"/>
        <n v="20"/>
        <n v="21"/>
        <n v="17"/>
        <n v="13"/>
        <n v="14"/>
        <n v="16"/>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Stephanie Chan" refreshedDate="44036.46400763889" createdVersion="4" refreshedVersion="6" minRefreshableVersion="3" recordCount="432">
  <cacheSource type="external" connectionId="4"/>
  <cacheFields count="22">
    <cacheField name="Reporting_Period" numFmtId="0">
      <sharedItems count="6">
        <s v="May"/>
        <s v="August"/>
        <s v="November"/>
        <s v="April"/>
        <s v="January"/>
        <s v="February"/>
      </sharedItems>
    </cacheField>
    <cacheField name="Company_Name" numFmtId="0">
      <sharedItems count="6">
        <s v="Enbridge Gas Distribution Inc."/>
        <s v="Union Gas Limited"/>
        <s v="Natural Resource Gas Limited"/>
        <s v="EPCOR Natural Gas Limited Partnership, Aylmer: Partnership; GD;"/>
        <s v="EPCOR Natural Gas Limited Partnership"/>
        <s v="Enbridge Gas Inc."/>
      </sharedItems>
    </cacheField>
    <cacheField name="Latest_Submission_Date" numFmtId="0">
      <sharedItems containsNonDate="0" containsDate="1" containsString="0" containsBlank="1" minDate="2010-05-31T00:00:00" maxDate="2020-07-01T00:00:00"/>
    </cacheField>
    <cacheField name="Due" numFmtId="0">
      <sharedItems containsSemiMixedTypes="0" containsNonDate="0" containsDate="1" containsString="0" minDate="2010-05-31T00:00:00" maxDate="2020-07-01T00:00:00" count="49">
        <d v="2010-05-31T00:00:00"/>
        <d v="2010-08-31T00:00:00"/>
        <d v="2010-11-30T00:00:00"/>
        <d v="2011-05-02T00:00:00"/>
        <d v="2011-05-31T00:00:00"/>
        <d v="2011-08-31T00:00:00"/>
        <d v="2011-11-30T00:00:00"/>
        <d v="2012-04-30T00:00:00"/>
        <d v="2012-05-31T00:00:00"/>
        <d v="2012-08-31T00:00:00"/>
        <d v="2012-11-30T00:00:00"/>
        <d v="2013-01-31T00:00:00"/>
        <d v="2013-04-30T00:00:00"/>
        <d v="2013-05-31T00:00:00"/>
        <d v="2013-09-03T00:00:00"/>
        <d v="2013-12-02T00:00:00"/>
        <d v="2014-01-31T00:00:00"/>
        <d v="2014-04-30T00:00:00"/>
        <d v="2014-06-02T00:00:00"/>
        <d v="2014-09-02T00:00:00"/>
        <d v="2014-12-01T00:00:00"/>
        <d v="2015-02-02T00:00:00"/>
        <d v="2015-04-30T00:00:00"/>
        <d v="2015-06-01T00:00:00"/>
        <d v="2015-08-31T00:00:00"/>
        <d v="2015-12-01T00:00:00"/>
        <d v="2016-02-01T00:00:00"/>
        <d v="2016-02-29T00:00:00"/>
        <d v="2016-05-02T00:00:00"/>
        <d v="2016-05-31T00:00:00"/>
        <d v="2016-08-31T00:00:00"/>
        <d v="2016-11-30T00:00:00"/>
        <d v="2017-01-31T00:00:00"/>
        <d v="2017-02-28T00:00:00"/>
        <d v="2017-05-01T00:00:00"/>
        <d v="2017-05-31T00:00:00"/>
        <d v="2017-08-31T00:00:00"/>
        <d v="2017-11-30T00:00:00"/>
        <d v="2018-01-31T00:00:00"/>
        <d v="2018-04-30T00:00:00"/>
        <d v="2018-05-31T00:00:00"/>
        <d v="2018-08-31T00:00:00"/>
        <d v="2018-11-30T00:00:00"/>
        <d v="2019-04-30T00:00:00"/>
        <d v="2019-05-31T00:00:00"/>
        <d v="2019-09-03T00:00:00"/>
        <d v="2019-12-02T00:00:00"/>
        <d v="2020-06-30T00:00:00"/>
        <d v="2020-06-01T00:00:00"/>
      </sharedItems>
    </cacheField>
    <cacheField name="Extension_Deadline" numFmtId="0">
      <sharedItems containsNonDate="0" containsDate="1" containsString="0" containsBlank="1" minDate="2016-04-06T00:00:00" maxDate="2016-04-07T00:00:00" count="2">
        <m/>
        <d v="2016-04-06T00:00:00"/>
      </sharedItems>
    </cacheField>
    <cacheField name="Extension_Granted" numFmtId="0">
      <sharedItems containsBlank="1" count="2">
        <m/>
        <s v="Yes"/>
      </sharedItems>
    </cacheField>
    <cacheField name="Submitter_Name" numFmtId="0">
      <sharedItems count="19">
        <s v="Don  Small"/>
        <s v="Ryan Organ"/>
        <s v="Susan  Larose"/>
        <s v="Sarah Skipper"/>
        <s v="Paul  Baxter"/>
        <s v="Dave Janisse"/>
        <s v="Stacy Ricketts"/>
        <s v="Carly Shaw"/>
        <s v="Kary Derksen"/>
        <s v="Emily Pavli"/>
        <s v="Karen Cheung"/>
        <s v="Kent Kerrigan"/>
        <s v="Nancy Standard"/>
        <s v="Sophie Chang"/>
        <s v="Angela Galick"/>
        <s v="Mustapha El-Baba"/>
        <s v="Sarah Tope"/>
        <s v="Mary Jaber"/>
        <s v="Hoorain Khan"/>
      </sharedItems>
    </cacheField>
    <cacheField name="Report_Version" numFmtId="0">
      <sharedItems count="4">
        <s v="1"/>
        <s v="0"/>
        <s v="3"/>
        <s v="2"/>
      </sharedItems>
    </cacheField>
    <cacheField name="RRR_Filing_No" numFmtId="0">
      <sharedItems/>
    </cacheField>
    <cacheField name="Expiry_Date" numFmtId="0">
      <sharedItems containsSemiMixedTypes="0" containsNonDate="0" containsDate="1" containsString="0" minDate="2010-06-01T00:00:00" maxDate="2020-07-02T00:00:00"/>
    </cacheField>
    <cacheField name="Filing_Name" numFmtId="0">
      <sharedItems count="1">
        <s v="G.2.1.14"/>
      </sharedItems>
    </cacheField>
    <cacheField name="From_Period" numFmtId="0">
      <sharedItems/>
    </cacheField>
    <cacheField name="To_Period" numFmtId="0">
      <sharedItems/>
    </cacheField>
    <cacheField name="Quarter" numFmtId="0">
      <sharedItems containsString="0" containsBlank="1" count="1">
        <m/>
      </sharedItems>
    </cacheField>
    <cacheField name="FILING_DESCRIPTION" numFmtId="0">
      <sharedItems count="1">
        <s v="Gas Quantities"/>
      </sharedItems>
    </cacheField>
    <cacheField name="Filing_Year_txt" numFmtId="0">
      <sharedItems count="11">
        <s v="2010"/>
        <s v="2011"/>
        <s v="2012"/>
        <s v="2013"/>
        <s v="2014"/>
        <s v="2015"/>
        <s v="2016"/>
        <s v="2017"/>
        <s v="2018"/>
        <s v="2019"/>
        <s v="2020"/>
      </sharedItems>
    </cacheField>
    <cacheField name="Residential_Class_Metered" numFmtId="0">
      <sharedItems containsSemiMixedTypes="0" containsString="0" containsNumber="1" minValue="2.82" maxValue="8394.81"/>
    </cacheField>
    <cacheField name="Residential_Class_UnbilledEsti" numFmtId="0">
      <sharedItems containsString="0" containsBlank="1" containsNumber="1" minValue="-522.79999999999995" maxValue="254"/>
    </cacheField>
    <cacheField name="Aggregate_nonresid_metered" numFmtId="0">
      <sharedItems containsSemiMixedTypes="0" containsString="0" containsNumber="1" minValue="-0.47" maxValue="5371.47"/>
    </cacheField>
    <cacheField name="Aggregate_nonresid_UnbilledEst" numFmtId="0">
      <sharedItems containsString="0" containsBlank="1" containsNumber="1" minValue="-347.24" maxValue="170.5"/>
    </cacheField>
    <cacheField name="Month_Period" numFmtId="0">
      <sharedItems count="13">
        <s v="January"/>
        <s v="February"/>
        <s v="March"/>
        <s v="YEAR TO DATE"/>
        <s v="April"/>
        <s v="May"/>
        <s v="June"/>
        <s v="August"/>
        <s v="September"/>
        <s v="July"/>
        <s v="October"/>
        <s v="November"/>
        <s v="December"/>
      </sharedItems>
    </cacheField>
    <cacheField name="Ordering_Number" numFmtId="0">
      <sharedItems containsString="0" containsBlank="1" containsNumber="1" containsInteger="1" minValue="1" maxValue="25" count="25">
        <n v="1"/>
        <n v="2"/>
        <n v="3"/>
        <n v="4"/>
        <n v="5"/>
        <n v="6"/>
        <n v="7"/>
        <n v="8"/>
        <n v="10"/>
        <n v="11"/>
        <n v="12"/>
        <n v="9"/>
        <m/>
        <n v="22"/>
        <n v="23"/>
        <n v="24"/>
        <n v="25"/>
        <n v="18"/>
        <n v="19"/>
        <n v="20"/>
        <n v="21"/>
        <n v="17"/>
        <n v="13"/>
        <n v="14"/>
        <n v="16"/>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Stephanie Chan" refreshedDate="44036.464014814817" backgroundQuery="1" createdVersion="4" refreshedVersion="6" minRefreshableVersion="3" recordCount="432">
  <cacheSource type="external" connectionId="2"/>
  <cacheFields count="22">
    <cacheField name="Reporting_Period" numFmtId="0">
      <sharedItems count="6">
        <s v="May"/>
        <s v="August"/>
        <s v="November"/>
        <s v="April"/>
        <s v="January"/>
        <s v="February"/>
      </sharedItems>
    </cacheField>
    <cacheField name="Company_Name" numFmtId="0">
      <sharedItems count="6">
        <s v="Enbridge Gas Distribution Inc."/>
        <s v="Union Gas Limited"/>
        <s v="Natural Resource Gas Limited"/>
        <s v="EPCOR Natural Gas Limited Partnership, Aylmer: Partnership; GD;"/>
        <s v="EPCOR Natural Gas Limited Partnership"/>
        <s v="Enbridge Gas Inc."/>
      </sharedItems>
    </cacheField>
    <cacheField name="Latest_Submission_Date" numFmtId="0">
      <sharedItems containsNonDate="0" containsDate="1" containsString="0" containsBlank="1" minDate="2010-05-31T00:00:00" maxDate="2020-07-01T00:00:00"/>
    </cacheField>
    <cacheField name="Due" numFmtId="0">
      <sharedItems containsSemiMixedTypes="0" containsNonDate="0" containsDate="1" containsString="0" minDate="2010-05-31T00:00:00" maxDate="2020-07-01T00:00:00" count="49">
        <d v="2010-05-31T00:00:00"/>
        <d v="2010-08-31T00:00:00"/>
        <d v="2010-11-30T00:00:00"/>
        <d v="2011-05-02T00:00:00"/>
        <d v="2011-05-31T00:00:00"/>
        <d v="2011-08-31T00:00:00"/>
        <d v="2011-11-30T00:00:00"/>
        <d v="2012-04-30T00:00:00"/>
        <d v="2012-05-31T00:00:00"/>
        <d v="2012-08-31T00:00:00"/>
        <d v="2012-11-30T00:00:00"/>
        <d v="2013-01-31T00:00:00"/>
        <d v="2013-04-30T00:00:00"/>
        <d v="2013-05-31T00:00:00"/>
        <d v="2013-09-03T00:00:00"/>
        <d v="2013-12-02T00:00:00"/>
        <d v="2014-01-31T00:00:00"/>
        <d v="2014-04-30T00:00:00"/>
        <d v="2014-06-02T00:00:00"/>
        <d v="2014-09-02T00:00:00"/>
        <d v="2014-12-01T00:00:00"/>
        <d v="2015-02-02T00:00:00"/>
        <d v="2015-04-30T00:00:00"/>
        <d v="2015-06-01T00:00:00"/>
        <d v="2015-08-31T00:00:00"/>
        <d v="2015-12-01T00:00:00"/>
        <d v="2016-02-01T00:00:00"/>
        <d v="2016-02-29T00:00:00"/>
        <d v="2016-05-02T00:00:00"/>
        <d v="2016-05-31T00:00:00"/>
        <d v="2016-08-31T00:00:00"/>
        <d v="2016-11-30T00:00:00"/>
        <d v="2017-01-31T00:00:00"/>
        <d v="2017-02-28T00:00:00"/>
        <d v="2017-05-01T00:00:00"/>
        <d v="2017-05-31T00:00:00"/>
        <d v="2017-08-31T00:00:00"/>
        <d v="2017-11-30T00:00:00"/>
        <d v="2018-01-31T00:00:00"/>
        <d v="2018-04-30T00:00:00"/>
        <d v="2018-05-31T00:00:00"/>
        <d v="2018-08-31T00:00:00"/>
        <d v="2018-11-30T00:00:00"/>
        <d v="2019-04-30T00:00:00"/>
        <d v="2019-05-31T00:00:00"/>
        <d v="2019-09-03T00:00:00"/>
        <d v="2019-12-02T00:00:00"/>
        <d v="2020-06-30T00:00:00"/>
        <d v="2020-06-01T00:00:00"/>
      </sharedItems>
    </cacheField>
    <cacheField name="Extension_Deadline" numFmtId="0">
      <sharedItems containsNonDate="0" containsDate="1" containsString="0" containsBlank="1" minDate="2016-04-06T00:00:00" maxDate="2016-04-07T00:00:00" count="2">
        <m/>
        <d v="2016-04-06T00:00:00"/>
      </sharedItems>
    </cacheField>
    <cacheField name="Extension_Granted" numFmtId="0">
      <sharedItems containsBlank="1" count="2">
        <m/>
        <s v="Yes"/>
      </sharedItems>
    </cacheField>
    <cacheField name="Submitter_Name" numFmtId="0">
      <sharedItems count="19">
        <s v="Don  Small"/>
        <s v="Ryan Organ"/>
        <s v="Susan  Larose"/>
        <s v="Sarah Skipper"/>
        <s v="Paul  Baxter"/>
        <s v="Dave Janisse"/>
        <s v="Stacy Ricketts"/>
        <s v="Carly Shaw"/>
        <s v="Kary Derksen"/>
        <s v="Emily Pavli"/>
        <s v="Karen Cheung"/>
        <s v="Kent Kerrigan"/>
        <s v="Nancy Standard"/>
        <s v="Sophie Chang"/>
        <s v="Angela Galick"/>
        <s v="Mustapha El-Baba"/>
        <s v="Sarah Tope"/>
        <s v="Mary Jaber"/>
        <s v="Hoorain Khan"/>
      </sharedItems>
    </cacheField>
    <cacheField name="Report_Version" numFmtId="0">
      <sharedItems count="4">
        <s v="1"/>
        <s v="0"/>
        <s v="3"/>
        <s v="2"/>
      </sharedItems>
    </cacheField>
    <cacheField name="RRR_Filing_No" numFmtId="0">
      <sharedItems/>
    </cacheField>
    <cacheField name="Expiry_Date" numFmtId="0">
      <sharedItems containsSemiMixedTypes="0" containsNonDate="0" containsDate="1" containsString="0" minDate="2010-06-01T00:00:00" maxDate="2020-07-02T00:00:00"/>
    </cacheField>
    <cacheField name="Filing_Name" numFmtId="0">
      <sharedItems count="1">
        <s v="G.2.1.14"/>
      </sharedItems>
    </cacheField>
    <cacheField name="From_Period" numFmtId="0">
      <sharedItems/>
    </cacheField>
    <cacheField name="To_Period" numFmtId="0">
      <sharedItems/>
    </cacheField>
    <cacheField name="Quarter" numFmtId="0">
      <sharedItems containsString="0" containsBlank="1" count="1">
        <m/>
      </sharedItems>
    </cacheField>
    <cacheField name="FILING_DESCRIPTION" numFmtId="0">
      <sharedItems count="1">
        <s v="Gas Quantities"/>
      </sharedItems>
    </cacheField>
    <cacheField name="Filing_Year_txt" numFmtId="0">
      <sharedItems count="11">
        <s v="2010"/>
        <s v="2011"/>
        <s v="2012"/>
        <s v="2013"/>
        <s v="2014"/>
        <s v="2015"/>
        <s v="2016"/>
        <s v="2017"/>
        <s v="2018"/>
        <s v="2019"/>
        <s v="2020"/>
      </sharedItems>
    </cacheField>
    <cacheField name="Residential_Class_Metered" numFmtId="0">
      <sharedItems containsSemiMixedTypes="0" containsString="0" containsNumber="1" minValue="0.12" maxValue="1294.7"/>
    </cacheField>
    <cacheField name="Residential_Class_UnbilledEsti" numFmtId="0">
      <sharedItems containsString="0" containsBlank="1" containsNumber="1" minValue="-100.9" maxValue="47.5"/>
    </cacheField>
    <cacheField name="Aggregate_nonresid_metered" numFmtId="0">
      <sharedItems containsSemiMixedTypes="0" containsString="0" containsNumber="1" minValue="20.826550000000001" maxValue="12522.91"/>
    </cacheField>
    <cacheField name="Aggregate_nonresid_UnbilledEst" numFmtId="0">
      <sharedItems containsString="0" containsBlank="1" containsNumber="1" minValue="-243.7" maxValue="107.9"/>
    </cacheField>
    <cacheField name="Month_Period" numFmtId="0">
      <sharedItems count="13">
        <s v="January"/>
        <s v="February"/>
        <s v="March"/>
        <s v="YEAR TO DATE"/>
        <s v="April"/>
        <s v="May"/>
        <s v="June"/>
        <s v="August"/>
        <s v="September"/>
        <s v="July"/>
        <s v="October"/>
        <s v="November"/>
        <s v="December"/>
      </sharedItems>
    </cacheField>
    <cacheField name="Ordering_Number" numFmtId="0">
      <sharedItems containsString="0" containsBlank="1" containsNumber="1" containsInteger="1" minValue="1" maxValue="25" count="25">
        <n v="1"/>
        <n v="2"/>
        <n v="3"/>
        <n v="4"/>
        <n v="5"/>
        <n v="6"/>
        <n v="7"/>
        <n v="8"/>
        <n v="10"/>
        <n v="11"/>
        <n v="12"/>
        <n v="9"/>
        <m/>
        <n v="22"/>
        <n v="23"/>
        <n v="24"/>
        <n v="25"/>
        <n v="18"/>
        <n v="19"/>
        <n v="20"/>
        <n v="21"/>
        <n v="17"/>
        <n v="13"/>
        <n v="14"/>
        <n v="16"/>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OnLoad="1" refreshedBy="Salim Abdi" refreshedDate="44054.586681712964" backgroundQuery="1" createdVersion="4" refreshedVersion="6" minRefreshableVersion="3" recordCount="432">
  <cacheSource type="external" connectionId="3"/>
  <cacheFields count="22">
    <cacheField name="Reporting_Period" numFmtId="0">
      <sharedItems count="6">
        <s v="May"/>
        <s v="August"/>
        <s v="November"/>
        <s v="April"/>
        <s v="January"/>
        <s v="February"/>
      </sharedItems>
    </cacheField>
    <cacheField name="Company_Name" numFmtId="0">
      <sharedItems count="6">
        <s v="Enbridge Gas Distribution Inc."/>
        <s v="Union Gas Limited"/>
        <s v="Natural Resource Gas Limited"/>
        <s v="EPCOR Natural Gas Limited Partnership, Aylmer: Partnership; GD;"/>
        <s v="EPCOR Natural Gas Limited Partnership"/>
        <s v="Enbridge Gas Inc."/>
      </sharedItems>
    </cacheField>
    <cacheField name="Latest_Submission_Date" numFmtId="0">
      <sharedItems containsNonDate="0" containsDate="1" containsString="0" containsBlank="1" minDate="2010-05-31T00:00:00" maxDate="2020-07-01T00:00:00"/>
    </cacheField>
    <cacheField name="Due" numFmtId="0">
      <sharedItems containsSemiMixedTypes="0" containsNonDate="0" containsDate="1" containsString="0" minDate="2010-05-31T00:00:00" maxDate="2020-07-01T00:00:00" count="49">
        <d v="2010-05-31T00:00:00"/>
        <d v="2010-08-31T00:00:00"/>
        <d v="2010-11-30T00:00:00"/>
        <d v="2011-05-02T00:00:00"/>
        <d v="2011-05-31T00:00:00"/>
        <d v="2011-08-31T00:00:00"/>
        <d v="2011-11-30T00:00:00"/>
        <d v="2012-04-30T00:00:00"/>
        <d v="2012-05-31T00:00:00"/>
        <d v="2012-08-31T00:00:00"/>
        <d v="2012-11-30T00:00:00"/>
        <d v="2013-01-31T00:00:00"/>
        <d v="2013-04-30T00:00:00"/>
        <d v="2013-05-31T00:00:00"/>
        <d v="2013-09-03T00:00:00"/>
        <d v="2013-12-02T00:00:00"/>
        <d v="2014-01-31T00:00:00"/>
        <d v="2014-04-30T00:00:00"/>
        <d v="2014-06-02T00:00:00"/>
        <d v="2014-09-02T00:00:00"/>
        <d v="2014-12-01T00:00:00"/>
        <d v="2015-02-02T00:00:00"/>
        <d v="2015-04-30T00:00:00"/>
        <d v="2015-06-01T00:00:00"/>
        <d v="2015-08-31T00:00:00"/>
        <d v="2015-12-01T00:00:00"/>
        <d v="2016-02-01T00:00:00"/>
        <d v="2016-02-29T00:00:00"/>
        <d v="2016-05-02T00:00:00"/>
        <d v="2016-05-31T00:00:00"/>
        <d v="2016-08-31T00:00:00"/>
        <d v="2016-11-30T00:00:00"/>
        <d v="2017-01-31T00:00:00"/>
        <d v="2017-02-28T00:00:00"/>
        <d v="2017-05-01T00:00:00"/>
        <d v="2017-05-31T00:00:00"/>
        <d v="2017-08-31T00:00:00"/>
        <d v="2017-11-30T00:00:00"/>
        <d v="2018-01-31T00:00:00"/>
        <d v="2018-04-30T00:00:00"/>
        <d v="2018-05-31T00:00:00"/>
        <d v="2018-08-31T00:00:00"/>
        <d v="2018-11-30T00:00:00"/>
        <d v="2019-04-30T00:00:00"/>
        <d v="2019-05-31T00:00:00"/>
        <d v="2019-09-03T00:00:00"/>
        <d v="2019-12-02T00:00:00"/>
        <d v="2020-06-30T00:00:00"/>
        <d v="2020-06-01T00:00:00"/>
      </sharedItems>
    </cacheField>
    <cacheField name="Extension_Deadline" numFmtId="0">
      <sharedItems containsNonDate="0" containsDate="1" containsString="0" containsBlank="1" minDate="2016-04-06T00:00:00" maxDate="2016-04-07T00:00:00" count="2">
        <m/>
        <d v="2016-04-06T00:00:00"/>
      </sharedItems>
    </cacheField>
    <cacheField name="Extension_Granted" numFmtId="0">
      <sharedItems containsBlank="1" count="2">
        <m/>
        <s v="Yes"/>
      </sharedItems>
    </cacheField>
    <cacheField name="Submitter_Name" numFmtId="0">
      <sharedItems count="19">
        <s v="Don  Small"/>
        <s v="Ryan Organ"/>
        <s v="Susan  Larose"/>
        <s v="Sarah Skipper"/>
        <s v="Paul  Baxter"/>
        <s v="Dave Janisse"/>
        <s v="Stacy Ricketts"/>
        <s v="Carly Shaw"/>
        <s v="Kary Derksen"/>
        <s v="Emily Pavli"/>
        <s v="Karen Cheung"/>
        <s v="Kent Kerrigan"/>
        <s v="Nancy Standard"/>
        <s v="Sophie Chang"/>
        <s v="Angela Galick"/>
        <s v="Mustapha El-Baba"/>
        <s v="Sarah Tope"/>
        <s v="Mary Jaber"/>
        <s v="Hoorain Khan"/>
      </sharedItems>
    </cacheField>
    <cacheField name="Report_Version" numFmtId="0">
      <sharedItems count="4">
        <s v="1"/>
        <s v="0"/>
        <s v="3"/>
        <s v="2"/>
      </sharedItems>
    </cacheField>
    <cacheField name="RRR_Filing_No" numFmtId="0">
      <sharedItems/>
    </cacheField>
    <cacheField name="Expiry_Date" numFmtId="0">
      <sharedItems containsSemiMixedTypes="0" containsNonDate="0" containsDate="1" containsString="0" minDate="2010-06-01T00:00:00" maxDate="2020-07-02T00:00:00"/>
    </cacheField>
    <cacheField name="Filing_Name" numFmtId="0">
      <sharedItems count="1">
        <s v="G.2.1.14"/>
      </sharedItems>
    </cacheField>
    <cacheField name="From_Period" numFmtId="0">
      <sharedItems/>
    </cacheField>
    <cacheField name="To_Period" numFmtId="0">
      <sharedItems/>
    </cacheField>
    <cacheField name="Quarter" numFmtId="0">
      <sharedItems containsString="0" containsBlank="1" count="1">
        <m/>
      </sharedItems>
    </cacheField>
    <cacheField name="FILING_DESCRIPTION" numFmtId="0">
      <sharedItems count="1">
        <s v="Gas Quantities"/>
      </sharedItems>
    </cacheField>
    <cacheField name="Filing_Year_txt" numFmtId="0">
      <sharedItems count="11">
        <s v="2010"/>
        <s v="2011"/>
        <s v="2012"/>
        <s v="2013"/>
        <s v="2014"/>
        <s v="2015"/>
        <s v="2016"/>
        <s v="2017"/>
        <s v="2018"/>
        <s v="2019"/>
        <s v="2020"/>
      </sharedItems>
    </cacheField>
    <cacheField name="Residential_Class_Metered" numFmtId="0">
      <sharedItems containsSemiMixedTypes="0" containsString="0" containsNumber="1" minValue="2.82" maxValue="8394.81"/>
    </cacheField>
    <cacheField name="Residential_Class_UnbilledEsti" numFmtId="0">
      <sharedItems containsString="0" containsBlank="1" containsNumber="1" minValue="-522.79999999999995" maxValue="254"/>
    </cacheField>
    <cacheField name="Aggregate_nonresid_metered" numFmtId="0">
      <sharedItems containsSemiMixedTypes="0" containsString="0" containsNumber="1" minValue="-0.47" maxValue="5371.47"/>
    </cacheField>
    <cacheField name="Aggregate_nonresid_UnbilledEst" numFmtId="0">
      <sharedItems containsString="0" containsBlank="1" containsNumber="1" minValue="-347.24" maxValue="170.5"/>
    </cacheField>
    <cacheField name="Month_Period" numFmtId="0">
      <sharedItems count="13">
        <s v="January"/>
        <s v="February"/>
        <s v="March"/>
        <s v="YEAR TO DATE"/>
        <s v="April"/>
        <s v="May"/>
        <s v="June"/>
        <s v="August"/>
        <s v="September"/>
        <s v="July"/>
        <s v="October"/>
        <s v="November"/>
        <s v="December"/>
      </sharedItems>
    </cacheField>
    <cacheField name="Ordering_Number" numFmtId="0">
      <sharedItems containsString="0" containsBlank="1" containsNumber="1" containsInteger="1" minValue="1" maxValue="25" count="25">
        <n v="1"/>
        <n v="2"/>
        <n v="3"/>
        <n v="4"/>
        <n v="5"/>
        <n v="6"/>
        <n v="7"/>
        <n v="8"/>
        <n v="10"/>
        <n v="11"/>
        <n v="12"/>
        <n v="9"/>
        <m/>
        <n v="22"/>
        <n v="23"/>
        <n v="24"/>
        <n v="25"/>
        <n v="18"/>
        <n v="19"/>
        <n v="20"/>
        <n v="21"/>
        <n v="17"/>
        <n v="13"/>
        <n v="14"/>
        <n v="16"/>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00">
  <r>
    <x v="0"/>
    <x v="0"/>
    <d v="2010-05-31T00:00:00"/>
    <x v="0"/>
    <x v="0"/>
    <x v="0"/>
    <x v="0"/>
    <x v="0"/>
    <s v="243"/>
    <d v="2010-06-01T00:00:00"/>
    <x v="0"/>
    <s v="Jan 1, 2010"/>
    <s v="Mar 31, 2010"/>
    <x v="0"/>
    <x v="0"/>
    <x v="0"/>
    <n v="248"/>
    <n v="5.8"/>
    <n v="499.9"/>
    <n v="19.399999999999999"/>
    <x v="0"/>
    <x v="0"/>
  </r>
  <r>
    <x v="0"/>
    <x v="0"/>
    <d v="2010-05-31T00:00:00"/>
    <x v="0"/>
    <x v="0"/>
    <x v="0"/>
    <x v="0"/>
    <x v="0"/>
    <s v="243"/>
    <d v="2010-06-01T00:00:00"/>
    <x v="0"/>
    <s v="Jan 1, 2010"/>
    <s v="Mar 31, 2010"/>
    <x v="0"/>
    <x v="0"/>
    <x v="0"/>
    <n v="238.5"/>
    <n v="-30.3"/>
    <n v="564.79999999999995"/>
    <n v="107.9"/>
    <x v="1"/>
    <x v="1"/>
  </r>
  <r>
    <x v="0"/>
    <x v="0"/>
    <d v="2010-05-31T00:00:00"/>
    <x v="0"/>
    <x v="0"/>
    <x v="0"/>
    <x v="0"/>
    <x v="0"/>
    <s v="243"/>
    <d v="2010-06-01T00:00:00"/>
    <x v="0"/>
    <s v="Jan 1, 2010"/>
    <s v="Mar 31, 2010"/>
    <x v="0"/>
    <x v="0"/>
    <x v="0"/>
    <n v="177.8"/>
    <n v="-20.399999999999999"/>
    <n v="597.79999999999995"/>
    <n v="-243.5"/>
    <x v="2"/>
    <x v="2"/>
  </r>
  <r>
    <x v="0"/>
    <x v="0"/>
    <d v="2010-05-31T00:00:00"/>
    <x v="0"/>
    <x v="0"/>
    <x v="0"/>
    <x v="0"/>
    <x v="0"/>
    <s v="243"/>
    <d v="2010-06-01T00:00:00"/>
    <x v="0"/>
    <s v="Jan 1, 2010"/>
    <s v="Mar 31, 2010"/>
    <x v="0"/>
    <x v="0"/>
    <x v="0"/>
    <n v="664.3"/>
    <n v="-44.9"/>
    <n v="1662.4"/>
    <n v="-116.2"/>
    <x v="3"/>
    <x v="3"/>
  </r>
  <r>
    <x v="0"/>
    <x v="1"/>
    <d v="2010-05-31T00:00:00"/>
    <x v="0"/>
    <x v="0"/>
    <x v="0"/>
    <x v="1"/>
    <x v="1"/>
    <s v="251"/>
    <d v="2010-06-01T00:00:00"/>
    <x v="0"/>
    <s v="Jan 1, 2010"/>
    <s v="Mar 31, 2010"/>
    <x v="0"/>
    <x v="0"/>
    <x v="0"/>
    <n v="148.34"/>
    <n v="10.210000000000001"/>
    <n v="951.09"/>
    <n v="-13.65"/>
    <x v="0"/>
    <x v="0"/>
  </r>
  <r>
    <x v="0"/>
    <x v="1"/>
    <d v="2010-05-31T00:00:00"/>
    <x v="0"/>
    <x v="0"/>
    <x v="0"/>
    <x v="1"/>
    <x v="1"/>
    <s v="251"/>
    <d v="2010-06-01T00:00:00"/>
    <x v="0"/>
    <s v="Jan 1, 2010"/>
    <s v="Mar 31, 2010"/>
    <x v="0"/>
    <x v="0"/>
    <x v="0"/>
    <n v="131.88"/>
    <n v="-11.03"/>
    <n v="882.18"/>
    <n v="-10.220000000000001"/>
    <x v="1"/>
    <x v="1"/>
  </r>
  <r>
    <x v="0"/>
    <x v="1"/>
    <d v="2010-05-31T00:00:00"/>
    <x v="0"/>
    <x v="0"/>
    <x v="0"/>
    <x v="1"/>
    <x v="1"/>
    <s v="251"/>
    <d v="2010-06-01T00:00:00"/>
    <x v="0"/>
    <s v="Jan 1, 2010"/>
    <s v="Mar 31, 2010"/>
    <x v="0"/>
    <x v="0"/>
    <x v="0"/>
    <n v="116.68"/>
    <n v="-29.88"/>
    <n v="852.27"/>
    <n v="-33.78"/>
    <x v="2"/>
    <x v="2"/>
  </r>
  <r>
    <x v="0"/>
    <x v="1"/>
    <d v="2010-05-31T00:00:00"/>
    <x v="0"/>
    <x v="0"/>
    <x v="0"/>
    <x v="1"/>
    <x v="1"/>
    <s v="251"/>
    <d v="2010-06-01T00:00:00"/>
    <x v="0"/>
    <s v="Jan 1, 2010"/>
    <s v="Mar 31, 2010"/>
    <x v="0"/>
    <x v="0"/>
    <x v="0"/>
    <n v="396.9"/>
    <n v="-30.71"/>
    <n v="2685.54"/>
    <n v="-57.64"/>
    <x v="3"/>
    <x v="3"/>
  </r>
  <r>
    <x v="1"/>
    <x v="0"/>
    <d v="2010-08-31T00:00:00"/>
    <x v="1"/>
    <x v="0"/>
    <x v="0"/>
    <x v="0"/>
    <x v="1"/>
    <s v="424"/>
    <d v="2010-09-01T00:00:00"/>
    <x v="0"/>
    <s v="Apr 1, 2010"/>
    <s v="Jun 30, 2010"/>
    <x v="0"/>
    <x v="0"/>
    <x v="0"/>
    <n v="113.8"/>
    <n v="-31.8"/>
    <n v="381.9"/>
    <n v="-42.6"/>
    <x v="4"/>
    <x v="4"/>
  </r>
  <r>
    <x v="1"/>
    <x v="0"/>
    <d v="2010-08-31T00:00:00"/>
    <x v="1"/>
    <x v="0"/>
    <x v="0"/>
    <x v="0"/>
    <x v="1"/>
    <s v="424"/>
    <d v="2010-09-01T00:00:00"/>
    <x v="0"/>
    <s v="Apr 1, 2010"/>
    <s v="Jun 30, 2010"/>
    <x v="0"/>
    <x v="0"/>
    <x v="0"/>
    <n v="74.8"/>
    <n v="-18.3"/>
    <n v="312.10000000000002"/>
    <n v="-137.5"/>
    <x v="5"/>
    <x v="5"/>
  </r>
  <r>
    <x v="1"/>
    <x v="0"/>
    <d v="2010-08-31T00:00:00"/>
    <x v="1"/>
    <x v="0"/>
    <x v="0"/>
    <x v="0"/>
    <x v="1"/>
    <s v="424"/>
    <d v="2010-09-01T00:00:00"/>
    <x v="0"/>
    <s v="Apr 1, 2010"/>
    <s v="Jun 30, 2010"/>
    <x v="0"/>
    <x v="0"/>
    <x v="0"/>
    <n v="41.4"/>
    <n v="-3.5"/>
    <n v="203.9"/>
    <n v="-74.099999999999994"/>
    <x v="6"/>
    <x v="6"/>
  </r>
  <r>
    <x v="1"/>
    <x v="0"/>
    <d v="2010-08-31T00:00:00"/>
    <x v="1"/>
    <x v="0"/>
    <x v="0"/>
    <x v="0"/>
    <x v="1"/>
    <s v="424"/>
    <d v="2010-09-01T00:00:00"/>
    <x v="0"/>
    <s v="Apr 1, 2010"/>
    <s v="Jun 30, 2010"/>
    <x v="0"/>
    <x v="0"/>
    <x v="0"/>
    <n v="894.3"/>
    <n v="-97.3"/>
    <n v="2560.3000000000002"/>
    <n v="-243.7"/>
    <x v="3"/>
    <x v="7"/>
  </r>
  <r>
    <x v="1"/>
    <x v="1"/>
    <d v="2010-08-30T00:00:00"/>
    <x v="1"/>
    <x v="0"/>
    <x v="0"/>
    <x v="1"/>
    <x v="1"/>
    <s v="432"/>
    <d v="2010-09-01T00:00:00"/>
    <x v="0"/>
    <s v="Apr 1, 2010"/>
    <s v="Jun 30, 2010"/>
    <x v="0"/>
    <x v="0"/>
    <x v="0"/>
    <n v="67.709999999999994"/>
    <n v="-19.329999999999998"/>
    <n v="685.65"/>
    <n v="-19.3"/>
    <x v="4"/>
    <x v="4"/>
  </r>
  <r>
    <x v="1"/>
    <x v="1"/>
    <d v="2010-08-30T00:00:00"/>
    <x v="1"/>
    <x v="0"/>
    <x v="0"/>
    <x v="1"/>
    <x v="1"/>
    <s v="432"/>
    <d v="2010-09-01T00:00:00"/>
    <x v="0"/>
    <s v="Apr 1, 2010"/>
    <s v="Jun 30, 2010"/>
    <x v="0"/>
    <x v="0"/>
    <x v="0"/>
    <n v="44.46"/>
    <n v="-18.559999999999999"/>
    <n v="705.81"/>
    <n v="-22.16"/>
    <x v="5"/>
    <x v="5"/>
  </r>
  <r>
    <x v="1"/>
    <x v="1"/>
    <d v="2010-08-30T00:00:00"/>
    <x v="1"/>
    <x v="0"/>
    <x v="0"/>
    <x v="1"/>
    <x v="1"/>
    <s v="432"/>
    <d v="2010-09-01T00:00:00"/>
    <x v="0"/>
    <s v="Apr 1, 2010"/>
    <s v="Jun 30, 2010"/>
    <x v="0"/>
    <x v="0"/>
    <x v="0"/>
    <n v="26.65"/>
    <n v="-6.65"/>
    <n v="643.41999999999996"/>
    <n v="-10.11"/>
    <x v="6"/>
    <x v="6"/>
  </r>
  <r>
    <x v="1"/>
    <x v="1"/>
    <d v="2010-08-30T00:00:00"/>
    <x v="1"/>
    <x v="0"/>
    <x v="0"/>
    <x v="1"/>
    <x v="1"/>
    <s v="432"/>
    <d v="2010-09-01T00:00:00"/>
    <x v="0"/>
    <s v="Apr 1, 2010"/>
    <s v="Jun 30, 2010"/>
    <x v="0"/>
    <x v="0"/>
    <x v="0"/>
    <n v="535.73"/>
    <n v="-75.25"/>
    <n v="4720.42"/>
    <n v="-109.22"/>
    <x v="3"/>
    <x v="7"/>
  </r>
  <r>
    <x v="2"/>
    <x v="0"/>
    <d v="2010-11-30T00:00:00"/>
    <x v="2"/>
    <x v="0"/>
    <x v="0"/>
    <x v="2"/>
    <x v="1"/>
    <s v="669"/>
    <d v="2010-12-01T00:00:00"/>
    <x v="0"/>
    <s v="July 1, 2010"/>
    <s v="Sept 30, 2010"/>
    <x v="0"/>
    <x v="0"/>
    <x v="0"/>
    <n v="29.2"/>
    <n v="0.9"/>
    <n v="178.8"/>
    <n v="5.8"/>
    <x v="7"/>
    <x v="8"/>
  </r>
  <r>
    <x v="2"/>
    <x v="0"/>
    <d v="2010-11-30T00:00:00"/>
    <x v="2"/>
    <x v="0"/>
    <x v="0"/>
    <x v="2"/>
    <x v="1"/>
    <s v="669"/>
    <d v="2010-12-01T00:00:00"/>
    <x v="0"/>
    <s v="July 1, 2010"/>
    <s v="Sept 30, 2010"/>
    <x v="0"/>
    <x v="0"/>
    <x v="0"/>
    <n v="29.8"/>
    <n v="0.5"/>
    <n v="197.8"/>
    <n v="-24.9"/>
    <x v="8"/>
    <x v="9"/>
  </r>
  <r>
    <x v="2"/>
    <x v="0"/>
    <d v="2010-11-30T00:00:00"/>
    <x v="2"/>
    <x v="0"/>
    <x v="0"/>
    <x v="2"/>
    <x v="1"/>
    <s v="669"/>
    <d v="2010-12-01T00:00:00"/>
    <x v="0"/>
    <s v="July 1, 2010"/>
    <s v="Sept 30, 2010"/>
    <x v="0"/>
    <x v="0"/>
    <x v="0"/>
    <n v="979"/>
    <n v="-100.9"/>
    <n v="3126.3"/>
    <n v="-196.8"/>
    <x v="3"/>
    <x v="10"/>
  </r>
  <r>
    <x v="2"/>
    <x v="0"/>
    <d v="2010-11-30T00:00:00"/>
    <x v="2"/>
    <x v="0"/>
    <x v="0"/>
    <x v="2"/>
    <x v="1"/>
    <s v="669"/>
    <d v="2010-12-01T00:00:00"/>
    <x v="0"/>
    <s v="July 1, 2010"/>
    <s v="Sept 30, 2010"/>
    <x v="0"/>
    <x v="0"/>
    <x v="0"/>
    <n v="25.6"/>
    <n v="1.8"/>
    <n v="189.4"/>
    <n v="-12"/>
    <x v="9"/>
    <x v="11"/>
  </r>
  <r>
    <x v="2"/>
    <x v="1"/>
    <d v="2010-11-30T00:00:00"/>
    <x v="2"/>
    <x v="0"/>
    <x v="0"/>
    <x v="1"/>
    <x v="1"/>
    <s v="677"/>
    <d v="2010-12-01T00:00:00"/>
    <x v="0"/>
    <s v="July 1, 2010"/>
    <s v="Sept 30, 2010"/>
    <x v="0"/>
    <x v="0"/>
    <x v="0"/>
    <n v="3.5825243470000001"/>
    <n v="-4.5814404786888203E-3"/>
    <n v="209.072161317"/>
    <n v="0.26712257358187103"/>
    <x v="7"/>
    <x v="8"/>
  </r>
  <r>
    <x v="2"/>
    <x v="1"/>
    <d v="2010-11-30T00:00:00"/>
    <x v="2"/>
    <x v="0"/>
    <x v="0"/>
    <x v="1"/>
    <x v="1"/>
    <s v="677"/>
    <d v="2010-12-01T00:00:00"/>
    <x v="0"/>
    <s v="July 1, 2010"/>
    <s v="Sept 30, 2010"/>
    <x v="0"/>
    <x v="0"/>
    <x v="0"/>
    <n v="16.042821311000001"/>
    <n v="1.37704380917381"/>
    <n v="656.26441581999995"/>
    <n v="2.8210810576718699"/>
    <x v="8"/>
    <x v="9"/>
  </r>
  <r>
    <x v="2"/>
    <x v="1"/>
    <d v="2010-11-30T00:00:00"/>
    <x v="2"/>
    <x v="0"/>
    <x v="0"/>
    <x v="1"/>
    <x v="1"/>
    <s v="677"/>
    <d v="2010-12-01T00:00:00"/>
    <x v="0"/>
    <s v="July 1, 2010"/>
    <s v="Sept 30, 2010"/>
    <x v="0"/>
    <x v="0"/>
    <x v="0"/>
    <n v="573.93455324000001"/>
    <n v="-75.765122490565204"/>
    <n v="6258.3988304080003"/>
    <n v="-108.02644622619199"/>
    <x v="3"/>
    <x v="10"/>
  </r>
  <r>
    <x v="2"/>
    <x v="1"/>
    <d v="2010-11-30T00:00:00"/>
    <x v="2"/>
    <x v="0"/>
    <x v="0"/>
    <x v="1"/>
    <x v="1"/>
    <s v="677"/>
    <d v="2010-12-01T00:00:00"/>
    <x v="0"/>
    <s v="July 1, 2010"/>
    <s v="Sept 30, 2010"/>
    <x v="0"/>
    <x v="0"/>
    <x v="0"/>
    <n v="18.576541047999999"/>
    <n v="-1.88928851733058"/>
    <n v="672.63812191399995"/>
    <n v="-1.88970679177881"/>
    <x v="9"/>
    <x v="11"/>
  </r>
  <r>
    <x v="3"/>
    <x v="0"/>
    <d v="2011-05-02T00:00:00"/>
    <x v="3"/>
    <x v="0"/>
    <x v="0"/>
    <x v="0"/>
    <x v="1"/>
    <s v="651"/>
    <d v="2011-05-03T00:00:00"/>
    <x v="0"/>
    <s v="October 1, 2010"/>
    <s v="December 31, 2010"/>
    <x v="0"/>
    <x v="0"/>
    <x v="1"/>
    <n v="50.7"/>
    <n v="29.8"/>
    <n v="247.9"/>
    <n v="40.799999999999997"/>
    <x v="10"/>
    <x v="12"/>
  </r>
  <r>
    <x v="3"/>
    <x v="0"/>
    <d v="2011-05-02T00:00:00"/>
    <x v="3"/>
    <x v="0"/>
    <x v="0"/>
    <x v="0"/>
    <x v="1"/>
    <s v="651"/>
    <d v="2011-05-03T00:00:00"/>
    <x v="0"/>
    <s v="October 1, 2010"/>
    <s v="December 31, 2010"/>
    <x v="0"/>
    <x v="0"/>
    <x v="1"/>
    <n v="93.4"/>
    <n v="30.7"/>
    <n v="345.7"/>
    <n v="58.5"/>
    <x v="11"/>
    <x v="12"/>
  </r>
  <r>
    <x v="3"/>
    <x v="0"/>
    <d v="2011-05-02T00:00:00"/>
    <x v="3"/>
    <x v="0"/>
    <x v="0"/>
    <x v="0"/>
    <x v="1"/>
    <s v="651"/>
    <d v="2011-05-03T00:00:00"/>
    <x v="0"/>
    <s v="October 1, 2010"/>
    <s v="December 31, 2010"/>
    <x v="0"/>
    <x v="0"/>
    <x v="1"/>
    <n v="171.7"/>
    <n v="47.5"/>
    <n v="592.20000000000005"/>
    <n v="44.2"/>
    <x v="12"/>
    <x v="12"/>
  </r>
  <r>
    <x v="3"/>
    <x v="0"/>
    <d v="2011-05-02T00:00:00"/>
    <x v="3"/>
    <x v="0"/>
    <x v="0"/>
    <x v="0"/>
    <x v="1"/>
    <s v="651"/>
    <d v="2011-05-03T00:00:00"/>
    <x v="0"/>
    <s v="October 1, 2010"/>
    <s v="December 31, 2010"/>
    <x v="0"/>
    <x v="0"/>
    <x v="1"/>
    <n v="1294.7"/>
    <n v="7.2"/>
    <n v="4312.1000000000004"/>
    <n v="-53.4"/>
    <x v="3"/>
    <x v="12"/>
  </r>
  <r>
    <x v="3"/>
    <x v="1"/>
    <d v="2011-05-11T00:00:00"/>
    <x v="3"/>
    <x v="0"/>
    <x v="0"/>
    <x v="3"/>
    <x v="1"/>
    <s v="659"/>
    <d v="2011-05-03T00:00:00"/>
    <x v="0"/>
    <s v="October 1, 2010"/>
    <s v="December 31, 2010"/>
    <x v="0"/>
    <x v="0"/>
    <x v="1"/>
    <n v="24.96"/>
    <n v="12.12"/>
    <n v="747.15"/>
    <n v="23.32"/>
    <x v="10"/>
    <x v="12"/>
  </r>
  <r>
    <x v="3"/>
    <x v="1"/>
    <d v="2011-05-11T00:00:00"/>
    <x v="3"/>
    <x v="0"/>
    <x v="0"/>
    <x v="3"/>
    <x v="1"/>
    <s v="659"/>
    <d v="2011-05-03T00:00:00"/>
    <x v="0"/>
    <s v="October 1, 2010"/>
    <s v="December 31, 2010"/>
    <x v="0"/>
    <x v="0"/>
    <x v="1"/>
    <n v="45.22"/>
    <n v="22.63"/>
    <n v="837.66"/>
    <n v="28.83"/>
    <x v="11"/>
    <x v="12"/>
  </r>
  <r>
    <x v="3"/>
    <x v="1"/>
    <d v="2011-05-11T00:00:00"/>
    <x v="3"/>
    <x v="0"/>
    <x v="0"/>
    <x v="3"/>
    <x v="1"/>
    <s v="659"/>
    <d v="2011-05-03T00:00:00"/>
    <x v="0"/>
    <s v="October 1, 2010"/>
    <s v="December 31, 2010"/>
    <x v="0"/>
    <x v="0"/>
    <x v="1"/>
    <n v="86.71"/>
    <n v="32.31"/>
    <n v="989.08"/>
    <n v="28.41"/>
    <x v="12"/>
    <x v="12"/>
  </r>
  <r>
    <x v="3"/>
    <x v="1"/>
    <d v="2011-05-11T00:00:00"/>
    <x v="3"/>
    <x v="0"/>
    <x v="0"/>
    <x v="3"/>
    <x v="1"/>
    <s v="659"/>
    <d v="2011-05-03T00:00:00"/>
    <x v="0"/>
    <s v="October 1, 2010"/>
    <s v="December 31, 2010"/>
    <x v="0"/>
    <x v="0"/>
    <x v="1"/>
    <n v="730.82"/>
    <n v="-8.7100000000000009"/>
    <n v="8832.2900000000009"/>
    <n v="-27.46"/>
    <x v="3"/>
    <x v="12"/>
  </r>
  <r>
    <x v="0"/>
    <x v="0"/>
    <d v="2011-05-31T00:00:00"/>
    <x v="4"/>
    <x v="0"/>
    <x v="0"/>
    <x v="0"/>
    <x v="0"/>
    <s v="843"/>
    <d v="2011-06-01T00:00:00"/>
    <x v="0"/>
    <s v="Jan 1, 2011"/>
    <s v="March 31, 2011"/>
    <x v="0"/>
    <x v="0"/>
    <x v="1"/>
    <n v="222.9"/>
    <n v="5.0999999999999996"/>
    <n v="546.70000000000005"/>
    <n v="-31.4"/>
    <x v="0"/>
    <x v="0"/>
  </r>
  <r>
    <x v="0"/>
    <x v="0"/>
    <d v="2011-05-31T00:00:00"/>
    <x v="4"/>
    <x v="0"/>
    <x v="0"/>
    <x v="0"/>
    <x v="0"/>
    <s v="843"/>
    <d v="2011-06-01T00:00:00"/>
    <x v="0"/>
    <s v="Jan 1, 2011"/>
    <s v="March 31, 2011"/>
    <x v="0"/>
    <x v="0"/>
    <x v="1"/>
    <n v="214.1"/>
    <n v="-31.8"/>
    <n v="607.29999999999995"/>
    <n v="-34.4"/>
    <x v="1"/>
    <x v="1"/>
  </r>
  <r>
    <x v="0"/>
    <x v="0"/>
    <d v="2011-05-31T00:00:00"/>
    <x v="4"/>
    <x v="0"/>
    <x v="0"/>
    <x v="0"/>
    <x v="0"/>
    <s v="843"/>
    <d v="2011-06-01T00:00:00"/>
    <x v="0"/>
    <s v="Jan 1, 2011"/>
    <s v="March 31, 2011"/>
    <x v="0"/>
    <x v="0"/>
    <x v="1"/>
    <n v="164.3"/>
    <n v="3"/>
    <n v="594"/>
    <n v="41.3"/>
    <x v="2"/>
    <x v="2"/>
  </r>
  <r>
    <x v="0"/>
    <x v="0"/>
    <d v="2011-05-31T00:00:00"/>
    <x v="4"/>
    <x v="0"/>
    <x v="0"/>
    <x v="0"/>
    <x v="0"/>
    <s v="843"/>
    <d v="2011-06-01T00:00:00"/>
    <x v="0"/>
    <s v="Jan 1, 2011"/>
    <s v="March 31, 2011"/>
    <x v="0"/>
    <x v="0"/>
    <x v="1"/>
    <n v="601.29999999999995"/>
    <n v="-23.7"/>
    <n v="1748"/>
    <n v="-24.5"/>
    <x v="3"/>
    <x v="3"/>
  </r>
  <r>
    <x v="0"/>
    <x v="1"/>
    <d v="2011-05-30T00:00:00"/>
    <x v="4"/>
    <x v="0"/>
    <x v="0"/>
    <x v="3"/>
    <x v="1"/>
    <s v="855"/>
    <d v="2011-06-01T00:00:00"/>
    <x v="0"/>
    <s v="Jan 1, 2011"/>
    <s v="March 31, 2011"/>
    <x v="0"/>
    <x v="0"/>
    <x v="1"/>
    <n v="120.189484108"/>
    <n v="15.1675321157064"/>
    <n v="1103.6524520519999"/>
    <n v="14.233181846078599"/>
    <x v="0"/>
    <x v="0"/>
  </r>
  <r>
    <x v="0"/>
    <x v="1"/>
    <d v="2011-05-30T00:00:00"/>
    <x v="4"/>
    <x v="0"/>
    <x v="0"/>
    <x v="3"/>
    <x v="1"/>
    <s v="855"/>
    <d v="2011-06-01T00:00:00"/>
    <x v="0"/>
    <s v="Jan 1, 2011"/>
    <s v="March 31, 2011"/>
    <x v="0"/>
    <x v="0"/>
    <x v="1"/>
    <n v="121.528642922"/>
    <n v="-21.134033446238998"/>
    <n v="993.53124460100003"/>
    <n v="-24.2596664808637"/>
    <x v="1"/>
    <x v="1"/>
  </r>
  <r>
    <x v="0"/>
    <x v="1"/>
    <d v="2011-05-30T00:00:00"/>
    <x v="4"/>
    <x v="0"/>
    <x v="0"/>
    <x v="3"/>
    <x v="1"/>
    <s v="855"/>
    <d v="2011-06-01T00:00:00"/>
    <x v="0"/>
    <s v="Jan 1, 2011"/>
    <s v="March 31, 2011"/>
    <x v="0"/>
    <x v="0"/>
    <x v="1"/>
    <n v="105.037586471"/>
    <n v="-11.312915374922101"/>
    <n v="1003.313094129"/>
    <n v="-9.77384754071179"/>
    <x v="2"/>
    <x v="2"/>
  </r>
  <r>
    <x v="0"/>
    <x v="1"/>
    <d v="2011-05-30T00:00:00"/>
    <x v="4"/>
    <x v="0"/>
    <x v="0"/>
    <x v="3"/>
    <x v="1"/>
    <s v="855"/>
    <d v="2011-06-01T00:00:00"/>
    <x v="0"/>
    <s v="Jan 1, 2011"/>
    <s v="March 31, 2011"/>
    <x v="0"/>
    <x v="0"/>
    <x v="1"/>
    <n v="346.755713501"/>
    <n v="-17.2794167054548"/>
    <n v="3100.4967907820001"/>
    <n v="-19.800332175496901"/>
    <x v="3"/>
    <x v="3"/>
  </r>
  <r>
    <x v="1"/>
    <x v="0"/>
    <d v="2011-08-31T00:00:00"/>
    <x v="5"/>
    <x v="0"/>
    <x v="0"/>
    <x v="0"/>
    <x v="1"/>
    <s v="752"/>
    <d v="2011-09-01T00:00:00"/>
    <x v="0"/>
    <s v="Apr 1, 2011"/>
    <s v="Jun 30, 2011"/>
    <x v="0"/>
    <x v="0"/>
    <x v="1"/>
    <n v="121.8"/>
    <n v="-33.700000000000003"/>
    <n v="380.7"/>
    <n v="-87.8"/>
    <x v="4"/>
    <x v="4"/>
  </r>
  <r>
    <x v="1"/>
    <x v="0"/>
    <d v="2011-08-31T00:00:00"/>
    <x v="5"/>
    <x v="0"/>
    <x v="0"/>
    <x v="0"/>
    <x v="1"/>
    <s v="752"/>
    <d v="2011-09-01T00:00:00"/>
    <x v="0"/>
    <s v="Apr 1, 2011"/>
    <s v="Jun 30, 2011"/>
    <x v="0"/>
    <x v="0"/>
    <x v="1"/>
    <n v="82"/>
    <n v="-18"/>
    <n v="345.2"/>
    <n v="-55.7"/>
    <x v="5"/>
    <x v="5"/>
  </r>
  <r>
    <x v="1"/>
    <x v="0"/>
    <d v="2011-08-31T00:00:00"/>
    <x v="5"/>
    <x v="0"/>
    <x v="0"/>
    <x v="0"/>
    <x v="1"/>
    <s v="752"/>
    <d v="2011-09-01T00:00:00"/>
    <x v="0"/>
    <s v="Apr 1, 2011"/>
    <s v="Jun 30, 2011"/>
    <x v="0"/>
    <x v="0"/>
    <x v="1"/>
    <n v="37.299999999999997"/>
    <n v="-14.3"/>
    <n v="227"/>
    <n v="-14.6"/>
    <x v="6"/>
    <x v="6"/>
  </r>
  <r>
    <x v="1"/>
    <x v="0"/>
    <d v="2011-08-31T00:00:00"/>
    <x v="5"/>
    <x v="0"/>
    <x v="0"/>
    <x v="0"/>
    <x v="1"/>
    <s v="752"/>
    <d v="2011-09-01T00:00:00"/>
    <x v="0"/>
    <s v="Apr 1, 2011"/>
    <s v="Jun 30, 2011"/>
    <x v="0"/>
    <x v="0"/>
    <x v="1"/>
    <n v="842.4"/>
    <n v="-89.7"/>
    <n v="2700.9"/>
    <n v="-182.6"/>
    <x v="3"/>
    <x v="7"/>
  </r>
  <r>
    <x v="1"/>
    <x v="1"/>
    <d v="2011-08-31T00:00:00"/>
    <x v="5"/>
    <x v="0"/>
    <x v="0"/>
    <x v="3"/>
    <x v="1"/>
    <s v="764"/>
    <d v="2011-09-01T00:00:00"/>
    <x v="0"/>
    <s v="Apr 1, 2011"/>
    <s v="Jun 30, 2011"/>
    <x v="0"/>
    <x v="0"/>
    <x v="1"/>
    <n v="76.5"/>
    <n v="-26.17"/>
    <n v="785.14"/>
    <n v="-31.5"/>
    <x v="4"/>
    <x v="4"/>
  </r>
  <r>
    <x v="1"/>
    <x v="1"/>
    <d v="2011-08-31T00:00:00"/>
    <x v="5"/>
    <x v="0"/>
    <x v="0"/>
    <x v="3"/>
    <x v="1"/>
    <s v="764"/>
    <d v="2011-09-01T00:00:00"/>
    <x v="0"/>
    <s v="Apr 1, 2011"/>
    <s v="Jun 30, 2011"/>
    <x v="0"/>
    <x v="0"/>
    <x v="1"/>
    <n v="48.72"/>
    <n v="-20.09"/>
    <n v="711.77"/>
    <n v="-25.27"/>
    <x v="5"/>
    <x v="5"/>
  </r>
  <r>
    <x v="1"/>
    <x v="1"/>
    <d v="2011-08-31T00:00:00"/>
    <x v="5"/>
    <x v="0"/>
    <x v="0"/>
    <x v="3"/>
    <x v="1"/>
    <s v="764"/>
    <d v="2011-09-01T00:00:00"/>
    <x v="0"/>
    <s v="Apr 1, 2011"/>
    <s v="Jun 30, 2011"/>
    <x v="0"/>
    <x v="0"/>
    <x v="1"/>
    <n v="21.94"/>
    <n v="-6.86"/>
    <n v="665.2"/>
    <n v="-8.3000000000000007"/>
    <x v="6"/>
    <x v="6"/>
  </r>
  <r>
    <x v="1"/>
    <x v="1"/>
    <d v="2011-08-31T00:00:00"/>
    <x v="5"/>
    <x v="0"/>
    <x v="0"/>
    <x v="3"/>
    <x v="1"/>
    <s v="764"/>
    <d v="2011-09-01T00:00:00"/>
    <x v="0"/>
    <s v="Apr 1, 2011"/>
    <s v="Jun 30, 2011"/>
    <x v="0"/>
    <x v="0"/>
    <x v="1"/>
    <n v="493.92"/>
    <n v="-70.400000000000006"/>
    <n v="5262.61"/>
    <n v="-84.86"/>
    <x v="3"/>
    <x v="7"/>
  </r>
  <r>
    <x v="2"/>
    <x v="0"/>
    <d v="2011-11-30T00:00:00"/>
    <x v="6"/>
    <x v="0"/>
    <x v="0"/>
    <x v="0"/>
    <x v="1"/>
    <s v="182"/>
    <d v="2011-12-01T00:00:00"/>
    <x v="0"/>
    <s v="July 1, 2011"/>
    <s v="Sept 30, 2011"/>
    <x v="0"/>
    <x v="0"/>
    <x v="1"/>
    <n v="23"/>
    <n v="-4.3"/>
    <n v="177.3"/>
    <n v="-23.4"/>
    <x v="7"/>
    <x v="8"/>
  </r>
  <r>
    <x v="2"/>
    <x v="0"/>
    <d v="2011-11-30T00:00:00"/>
    <x v="6"/>
    <x v="0"/>
    <x v="0"/>
    <x v="0"/>
    <x v="1"/>
    <s v="182"/>
    <d v="2011-12-01T00:00:00"/>
    <x v="0"/>
    <s v="July 1, 2011"/>
    <s v="Sept 30, 2011"/>
    <x v="0"/>
    <x v="0"/>
    <x v="1"/>
    <n v="21.8"/>
    <n v="8"/>
    <n v="198.1"/>
    <n v="44.4"/>
    <x v="8"/>
    <x v="9"/>
  </r>
  <r>
    <x v="2"/>
    <x v="0"/>
    <d v="2011-11-30T00:00:00"/>
    <x v="6"/>
    <x v="0"/>
    <x v="0"/>
    <x v="0"/>
    <x v="1"/>
    <s v="182"/>
    <d v="2011-12-01T00:00:00"/>
    <x v="0"/>
    <s v="July 1, 2011"/>
    <s v="Sept 30, 2011"/>
    <x v="0"/>
    <x v="0"/>
    <x v="1"/>
    <n v="910.4"/>
    <n v="-87.1"/>
    <n v="3260.5"/>
    <n v="-186.8"/>
    <x v="3"/>
    <x v="10"/>
  </r>
  <r>
    <x v="2"/>
    <x v="0"/>
    <d v="2011-11-30T00:00:00"/>
    <x v="6"/>
    <x v="0"/>
    <x v="0"/>
    <x v="0"/>
    <x v="1"/>
    <s v="182"/>
    <d v="2011-12-01T00:00:00"/>
    <x v="0"/>
    <s v="July 1, 2011"/>
    <s v="Sept 30, 2011"/>
    <x v="0"/>
    <x v="0"/>
    <x v="1"/>
    <n v="23.2"/>
    <n v="-1.1000000000000001"/>
    <n v="184.2"/>
    <n v="-25.2"/>
    <x v="9"/>
    <x v="11"/>
  </r>
  <r>
    <x v="2"/>
    <x v="1"/>
    <d v="2011-11-29T00:00:00"/>
    <x v="6"/>
    <x v="0"/>
    <x v="0"/>
    <x v="3"/>
    <x v="1"/>
    <s v="190"/>
    <d v="2011-12-01T00:00:00"/>
    <x v="0"/>
    <s v="July 1, 2011"/>
    <s v="Sept 30, 2011"/>
    <x v="0"/>
    <x v="0"/>
    <x v="1"/>
    <n v="11.46"/>
    <n v="-0.9"/>
    <n v="700.32"/>
    <n v="-0.03"/>
    <x v="7"/>
    <x v="8"/>
  </r>
  <r>
    <x v="2"/>
    <x v="1"/>
    <d v="2011-11-29T00:00:00"/>
    <x v="6"/>
    <x v="0"/>
    <x v="0"/>
    <x v="3"/>
    <x v="1"/>
    <s v="190"/>
    <d v="2011-12-01T00:00:00"/>
    <x v="0"/>
    <s v="July 1, 2011"/>
    <s v="Sept 30, 2011"/>
    <x v="0"/>
    <x v="0"/>
    <x v="1"/>
    <n v="12.59"/>
    <n v="-0.26"/>
    <n v="632.99"/>
    <n v="0.43"/>
    <x v="8"/>
    <x v="9"/>
  </r>
  <r>
    <x v="2"/>
    <x v="1"/>
    <d v="2011-11-29T00:00:00"/>
    <x v="6"/>
    <x v="0"/>
    <x v="0"/>
    <x v="3"/>
    <x v="1"/>
    <s v="190"/>
    <d v="2011-12-01T00:00:00"/>
    <x v="0"/>
    <s v="July 1, 2011"/>
    <s v="Sept 30, 2011"/>
    <x v="0"/>
    <x v="0"/>
    <x v="1"/>
    <n v="531.97"/>
    <n v="-71.45"/>
    <n v="7299"/>
    <n v="-84"/>
    <x v="3"/>
    <x v="10"/>
  </r>
  <r>
    <x v="2"/>
    <x v="1"/>
    <d v="2011-11-29T00:00:00"/>
    <x v="6"/>
    <x v="0"/>
    <x v="0"/>
    <x v="3"/>
    <x v="1"/>
    <s v="190"/>
    <d v="2011-12-01T00:00:00"/>
    <x v="0"/>
    <s v="July 1, 2011"/>
    <s v="Sept 30, 2011"/>
    <x v="0"/>
    <x v="0"/>
    <x v="1"/>
    <n v="14.01"/>
    <n v="0.11"/>
    <n v="703.08"/>
    <n v="0.46"/>
    <x v="9"/>
    <x v="11"/>
  </r>
  <r>
    <x v="3"/>
    <x v="0"/>
    <d v="2012-05-03T00:00:00"/>
    <x v="7"/>
    <x v="0"/>
    <x v="0"/>
    <x v="0"/>
    <x v="0"/>
    <s v="2003"/>
    <d v="2012-05-01T00:00:00"/>
    <x v="0"/>
    <s v="October 1, 2011"/>
    <s v="December 31, 2011"/>
    <x v="0"/>
    <x v="0"/>
    <x v="2"/>
    <n v="30.7"/>
    <n v="15.8"/>
    <n v="226.1"/>
    <n v="46.1"/>
    <x v="10"/>
    <x v="13"/>
  </r>
  <r>
    <x v="3"/>
    <x v="0"/>
    <d v="2012-05-03T00:00:00"/>
    <x v="7"/>
    <x v="0"/>
    <x v="0"/>
    <x v="0"/>
    <x v="0"/>
    <s v="2003"/>
    <d v="2012-05-01T00:00:00"/>
    <x v="0"/>
    <s v="October 1, 2011"/>
    <s v="December 31, 2011"/>
    <x v="0"/>
    <x v="0"/>
    <x v="2"/>
    <n v="64.099999999999994"/>
    <n v="10.8"/>
    <n v="328.1"/>
    <n v="26.3"/>
    <x v="11"/>
    <x v="14"/>
  </r>
  <r>
    <x v="3"/>
    <x v="0"/>
    <d v="2012-05-03T00:00:00"/>
    <x v="7"/>
    <x v="0"/>
    <x v="0"/>
    <x v="0"/>
    <x v="0"/>
    <s v="2003"/>
    <d v="2012-05-01T00:00:00"/>
    <x v="0"/>
    <s v="October 1, 2011"/>
    <s v="December 31, 2011"/>
    <x v="0"/>
    <x v="0"/>
    <x v="2"/>
    <n v="93"/>
    <n v="24.1"/>
    <n v="395.3"/>
    <n v="83.6"/>
    <x v="12"/>
    <x v="15"/>
  </r>
  <r>
    <x v="3"/>
    <x v="0"/>
    <d v="2012-05-03T00:00:00"/>
    <x v="7"/>
    <x v="0"/>
    <x v="0"/>
    <x v="0"/>
    <x v="0"/>
    <s v="2003"/>
    <d v="2012-05-01T00:00:00"/>
    <x v="0"/>
    <s v="October 1, 2011"/>
    <s v="December 31, 2011"/>
    <x v="0"/>
    <x v="0"/>
    <x v="2"/>
    <n v="1098.2"/>
    <n v="-36.4"/>
    <n v="4210"/>
    <n v="-30.8"/>
    <x v="3"/>
    <x v="16"/>
  </r>
  <r>
    <x v="3"/>
    <x v="1"/>
    <m/>
    <x v="7"/>
    <x v="0"/>
    <x v="0"/>
    <x v="3"/>
    <x v="1"/>
    <s v="2011"/>
    <d v="2012-05-01T00:00:00"/>
    <x v="0"/>
    <s v="October 1, 2011"/>
    <s v="December 31, 2011"/>
    <x v="0"/>
    <x v="0"/>
    <x v="2"/>
    <n v="17.02"/>
    <n v="10.72"/>
    <n v="768.91"/>
    <n v="22.3"/>
    <x v="10"/>
    <x v="13"/>
  </r>
  <r>
    <x v="3"/>
    <x v="1"/>
    <m/>
    <x v="7"/>
    <x v="0"/>
    <x v="0"/>
    <x v="3"/>
    <x v="1"/>
    <s v="2011"/>
    <d v="2012-05-01T00:00:00"/>
    <x v="0"/>
    <s v="October 1, 2011"/>
    <s v="December 31, 2011"/>
    <x v="0"/>
    <x v="0"/>
    <x v="2"/>
    <n v="33.950000000000003"/>
    <n v="10.72"/>
    <n v="842.82"/>
    <n v="20.77"/>
    <x v="11"/>
    <x v="14"/>
  </r>
  <r>
    <x v="3"/>
    <x v="1"/>
    <m/>
    <x v="7"/>
    <x v="0"/>
    <x v="0"/>
    <x v="3"/>
    <x v="1"/>
    <s v="2011"/>
    <d v="2012-05-01T00:00:00"/>
    <x v="0"/>
    <s v="October 1, 2011"/>
    <s v="December 31, 2011"/>
    <x v="0"/>
    <x v="0"/>
    <x v="2"/>
    <n v="49.16"/>
    <n v="20.059999999999999"/>
    <n v="910.16"/>
    <n v="27.17"/>
    <x v="12"/>
    <x v="15"/>
  </r>
  <r>
    <x v="3"/>
    <x v="1"/>
    <m/>
    <x v="7"/>
    <x v="0"/>
    <x v="0"/>
    <x v="3"/>
    <x v="1"/>
    <s v="2011"/>
    <d v="2012-05-01T00:00:00"/>
    <x v="0"/>
    <s v="October 1, 2011"/>
    <s v="December 31, 2011"/>
    <x v="0"/>
    <x v="0"/>
    <x v="2"/>
    <n v="632.1"/>
    <n v="-29.95"/>
    <n v="9820.9"/>
    <n v="-13.75"/>
    <x v="3"/>
    <x v="16"/>
  </r>
  <r>
    <x v="0"/>
    <x v="0"/>
    <d v="2012-05-31T00:00:00"/>
    <x v="8"/>
    <x v="0"/>
    <x v="0"/>
    <x v="4"/>
    <x v="1"/>
    <s v="92"/>
    <d v="2012-06-01T00:00:00"/>
    <x v="0"/>
    <s v="Jan 1, 2012"/>
    <s v="March 31, 2012"/>
    <x v="0"/>
    <x v="0"/>
    <x v="2"/>
    <n v="129.9"/>
    <n v="1.3"/>
    <n v="496.4"/>
    <n v="-3"/>
    <x v="0"/>
    <x v="0"/>
  </r>
  <r>
    <x v="0"/>
    <x v="0"/>
    <d v="2012-05-31T00:00:00"/>
    <x v="8"/>
    <x v="0"/>
    <x v="0"/>
    <x v="4"/>
    <x v="1"/>
    <s v="92"/>
    <d v="2012-06-01T00:00:00"/>
    <x v="0"/>
    <s v="Jan 1, 2012"/>
    <s v="March 31, 2012"/>
    <x v="0"/>
    <x v="0"/>
    <x v="2"/>
    <n v="123.4"/>
    <n v="-9.1999999999999993"/>
    <n v="481.4"/>
    <n v="-4.3"/>
    <x v="1"/>
    <x v="1"/>
  </r>
  <r>
    <x v="0"/>
    <x v="0"/>
    <d v="2012-05-31T00:00:00"/>
    <x v="8"/>
    <x v="0"/>
    <x v="0"/>
    <x v="4"/>
    <x v="1"/>
    <s v="92"/>
    <d v="2012-06-01T00:00:00"/>
    <x v="0"/>
    <s v="Jan 1, 2012"/>
    <s v="March 31, 2012"/>
    <x v="0"/>
    <x v="0"/>
    <x v="2"/>
    <n v="99.7"/>
    <n v="-18.100000000000001"/>
    <n v="458"/>
    <n v="-76"/>
    <x v="2"/>
    <x v="2"/>
  </r>
  <r>
    <x v="0"/>
    <x v="0"/>
    <d v="2012-05-31T00:00:00"/>
    <x v="8"/>
    <x v="0"/>
    <x v="0"/>
    <x v="4"/>
    <x v="1"/>
    <s v="92"/>
    <d v="2012-06-01T00:00:00"/>
    <x v="0"/>
    <s v="Jan 1, 2012"/>
    <s v="March 31, 2012"/>
    <x v="0"/>
    <x v="0"/>
    <x v="2"/>
    <n v="353"/>
    <n v="-26"/>
    <n v="1435.8"/>
    <n v="-83.3"/>
    <x v="3"/>
    <x v="3"/>
  </r>
  <r>
    <x v="0"/>
    <x v="1"/>
    <d v="2012-05-31T00:00:00"/>
    <x v="8"/>
    <x v="0"/>
    <x v="0"/>
    <x v="3"/>
    <x v="1"/>
    <s v="104"/>
    <d v="2012-06-01T00:00:00"/>
    <x v="0"/>
    <s v="Jan 1, 2012"/>
    <s v="March 31, 2012"/>
    <x v="0"/>
    <x v="0"/>
    <x v="2"/>
    <n v="71.41"/>
    <n v="6.5"/>
    <n v="1051.21"/>
    <n v="0.37"/>
    <x v="0"/>
    <x v="0"/>
  </r>
  <r>
    <x v="0"/>
    <x v="1"/>
    <d v="2012-05-31T00:00:00"/>
    <x v="8"/>
    <x v="0"/>
    <x v="0"/>
    <x v="3"/>
    <x v="1"/>
    <s v="104"/>
    <d v="2012-06-01T00:00:00"/>
    <x v="0"/>
    <s v="Jan 1, 2012"/>
    <s v="March 31, 2012"/>
    <x v="0"/>
    <x v="0"/>
    <x v="2"/>
    <n v="70.930000000000007"/>
    <n v="-5.32"/>
    <n v="920.07"/>
    <n v="-7.76"/>
    <x v="1"/>
    <x v="1"/>
  </r>
  <r>
    <x v="0"/>
    <x v="1"/>
    <d v="2012-05-31T00:00:00"/>
    <x v="8"/>
    <x v="0"/>
    <x v="0"/>
    <x v="3"/>
    <x v="1"/>
    <s v="104"/>
    <d v="2012-06-01T00:00:00"/>
    <x v="0"/>
    <s v="Jan 1, 2012"/>
    <s v="March 31, 2012"/>
    <x v="0"/>
    <x v="0"/>
    <x v="2"/>
    <n v="65"/>
    <n v="-21.36"/>
    <n v="902.99"/>
    <n v="-31.69"/>
    <x v="2"/>
    <x v="2"/>
  </r>
  <r>
    <x v="0"/>
    <x v="1"/>
    <d v="2012-05-31T00:00:00"/>
    <x v="8"/>
    <x v="0"/>
    <x v="0"/>
    <x v="3"/>
    <x v="1"/>
    <s v="104"/>
    <d v="2012-06-01T00:00:00"/>
    <x v="0"/>
    <s v="Jan 1, 2012"/>
    <s v="March 31, 2012"/>
    <x v="0"/>
    <x v="0"/>
    <x v="2"/>
    <n v="207.34"/>
    <n v="-20.170000000000002"/>
    <n v="2874.27"/>
    <n v="-39.08"/>
    <x v="3"/>
    <x v="3"/>
  </r>
  <r>
    <x v="1"/>
    <x v="0"/>
    <d v="2012-08-29T00:00:00"/>
    <x v="9"/>
    <x v="0"/>
    <x v="0"/>
    <x v="0"/>
    <x v="2"/>
    <s v="898"/>
    <d v="2012-09-01T00:00:00"/>
    <x v="0"/>
    <s v="Apr 1, 2012"/>
    <s v="Jun 30, 2012"/>
    <x v="0"/>
    <x v="0"/>
    <x v="2"/>
    <n v="66.8"/>
    <n v="-3.9"/>
    <n v="335.3"/>
    <n v="22.5"/>
    <x v="4"/>
    <x v="12"/>
  </r>
  <r>
    <x v="1"/>
    <x v="0"/>
    <d v="2012-08-29T00:00:00"/>
    <x v="9"/>
    <x v="0"/>
    <x v="0"/>
    <x v="0"/>
    <x v="2"/>
    <s v="898"/>
    <d v="2012-09-01T00:00:00"/>
    <x v="0"/>
    <s v="Apr 1, 2012"/>
    <s v="Jun 30, 2012"/>
    <x v="0"/>
    <x v="0"/>
    <x v="2"/>
    <n v="43"/>
    <n v="-20.399999999999999"/>
    <n v="280.2"/>
    <n v="-82.9"/>
    <x v="5"/>
    <x v="12"/>
  </r>
  <r>
    <x v="1"/>
    <x v="0"/>
    <d v="2012-08-29T00:00:00"/>
    <x v="9"/>
    <x v="0"/>
    <x v="0"/>
    <x v="0"/>
    <x v="2"/>
    <s v="898"/>
    <d v="2012-09-01T00:00:00"/>
    <x v="0"/>
    <s v="Apr 1, 2012"/>
    <s v="Jun 30, 2012"/>
    <x v="0"/>
    <x v="0"/>
    <x v="2"/>
    <n v="21.7"/>
    <n v="-2.8"/>
    <n v="198.9"/>
    <n v="1.6"/>
    <x v="6"/>
    <x v="12"/>
  </r>
  <r>
    <x v="1"/>
    <x v="0"/>
    <d v="2012-08-29T00:00:00"/>
    <x v="9"/>
    <x v="0"/>
    <x v="0"/>
    <x v="0"/>
    <x v="2"/>
    <s v="898"/>
    <d v="2012-09-01T00:00:00"/>
    <x v="0"/>
    <s v="Apr 1, 2012"/>
    <s v="Jun 30, 2012"/>
    <x v="0"/>
    <x v="0"/>
    <x v="2"/>
    <n v="484.5"/>
    <n v="-53.1"/>
    <n v="2250.1999999999998"/>
    <n v="-142.1"/>
    <x v="3"/>
    <x v="12"/>
  </r>
  <r>
    <x v="1"/>
    <x v="1"/>
    <d v="2012-08-31T00:00:00"/>
    <x v="9"/>
    <x v="0"/>
    <x v="0"/>
    <x v="3"/>
    <x v="1"/>
    <s v="906"/>
    <d v="2012-09-01T00:00:00"/>
    <x v="0"/>
    <s v="Apr 1, 2012"/>
    <s v="Jun 30, 2012"/>
    <x v="0"/>
    <x v="0"/>
    <x v="2"/>
    <n v="39.28"/>
    <n v="3.5"/>
    <n v="791.09"/>
    <n v="-9.24"/>
    <x v="4"/>
    <x v="12"/>
  </r>
  <r>
    <x v="1"/>
    <x v="1"/>
    <d v="2012-08-31T00:00:00"/>
    <x v="9"/>
    <x v="0"/>
    <x v="0"/>
    <x v="3"/>
    <x v="1"/>
    <s v="906"/>
    <d v="2012-09-01T00:00:00"/>
    <x v="0"/>
    <s v="Apr 1, 2012"/>
    <s v="Jun 30, 2012"/>
    <x v="0"/>
    <x v="0"/>
    <x v="2"/>
    <n v="29.57"/>
    <n v="-10.96"/>
    <n v="742.37"/>
    <n v="-34.6"/>
    <x v="5"/>
    <x v="12"/>
  </r>
  <r>
    <x v="1"/>
    <x v="1"/>
    <d v="2012-08-31T00:00:00"/>
    <x v="9"/>
    <x v="0"/>
    <x v="0"/>
    <x v="3"/>
    <x v="1"/>
    <s v="906"/>
    <d v="2012-09-01T00:00:00"/>
    <x v="0"/>
    <s v="Apr 1, 2012"/>
    <s v="Jun 30, 2012"/>
    <x v="0"/>
    <x v="0"/>
    <x v="2"/>
    <n v="13.78"/>
    <n v="-2.4700000000000002"/>
    <n v="717.06"/>
    <n v="-3.18"/>
    <x v="6"/>
    <x v="12"/>
  </r>
  <r>
    <x v="1"/>
    <x v="1"/>
    <d v="2012-08-31T00:00:00"/>
    <x v="9"/>
    <x v="0"/>
    <x v="0"/>
    <x v="3"/>
    <x v="1"/>
    <s v="906"/>
    <d v="2012-09-01T00:00:00"/>
    <x v="0"/>
    <s v="Apr 1, 2012"/>
    <s v="Jun 30, 2012"/>
    <x v="0"/>
    <x v="0"/>
    <x v="2"/>
    <n v="289.95999999999998"/>
    <n v="-30.1"/>
    <n v="5124.8"/>
    <n v="-86.1"/>
    <x v="3"/>
    <x v="12"/>
  </r>
  <r>
    <x v="2"/>
    <x v="0"/>
    <d v="2012-11-30T00:00:00"/>
    <x v="10"/>
    <x v="0"/>
    <x v="0"/>
    <x v="0"/>
    <x v="1"/>
    <s v="1504"/>
    <d v="2012-12-01T00:00:00"/>
    <x v="0"/>
    <s v="July 1, 2012"/>
    <s v="Sept 30, 2012"/>
    <x v="0"/>
    <x v="0"/>
    <x v="2"/>
    <n v="532.5"/>
    <n v="-49.5"/>
    <n v="2785.4"/>
    <n v="-135.80000000000001"/>
    <x v="3"/>
    <x v="10"/>
  </r>
  <r>
    <x v="2"/>
    <x v="0"/>
    <d v="2012-11-30T00:00:00"/>
    <x v="10"/>
    <x v="0"/>
    <x v="0"/>
    <x v="0"/>
    <x v="1"/>
    <s v="1504"/>
    <d v="2012-12-01T00:00:00"/>
    <x v="0"/>
    <s v="July 1, 2012"/>
    <s v="Sept 30, 2012"/>
    <x v="0"/>
    <x v="0"/>
    <x v="2"/>
    <n v="15.5"/>
    <n v="-0.5"/>
    <n v="175.8"/>
    <n v="-13.1"/>
    <x v="9"/>
    <x v="11"/>
  </r>
  <r>
    <x v="2"/>
    <x v="0"/>
    <d v="2012-11-30T00:00:00"/>
    <x v="10"/>
    <x v="0"/>
    <x v="0"/>
    <x v="0"/>
    <x v="1"/>
    <s v="1504"/>
    <d v="2012-12-01T00:00:00"/>
    <x v="0"/>
    <s v="July 1, 2012"/>
    <s v="Sept 30, 2012"/>
    <x v="0"/>
    <x v="0"/>
    <x v="2"/>
    <n v="16"/>
    <n v="-2.7"/>
    <n v="177.8"/>
    <n v="-10"/>
    <x v="7"/>
    <x v="8"/>
  </r>
  <r>
    <x v="2"/>
    <x v="0"/>
    <d v="2012-11-30T00:00:00"/>
    <x v="10"/>
    <x v="0"/>
    <x v="0"/>
    <x v="0"/>
    <x v="1"/>
    <s v="1504"/>
    <d v="2012-12-01T00:00:00"/>
    <x v="0"/>
    <s v="July 1, 2012"/>
    <s v="Sept 30, 2012"/>
    <x v="0"/>
    <x v="0"/>
    <x v="2"/>
    <n v="16.5"/>
    <n v="6.8"/>
    <n v="181.6"/>
    <n v="29.4"/>
    <x v="8"/>
    <x v="9"/>
  </r>
  <r>
    <x v="2"/>
    <x v="1"/>
    <d v="2012-11-29T00:00:00"/>
    <x v="10"/>
    <x v="0"/>
    <x v="0"/>
    <x v="5"/>
    <x v="1"/>
    <s v="1508"/>
    <d v="2012-12-01T00:00:00"/>
    <x v="0"/>
    <s v="July 1, 2012"/>
    <s v="Sept 30, 2012"/>
    <x v="0"/>
    <x v="0"/>
    <x v="2"/>
    <n v="316.48"/>
    <n v="-29.59"/>
    <n v="7390.14"/>
    <n v="-83.21"/>
    <x v="3"/>
    <x v="10"/>
  </r>
  <r>
    <x v="2"/>
    <x v="1"/>
    <d v="2012-11-29T00:00:00"/>
    <x v="10"/>
    <x v="0"/>
    <x v="0"/>
    <x v="5"/>
    <x v="1"/>
    <s v="1508"/>
    <d v="2012-12-01T00:00:00"/>
    <x v="0"/>
    <s v="July 1, 2012"/>
    <s v="Sept 30, 2012"/>
    <x v="0"/>
    <x v="0"/>
    <x v="2"/>
    <n v="9.11"/>
    <n v="-0.31"/>
    <n v="788.73"/>
    <n v="-0.5"/>
    <x v="9"/>
    <x v="11"/>
  </r>
  <r>
    <x v="2"/>
    <x v="1"/>
    <d v="2012-11-29T00:00:00"/>
    <x v="10"/>
    <x v="0"/>
    <x v="0"/>
    <x v="5"/>
    <x v="1"/>
    <s v="1508"/>
    <d v="2012-12-01T00:00:00"/>
    <x v="0"/>
    <s v="July 1, 2012"/>
    <s v="Sept 30, 2012"/>
    <x v="0"/>
    <x v="0"/>
    <x v="2"/>
    <n v="8.33"/>
    <n v="-0.11"/>
    <n v="756.99"/>
    <n v="0.6"/>
    <x v="7"/>
    <x v="8"/>
  </r>
  <r>
    <x v="2"/>
    <x v="1"/>
    <d v="2012-11-29T00:00:00"/>
    <x v="10"/>
    <x v="0"/>
    <x v="0"/>
    <x v="5"/>
    <x v="1"/>
    <s v="1508"/>
    <d v="2012-12-01T00:00:00"/>
    <x v="0"/>
    <s v="July 1, 2012"/>
    <s v="Sept 30, 2012"/>
    <x v="0"/>
    <x v="0"/>
    <x v="2"/>
    <n v="9.07"/>
    <n v="0.94"/>
    <n v="719.63"/>
    <n v="2.79"/>
    <x v="8"/>
    <x v="9"/>
  </r>
  <r>
    <x v="4"/>
    <x v="2"/>
    <m/>
    <x v="11"/>
    <x v="0"/>
    <x v="0"/>
    <x v="6"/>
    <x v="0"/>
    <s v="1768"/>
    <d v="2015-11-20T00:00:00"/>
    <x v="0"/>
    <s v="July 1, 2012"/>
    <s v="Sept 30, 2012"/>
    <x v="0"/>
    <x v="0"/>
    <x v="3"/>
    <n v="0.12"/>
    <m/>
    <n v="20.96"/>
    <m/>
    <x v="9"/>
    <x v="17"/>
  </r>
  <r>
    <x v="4"/>
    <x v="2"/>
    <m/>
    <x v="11"/>
    <x v="0"/>
    <x v="0"/>
    <x v="6"/>
    <x v="0"/>
    <s v="1768"/>
    <d v="2015-11-20T00:00:00"/>
    <x v="0"/>
    <s v="July 1, 2012"/>
    <s v="Sept 30, 2012"/>
    <x v="0"/>
    <x v="0"/>
    <x v="3"/>
    <n v="0.2"/>
    <m/>
    <n v="26.44"/>
    <m/>
    <x v="7"/>
    <x v="18"/>
  </r>
  <r>
    <x v="4"/>
    <x v="2"/>
    <m/>
    <x v="11"/>
    <x v="0"/>
    <x v="0"/>
    <x v="6"/>
    <x v="0"/>
    <s v="1768"/>
    <d v="2015-11-20T00:00:00"/>
    <x v="0"/>
    <s v="July 1, 2012"/>
    <s v="Sept 30, 2012"/>
    <x v="0"/>
    <x v="0"/>
    <x v="3"/>
    <n v="0.32"/>
    <m/>
    <n v="26.14"/>
    <m/>
    <x v="8"/>
    <x v="19"/>
  </r>
  <r>
    <x v="4"/>
    <x v="2"/>
    <m/>
    <x v="11"/>
    <x v="0"/>
    <x v="0"/>
    <x v="6"/>
    <x v="0"/>
    <s v="1768"/>
    <d v="2015-11-20T00:00:00"/>
    <x v="0"/>
    <s v="July 1, 2012"/>
    <s v="Sept 30, 2012"/>
    <x v="0"/>
    <x v="0"/>
    <x v="3"/>
    <n v="4.68"/>
    <m/>
    <n v="236.79"/>
    <m/>
    <x v="3"/>
    <x v="20"/>
  </r>
  <r>
    <x v="5"/>
    <x v="2"/>
    <d v="2015-11-17T00:00:00"/>
    <x v="12"/>
    <x v="0"/>
    <x v="0"/>
    <x v="6"/>
    <x v="0"/>
    <s v="2296"/>
    <d v="2015-11-20T00:00:00"/>
    <x v="0"/>
    <s v="October 1, 2012"/>
    <s v="December 31, 2012"/>
    <x v="0"/>
    <x v="0"/>
    <x v="3"/>
    <n v="7.88"/>
    <n v="0"/>
    <n v="322.52"/>
    <n v="0"/>
    <x v="3"/>
    <x v="21"/>
  </r>
  <r>
    <x v="5"/>
    <x v="2"/>
    <d v="2015-11-17T00:00:00"/>
    <x v="12"/>
    <x v="0"/>
    <x v="0"/>
    <x v="6"/>
    <x v="0"/>
    <s v="2296"/>
    <d v="2015-11-20T00:00:00"/>
    <x v="0"/>
    <s v="October 1, 2012"/>
    <s v="December 31, 2012"/>
    <x v="0"/>
    <x v="0"/>
    <x v="3"/>
    <n v="0.77"/>
    <n v="0"/>
    <n v="28.15"/>
    <n v="0"/>
    <x v="10"/>
    <x v="22"/>
  </r>
  <r>
    <x v="5"/>
    <x v="2"/>
    <d v="2015-11-17T00:00:00"/>
    <x v="12"/>
    <x v="0"/>
    <x v="0"/>
    <x v="6"/>
    <x v="0"/>
    <s v="2296"/>
    <d v="2015-11-20T00:00:00"/>
    <x v="0"/>
    <s v="October 1, 2012"/>
    <s v="December 31, 2012"/>
    <x v="0"/>
    <x v="0"/>
    <x v="3"/>
    <n v="0.99"/>
    <n v="0"/>
    <n v="28.96"/>
    <n v="0"/>
    <x v="11"/>
    <x v="23"/>
  </r>
  <r>
    <x v="5"/>
    <x v="2"/>
    <d v="2015-11-17T00:00:00"/>
    <x v="12"/>
    <x v="0"/>
    <x v="0"/>
    <x v="6"/>
    <x v="0"/>
    <s v="2296"/>
    <d v="2015-11-20T00:00:00"/>
    <x v="0"/>
    <s v="October 1, 2012"/>
    <s v="December 31, 2012"/>
    <x v="0"/>
    <x v="0"/>
    <x v="3"/>
    <n v="1.42"/>
    <n v="0"/>
    <n v="28.61"/>
    <n v="0"/>
    <x v="12"/>
    <x v="24"/>
  </r>
  <r>
    <x v="3"/>
    <x v="0"/>
    <d v="2013-04-30T00:00:00"/>
    <x v="12"/>
    <x v="0"/>
    <x v="0"/>
    <x v="0"/>
    <x v="1"/>
    <s v="3492"/>
    <d v="2013-05-01T00:00:00"/>
    <x v="0"/>
    <s v="October 1, 2012"/>
    <s v="December 31, 2012"/>
    <x v="0"/>
    <x v="0"/>
    <x v="3"/>
    <n v="30.1"/>
    <n v="9.1"/>
    <n v="244.4"/>
    <n v="41.7"/>
    <x v="10"/>
    <x v="13"/>
  </r>
  <r>
    <x v="3"/>
    <x v="0"/>
    <d v="2013-04-30T00:00:00"/>
    <x v="12"/>
    <x v="0"/>
    <x v="0"/>
    <x v="0"/>
    <x v="1"/>
    <s v="3492"/>
    <d v="2013-05-01T00:00:00"/>
    <x v="0"/>
    <s v="October 1, 2012"/>
    <s v="December 31, 2012"/>
    <x v="0"/>
    <x v="0"/>
    <x v="3"/>
    <n v="55.2"/>
    <n v="17.8"/>
    <n v="329.4"/>
    <n v="55.2"/>
    <x v="11"/>
    <x v="14"/>
  </r>
  <r>
    <x v="3"/>
    <x v="0"/>
    <d v="2013-04-30T00:00:00"/>
    <x v="12"/>
    <x v="0"/>
    <x v="0"/>
    <x v="0"/>
    <x v="1"/>
    <s v="3492"/>
    <d v="2013-05-01T00:00:00"/>
    <x v="0"/>
    <s v="October 1, 2012"/>
    <s v="December 31, 2012"/>
    <x v="0"/>
    <x v="0"/>
    <x v="3"/>
    <n v="75.8"/>
    <n v="14.6"/>
    <n v="399.9"/>
    <n v="43.7"/>
    <x v="12"/>
    <x v="15"/>
  </r>
  <r>
    <x v="3"/>
    <x v="0"/>
    <d v="2013-04-30T00:00:00"/>
    <x v="12"/>
    <x v="0"/>
    <x v="0"/>
    <x v="0"/>
    <x v="1"/>
    <s v="3492"/>
    <d v="2013-05-01T00:00:00"/>
    <x v="0"/>
    <s v="October 1, 2012"/>
    <s v="December 31, 2012"/>
    <x v="0"/>
    <x v="0"/>
    <x v="3"/>
    <n v="693.6"/>
    <n v="-8"/>
    <n v="3759.1"/>
    <n v="4.8"/>
    <x v="3"/>
    <x v="16"/>
  </r>
  <r>
    <x v="3"/>
    <x v="1"/>
    <d v="2013-04-30T00:00:00"/>
    <x v="12"/>
    <x v="0"/>
    <x v="0"/>
    <x v="7"/>
    <x v="1"/>
    <s v="3496"/>
    <d v="2013-05-01T00:00:00"/>
    <x v="0"/>
    <s v="October 1, 2012"/>
    <s v="December 31, 2012"/>
    <x v="0"/>
    <x v="0"/>
    <x v="3"/>
    <n v="13.72"/>
    <n v="7.78"/>
    <n v="730.69"/>
    <n v="21.94"/>
    <x v="10"/>
    <x v="13"/>
  </r>
  <r>
    <x v="3"/>
    <x v="1"/>
    <d v="2013-04-30T00:00:00"/>
    <x v="12"/>
    <x v="0"/>
    <x v="0"/>
    <x v="7"/>
    <x v="1"/>
    <s v="3496"/>
    <d v="2013-05-01T00:00:00"/>
    <x v="0"/>
    <s v="October 1, 2012"/>
    <s v="December 31, 2012"/>
    <x v="0"/>
    <x v="0"/>
    <x v="3"/>
    <n v="29.3"/>
    <n v="16.18"/>
    <n v="889.03"/>
    <n v="32.07"/>
    <x v="11"/>
    <x v="14"/>
  </r>
  <r>
    <x v="3"/>
    <x v="1"/>
    <d v="2013-04-30T00:00:00"/>
    <x v="12"/>
    <x v="0"/>
    <x v="0"/>
    <x v="7"/>
    <x v="1"/>
    <s v="3496"/>
    <d v="2013-05-01T00:00:00"/>
    <x v="0"/>
    <s v="October 1, 2012"/>
    <s v="December 31, 2012"/>
    <x v="0"/>
    <x v="0"/>
    <x v="3"/>
    <n v="43.16"/>
    <n v="9.3800000000000008"/>
    <n v="918.59"/>
    <n v="10.46"/>
    <x v="12"/>
    <x v="15"/>
  </r>
  <r>
    <x v="3"/>
    <x v="1"/>
    <d v="2013-04-30T00:00:00"/>
    <x v="12"/>
    <x v="0"/>
    <x v="0"/>
    <x v="7"/>
    <x v="1"/>
    <s v="3496"/>
    <d v="2013-05-01T00:00:00"/>
    <x v="0"/>
    <s v="October 1, 2012"/>
    <s v="December 31, 2012"/>
    <x v="0"/>
    <x v="0"/>
    <x v="3"/>
    <n v="402.67"/>
    <n v="3.75"/>
    <n v="9928.4599999999991"/>
    <n v="-18.739999999999998"/>
    <x v="3"/>
    <x v="16"/>
  </r>
  <r>
    <x v="0"/>
    <x v="0"/>
    <d v="2013-05-29T00:00:00"/>
    <x v="13"/>
    <x v="0"/>
    <x v="0"/>
    <x v="0"/>
    <x v="1"/>
    <s v="4028"/>
    <d v="2013-06-01T00:00:00"/>
    <x v="0"/>
    <s v="Jan 1, 2013"/>
    <s v="March 31, 2013"/>
    <x v="0"/>
    <x v="0"/>
    <x v="3"/>
    <n v="107.3"/>
    <n v="0.6"/>
    <n v="482.9"/>
    <n v="11.9"/>
    <x v="0"/>
    <x v="0"/>
  </r>
  <r>
    <x v="0"/>
    <x v="0"/>
    <d v="2013-05-29T00:00:00"/>
    <x v="13"/>
    <x v="0"/>
    <x v="0"/>
    <x v="0"/>
    <x v="1"/>
    <s v="4028"/>
    <d v="2013-06-01T00:00:00"/>
    <x v="0"/>
    <s v="Jan 1, 2013"/>
    <s v="March 31, 2013"/>
    <x v="0"/>
    <x v="0"/>
    <x v="3"/>
    <n v="114.3"/>
    <n v="-11.5"/>
    <n v="524.20000000000005"/>
    <n v="-37.700000000000003"/>
    <x v="1"/>
    <x v="1"/>
  </r>
  <r>
    <x v="0"/>
    <x v="0"/>
    <d v="2013-05-29T00:00:00"/>
    <x v="13"/>
    <x v="0"/>
    <x v="0"/>
    <x v="0"/>
    <x v="1"/>
    <s v="4028"/>
    <d v="2013-06-01T00:00:00"/>
    <x v="0"/>
    <s v="Jan 1, 2013"/>
    <s v="March 31, 2013"/>
    <x v="0"/>
    <x v="0"/>
    <x v="3"/>
    <n v="91.7"/>
    <n v="-1.5"/>
    <n v="448.7"/>
    <n v="0.4"/>
    <x v="2"/>
    <x v="2"/>
  </r>
  <r>
    <x v="0"/>
    <x v="0"/>
    <d v="2013-05-29T00:00:00"/>
    <x v="13"/>
    <x v="0"/>
    <x v="0"/>
    <x v="0"/>
    <x v="1"/>
    <s v="4028"/>
    <d v="2013-06-01T00:00:00"/>
    <x v="0"/>
    <s v="Jan 1, 2013"/>
    <s v="March 31, 2013"/>
    <x v="0"/>
    <x v="0"/>
    <x v="3"/>
    <n v="313.3"/>
    <n v="-12.4"/>
    <n v="1455.8"/>
    <n v="-25.4"/>
    <x v="3"/>
    <x v="3"/>
  </r>
  <r>
    <x v="0"/>
    <x v="2"/>
    <d v="2015-11-17T00:00:00"/>
    <x v="13"/>
    <x v="0"/>
    <x v="0"/>
    <x v="6"/>
    <x v="0"/>
    <s v="4032"/>
    <d v="2015-11-20T00:00:00"/>
    <x v="0"/>
    <s v="Jan 1, 2013"/>
    <s v="March 31, 2013"/>
    <x v="0"/>
    <x v="0"/>
    <x v="3"/>
    <n v="1.63"/>
    <n v="0"/>
    <n v="28.79"/>
    <n v="0"/>
    <x v="0"/>
    <x v="0"/>
  </r>
  <r>
    <x v="0"/>
    <x v="2"/>
    <d v="2015-11-17T00:00:00"/>
    <x v="13"/>
    <x v="0"/>
    <x v="0"/>
    <x v="6"/>
    <x v="0"/>
    <s v="4032"/>
    <d v="2015-11-20T00:00:00"/>
    <x v="0"/>
    <s v="Jan 1, 2013"/>
    <s v="March 31, 2013"/>
    <x v="0"/>
    <x v="0"/>
    <x v="3"/>
    <n v="1.43"/>
    <n v="0"/>
    <n v="25.4"/>
    <n v="0"/>
    <x v="1"/>
    <x v="1"/>
  </r>
  <r>
    <x v="0"/>
    <x v="2"/>
    <d v="2015-11-17T00:00:00"/>
    <x v="13"/>
    <x v="0"/>
    <x v="0"/>
    <x v="6"/>
    <x v="0"/>
    <s v="4032"/>
    <d v="2015-11-20T00:00:00"/>
    <x v="0"/>
    <s v="Jan 1, 2013"/>
    <s v="March 31, 2013"/>
    <x v="0"/>
    <x v="0"/>
    <x v="3"/>
    <n v="1.17"/>
    <n v="0"/>
    <n v="25.98"/>
    <n v="0"/>
    <x v="2"/>
    <x v="2"/>
  </r>
  <r>
    <x v="0"/>
    <x v="2"/>
    <d v="2015-11-17T00:00:00"/>
    <x v="13"/>
    <x v="0"/>
    <x v="0"/>
    <x v="6"/>
    <x v="0"/>
    <s v="4032"/>
    <d v="2015-11-20T00:00:00"/>
    <x v="0"/>
    <s v="Jan 1, 2013"/>
    <s v="March 31, 2013"/>
    <x v="0"/>
    <x v="0"/>
    <x v="3"/>
    <n v="4.24"/>
    <n v="0"/>
    <n v="80.180000000000007"/>
    <n v="0"/>
    <x v="3"/>
    <x v="3"/>
  </r>
  <r>
    <x v="0"/>
    <x v="1"/>
    <d v="2013-05-29T00:00:00"/>
    <x v="13"/>
    <x v="0"/>
    <x v="0"/>
    <x v="7"/>
    <x v="1"/>
    <s v="4036"/>
    <d v="2013-06-01T00:00:00"/>
    <x v="0"/>
    <s v="Jan 1, 2013"/>
    <s v="March 31, 2013"/>
    <x v="0"/>
    <x v="0"/>
    <x v="3"/>
    <n v="56.46"/>
    <n v="9.1300000000000008"/>
    <n v="1060.24"/>
    <n v="7.55"/>
    <x v="0"/>
    <x v="0"/>
  </r>
  <r>
    <x v="0"/>
    <x v="1"/>
    <d v="2013-05-29T00:00:00"/>
    <x v="13"/>
    <x v="0"/>
    <x v="0"/>
    <x v="7"/>
    <x v="1"/>
    <s v="4036"/>
    <d v="2013-06-01T00:00:00"/>
    <x v="0"/>
    <s v="Jan 1, 2013"/>
    <s v="March 31, 2013"/>
    <x v="0"/>
    <x v="0"/>
    <x v="3"/>
    <n v="68.239999999999995"/>
    <n v="-7.11"/>
    <n v="1028.98"/>
    <n v="-13.25"/>
    <x v="1"/>
    <x v="1"/>
  </r>
  <r>
    <x v="0"/>
    <x v="1"/>
    <d v="2013-05-29T00:00:00"/>
    <x v="13"/>
    <x v="0"/>
    <x v="0"/>
    <x v="7"/>
    <x v="1"/>
    <s v="4036"/>
    <d v="2013-06-01T00:00:00"/>
    <x v="0"/>
    <s v="Jan 1, 2013"/>
    <s v="March 31, 2013"/>
    <x v="0"/>
    <x v="0"/>
    <x v="3"/>
    <n v="60.69"/>
    <n v="-7.83"/>
    <n v="1032.4000000000001"/>
    <n v="-11.91"/>
    <x v="2"/>
    <x v="2"/>
  </r>
  <r>
    <x v="0"/>
    <x v="1"/>
    <d v="2013-05-29T00:00:00"/>
    <x v="13"/>
    <x v="0"/>
    <x v="0"/>
    <x v="7"/>
    <x v="1"/>
    <s v="4036"/>
    <d v="2013-06-01T00:00:00"/>
    <x v="0"/>
    <s v="Jan 1, 2013"/>
    <s v="March 31, 2013"/>
    <x v="0"/>
    <x v="0"/>
    <x v="3"/>
    <n v="185.39"/>
    <n v="-5.81"/>
    <n v="3121.62"/>
    <n v="-17.62"/>
    <x v="3"/>
    <x v="3"/>
  </r>
  <r>
    <x v="1"/>
    <x v="0"/>
    <d v="2013-08-29T00:00:00"/>
    <x v="14"/>
    <x v="0"/>
    <x v="0"/>
    <x v="0"/>
    <x v="1"/>
    <s v="4549"/>
    <d v="2013-09-04T00:00:00"/>
    <x v="0"/>
    <s v="Apr 1, 2013"/>
    <s v="Jun 30, 2013"/>
    <x v="0"/>
    <x v="0"/>
    <x v="3"/>
    <n v="448.3"/>
    <n v="-46.4"/>
    <n v="2307.6"/>
    <n v="-146.4"/>
    <x v="3"/>
    <x v="7"/>
  </r>
  <r>
    <x v="1"/>
    <x v="0"/>
    <d v="2013-08-29T00:00:00"/>
    <x v="14"/>
    <x v="0"/>
    <x v="0"/>
    <x v="0"/>
    <x v="1"/>
    <s v="4549"/>
    <d v="2013-09-04T00:00:00"/>
    <x v="0"/>
    <s v="Apr 1, 2013"/>
    <s v="Jun 30, 2013"/>
    <x v="0"/>
    <x v="0"/>
    <x v="3"/>
    <n v="73.8"/>
    <n v="-13.9"/>
    <n v="404.7"/>
    <n v="-41"/>
    <x v="4"/>
    <x v="4"/>
  </r>
  <r>
    <x v="1"/>
    <x v="0"/>
    <d v="2013-08-29T00:00:00"/>
    <x v="14"/>
    <x v="0"/>
    <x v="0"/>
    <x v="0"/>
    <x v="1"/>
    <s v="4549"/>
    <d v="2013-09-04T00:00:00"/>
    <x v="0"/>
    <s v="Apr 1, 2013"/>
    <s v="Jun 30, 2013"/>
    <x v="0"/>
    <x v="0"/>
    <x v="3"/>
    <n v="38.4"/>
    <n v="-12.6"/>
    <n v="255.2"/>
    <n v="-51.3"/>
    <x v="5"/>
    <x v="5"/>
  </r>
  <r>
    <x v="1"/>
    <x v="0"/>
    <d v="2013-08-29T00:00:00"/>
    <x v="14"/>
    <x v="0"/>
    <x v="0"/>
    <x v="0"/>
    <x v="1"/>
    <s v="4549"/>
    <d v="2013-09-04T00:00:00"/>
    <x v="0"/>
    <s v="Apr 1, 2013"/>
    <s v="Jun 30, 2013"/>
    <x v="0"/>
    <x v="0"/>
    <x v="3"/>
    <n v="22.8"/>
    <n v="-7.5"/>
    <n v="191.9"/>
    <n v="-28.7"/>
    <x v="6"/>
    <x v="6"/>
  </r>
  <r>
    <x v="1"/>
    <x v="2"/>
    <d v="2015-11-17T00:00:00"/>
    <x v="14"/>
    <x v="0"/>
    <x v="0"/>
    <x v="6"/>
    <x v="0"/>
    <s v="4553"/>
    <d v="2015-11-20T00:00:00"/>
    <x v="0"/>
    <s v="Apr 1, 2013"/>
    <s v="Jun 30, 2013"/>
    <x v="0"/>
    <x v="0"/>
    <x v="3"/>
    <n v="5.13"/>
    <n v="0"/>
    <n v="157.63"/>
    <n v="0"/>
    <x v="3"/>
    <x v="7"/>
  </r>
  <r>
    <x v="1"/>
    <x v="2"/>
    <d v="2015-11-17T00:00:00"/>
    <x v="14"/>
    <x v="0"/>
    <x v="0"/>
    <x v="6"/>
    <x v="0"/>
    <s v="4553"/>
    <d v="2015-11-20T00:00:00"/>
    <x v="0"/>
    <s v="Apr 1, 2013"/>
    <s v="Jun 30, 2013"/>
    <x v="0"/>
    <x v="0"/>
    <x v="3"/>
    <n v="0.5"/>
    <n v="0"/>
    <n v="26.79"/>
    <n v="0"/>
    <x v="4"/>
    <x v="4"/>
  </r>
  <r>
    <x v="1"/>
    <x v="2"/>
    <d v="2015-11-17T00:00:00"/>
    <x v="14"/>
    <x v="0"/>
    <x v="0"/>
    <x v="6"/>
    <x v="0"/>
    <s v="4553"/>
    <d v="2015-11-20T00:00:00"/>
    <x v="0"/>
    <s v="Apr 1, 2013"/>
    <s v="Jun 30, 2013"/>
    <x v="0"/>
    <x v="0"/>
    <x v="3"/>
    <n v="0.23"/>
    <n v="0"/>
    <n v="25.56"/>
    <n v="0"/>
    <x v="5"/>
    <x v="5"/>
  </r>
  <r>
    <x v="1"/>
    <x v="2"/>
    <d v="2015-11-17T00:00:00"/>
    <x v="14"/>
    <x v="0"/>
    <x v="0"/>
    <x v="6"/>
    <x v="0"/>
    <s v="4553"/>
    <d v="2015-11-20T00:00:00"/>
    <x v="0"/>
    <s v="Apr 1, 2013"/>
    <s v="Jun 30, 2013"/>
    <x v="0"/>
    <x v="0"/>
    <x v="3"/>
    <n v="0.15"/>
    <n v="0"/>
    <n v="25.09"/>
    <n v="0"/>
    <x v="6"/>
    <x v="6"/>
  </r>
  <r>
    <x v="1"/>
    <x v="1"/>
    <d v="2013-08-28T00:00:00"/>
    <x v="14"/>
    <x v="0"/>
    <x v="0"/>
    <x v="7"/>
    <x v="1"/>
    <s v="4557"/>
    <d v="2013-09-04T00:00:00"/>
    <x v="0"/>
    <s v="Apr 1, 2013"/>
    <s v="Jun 30, 2013"/>
    <x v="0"/>
    <x v="0"/>
    <x v="3"/>
    <n v="272.20999999999998"/>
    <n v="-35.17"/>
    <n v="5215.59"/>
    <n v="-69.34"/>
    <x v="3"/>
    <x v="7"/>
  </r>
  <r>
    <x v="1"/>
    <x v="1"/>
    <d v="2013-08-28T00:00:00"/>
    <x v="14"/>
    <x v="0"/>
    <x v="0"/>
    <x v="7"/>
    <x v="1"/>
    <s v="4557"/>
    <d v="2013-09-04T00:00:00"/>
    <x v="0"/>
    <s v="Apr 1, 2013"/>
    <s v="Jun 30, 2013"/>
    <x v="0"/>
    <x v="0"/>
    <x v="3"/>
    <n v="46.81"/>
    <n v="-13.61"/>
    <n v="814.38"/>
    <n v="-22.93"/>
    <x v="4"/>
    <x v="4"/>
  </r>
  <r>
    <x v="1"/>
    <x v="1"/>
    <d v="2013-08-28T00:00:00"/>
    <x v="14"/>
    <x v="0"/>
    <x v="0"/>
    <x v="7"/>
    <x v="1"/>
    <s v="4557"/>
    <d v="2013-09-04T00:00:00"/>
    <x v="0"/>
    <s v="Apr 1, 2013"/>
    <s v="Jun 30, 2013"/>
    <x v="0"/>
    <x v="0"/>
    <x v="3"/>
    <n v="26.79"/>
    <n v="-12.08"/>
    <n v="662.74"/>
    <n v="-22.03"/>
    <x v="5"/>
    <x v="5"/>
  </r>
  <r>
    <x v="1"/>
    <x v="1"/>
    <d v="2013-08-28T00:00:00"/>
    <x v="14"/>
    <x v="0"/>
    <x v="0"/>
    <x v="7"/>
    <x v="1"/>
    <s v="4557"/>
    <d v="2013-09-04T00:00:00"/>
    <x v="0"/>
    <s v="Apr 1, 2013"/>
    <s v="Jun 30, 2013"/>
    <x v="0"/>
    <x v="0"/>
    <x v="3"/>
    <n v="13.21"/>
    <n v="-3.67"/>
    <n v="616.85"/>
    <n v="-6.75"/>
    <x v="6"/>
    <x v="6"/>
  </r>
  <r>
    <x v="2"/>
    <x v="0"/>
    <d v="2013-11-29T00:00:00"/>
    <x v="15"/>
    <x v="0"/>
    <x v="0"/>
    <x v="0"/>
    <x v="1"/>
    <s v="5143"/>
    <d v="2013-12-03T00:00:00"/>
    <x v="0"/>
    <s v="July 1, 2013"/>
    <s v="Sept 30, 2013"/>
    <x v="0"/>
    <x v="0"/>
    <x v="3"/>
    <n v="491.7"/>
    <n v="-42.8"/>
    <n v="2826.3"/>
    <n v="-137.4"/>
    <x v="3"/>
    <x v="10"/>
  </r>
  <r>
    <x v="2"/>
    <x v="0"/>
    <d v="2013-11-29T00:00:00"/>
    <x v="15"/>
    <x v="0"/>
    <x v="0"/>
    <x v="0"/>
    <x v="1"/>
    <s v="5143"/>
    <d v="2013-12-03T00:00:00"/>
    <x v="0"/>
    <s v="July 1, 2013"/>
    <s v="Sept 30, 2013"/>
    <x v="0"/>
    <x v="0"/>
    <x v="3"/>
    <n v="13.8"/>
    <n v="-1.2"/>
    <n v="167.7"/>
    <n v="-4.5999999999999996"/>
    <x v="9"/>
    <x v="11"/>
  </r>
  <r>
    <x v="2"/>
    <x v="0"/>
    <d v="2013-11-29T00:00:00"/>
    <x v="15"/>
    <x v="0"/>
    <x v="0"/>
    <x v="0"/>
    <x v="1"/>
    <s v="5143"/>
    <d v="2013-12-03T00:00:00"/>
    <x v="0"/>
    <s v="July 1, 2013"/>
    <s v="Sept 30, 2013"/>
    <x v="0"/>
    <x v="0"/>
    <x v="3"/>
    <n v="13.9"/>
    <n v="-2.9"/>
    <n v="172.8"/>
    <n v="-22.3"/>
    <x v="7"/>
    <x v="8"/>
  </r>
  <r>
    <x v="2"/>
    <x v="0"/>
    <d v="2013-11-29T00:00:00"/>
    <x v="15"/>
    <x v="0"/>
    <x v="0"/>
    <x v="0"/>
    <x v="1"/>
    <s v="5143"/>
    <d v="2013-12-03T00:00:00"/>
    <x v="0"/>
    <s v="July 1, 2013"/>
    <s v="Sept 30, 2013"/>
    <x v="0"/>
    <x v="0"/>
    <x v="3"/>
    <n v="15.7"/>
    <n v="7.7"/>
    <n v="178.2"/>
    <n v="35.9"/>
    <x v="8"/>
    <x v="9"/>
  </r>
  <r>
    <x v="2"/>
    <x v="1"/>
    <d v="2013-11-28T00:00:00"/>
    <x v="15"/>
    <x v="0"/>
    <x v="0"/>
    <x v="7"/>
    <x v="1"/>
    <s v="5147"/>
    <d v="2013-12-03T00:00:00"/>
    <x v="0"/>
    <s v="July 1, 2013"/>
    <s v="Sept 30, 2013"/>
    <x v="0"/>
    <x v="0"/>
    <x v="3"/>
    <n v="295.60000000000002"/>
    <n v="-34.72"/>
    <n v="7180.39"/>
    <n v="-65.23"/>
    <x v="3"/>
    <x v="10"/>
  </r>
  <r>
    <x v="2"/>
    <x v="1"/>
    <d v="2013-11-28T00:00:00"/>
    <x v="15"/>
    <x v="0"/>
    <x v="0"/>
    <x v="7"/>
    <x v="1"/>
    <s v="5147"/>
    <d v="2013-12-03T00:00:00"/>
    <x v="0"/>
    <s v="July 1, 2013"/>
    <s v="Sept 30, 2013"/>
    <x v="0"/>
    <x v="0"/>
    <x v="3"/>
    <n v="8.02"/>
    <n v="-0.09"/>
    <n v="680.37"/>
    <n v="0.18"/>
    <x v="9"/>
    <x v="11"/>
  </r>
  <r>
    <x v="2"/>
    <x v="1"/>
    <d v="2013-11-28T00:00:00"/>
    <x v="15"/>
    <x v="0"/>
    <x v="0"/>
    <x v="7"/>
    <x v="1"/>
    <s v="5147"/>
    <d v="2013-12-03T00:00:00"/>
    <x v="0"/>
    <s v="July 1, 2013"/>
    <s v="Sept 30, 2013"/>
    <x v="0"/>
    <x v="0"/>
    <x v="3"/>
    <n v="7.58"/>
    <n v="-0.32"/>
    <n v="643.59"/>
    <n v="0.17"/>
    <x v="7"/>
    <x v="8"/>
  </r>
  <r>
    <x v="2"/>
    <x v="1"/>
    <d v="2013-11-28T00:00:00"/>
    <x v="15"/>
    <x v="0"/>
    <x v="0"/>
    <x v="7"/>
    <x v="1"/>
    <s v="5147"/>
    <d v="2013-12-03T00:00:00"/>
    <x v="0"/>
    <s v="July 1, 2013"/>
    <s v="Sept 30, 2013"/>
    <x v="0"/>
    <x v="0"/>
    <x v="3"/>
    <n v="7.79"/>
    <n v="0.87"/>
    <n v="640.83000000000004"/>
    <n v="3.76"/>
    <x v="8"/>
    <x v="9"/>
  </r>
  <r>
    <x v="4"/>
    <x v="2"/>
    <m/>
    <x v="16"/>
    <x v="0"/>
    <x v="0"/>
    <x v="6"/>
    <x v="2"/>
    <s v="5503"/>
    <d v="2015-11-20T00:00:00"/>
    <x v="0"/>
    <s v="July 1, 2013"/>
    <s v="Sept 30, 2013"/>
    <x v="0"/>
    <x v="0"/>
    <x v="4"/>
    <n v="0.15"/>
    <n v="0"/>
    <n v="21.18"/>
    <n v="0"/>
    <x v="9"/>
    <x v="17"/>
  </r>
  <r>
    <x v="4"/>
    <x v="2"/>
    <m/>
    <x v="16"/>
    <x v="0"/>
    <x v="0"/>
    <x v="6"/>
    <x v="2"/>
    <s v="5503"/>
    <d v="2015-11-20T00:00:00"/>
    <x v="0"/>
    <s v="July 1, 2013"/>
    <s v="Sept 30, 2013"/>
    <x v="0"/>
    <x v="0"/>
    <x v="4"/>
    <n v="0.16"/>
    <n v="0"/>
    <n v="28.07"/>
    <n v="0"/>
    <x v="7"/>
    <x v="18"/>
  </r>
  <r>
    <x v="4"/>
    <x v="2"/>
    <m/>
    <x v="16"/>
    <x v="0"/>
    <x v="0"/>
    <x v="6"/>
    <x v="2"/>
    <s v="5503"/>
    <d v="2015-11-20T00:00:00"/>
    <x v="0"/>
    <s v="July 1, 2013"/>
    <s v="Sept 30, 2013"/>
    <x v="0"/>
    <x v="0"/>
    <x v="4"/>
    <n v="0.23"/>
    <n v="0"/>
    <n v="27.33"/>
    <n v="0"/>
    <x v="8"/>
    <x v="19"/>
  </r>
  <r>
    <x v="4"/>
    <x v="2"/>
    <m/>
    <x v="16"/>
    <x v="0"/>
    <x v="0"/>
    <x v="6"/>
    <x v="2"/>
    <s v="5503"/>
    <d v="2015-11-20T00:00:00"/>
    <x v="0"/>
    <s v="July 1, 2013"/>
    <s v="Sept 30, 2013"/>
    <x v="0"/>
    <x v="0"/>
    <x v="4"/>
    <n v="5.67"/>
    <n v="0"/>
    <n v="234.23"/>
    <n v="0"/>
    <x v="3"/>
    <x v="20"/>
  </r>
  <r>
    <x v="5"/>
    <x v="2"/>
    <d v="2015-11-17T00:00:00"/>
    <x v="17"/>
    <x v="0"/>
    <x v="0"/>
    <x v="6"/>
    <x v="0"/>
    <s v="5503"/>
    <d v="2015-11-20T00:00:00"/>
    <x v="0"/>
    <s v="October 1, 2013"/>
    <s v="December 31, 2013"/>
    <x v="0"/>
    <x v="0"/>
    <x v="4"/>
    <n v="9.5"/>
    <n v="0"/>
    <n v="322.88"/>
    <n v="0"/>
    <x v="3"/>
    <x v="21"/>
  </r>
  <r>
    <x v="5"/>
    <x v="2"/>
    <d v="2015-11-17T00:00:00"/>
    <x v="17"/>
    <x v="0"/>
    <x v="0"/>
    <x v="6"/>
    <x v="0"/>
    <s v="5503"/>
    <d v="2015-11-20T00:00:00"/>
    <x v="0"/>
    <s v="October 1, 2013"/>
    <s v="December 31, 2013"/>
    <x v="0"/>
    <x v="0"/>
    <x v="4"/>
    <n v="0.73"/>
    <n v="0"/>
    <n v="29.23"/>
    <n v="0"/>
    <x v="10"/>
    <x v="22"/>
  </r>
  <r>
    <x v="5"/>
    <x v="2"/>
    <d v="2015-11-17T00:00:00"/>
    <x v="17"/>
    <x v="0"/>
    <x v="0"/>
    <x v="6"/>
    <x v="0"/>
    <s v="5503"/>
    <d v="2015-11-20T00:00:00"/>
    <x v="0"/>
    <s v="October 1, 2013"/>
    <s v="December 31, 2013"/>
    <x v="0"/>
    <x v="0"/>
    <x v="4"/>
    <n v="1.21"/>
    <n v="0"/>
    <n v="29.73"/>
    <n v="0"/>
    <x v="11"/>
    <x v="23"/>
  </r>
  <r>
    <x v="5"/>
    <x v="2"/>
    <d v="2015-11-17T00:00:00"/>
    <x v="17"/>
    <x v="0"/>
    <x v="0"/>
    <x v="6"/>
    <x v="0"/>
    <s v="5503"/>
    <d v="2015-11-20T00:00:00"/>
    <x v="0"/>
    <s v="October 1, 2013"/>
    <s v="December 31, 2013"/>
    <x v="0"/>
    <x v="0"/>
    <x v="4"/>
    <n v="1.86"/>
    <n v="0"/>
    <n v="29.68"/>
    <n v="0"/>
    <x v="12"/>
    <x v="24"/>
  </r>
  <r>
    <x v="3"/>
    <x v="0"/>
    <d v="2014-07-02T00:00:00"/>
    <x v="17"/>
    <x v="0"/>
    <x v="0"/>
    <x v="0"/>
    <x v="1"/>
    <s v="6851"/>
    <d v="2014-05-01T00:00:00"/>
    <x v="0"/>
    <s v="October 1, 2013"/>
    <s v="December 31, 2013"/>
    <x v="0"/>
    <x v="0"/>
    <x v="4"/>
    <n v="20.399999999999999"/>
    <n v="7.2"/>
    <n v="206.9"/>
    <n v="40.200000000000003"/>
    <x v="10"/>
    <x v="13"/>
  </r>
  <r>
    <x v="3"/>
    <x v="0"/>
    <d v="2014-07-02T00:00:00"/>
    <x v="17"/>
    <x v="0"/>
    <x v="0"/>
    <x v="0"/>
    <x v="1"/>
    <s v="6851"/>
    <d v="2014-05-01T00:00:00"/>
    <x v="0"/>
    <s v="October 1, 2013"/>
    <s v="December 31, 2013"/>
    <x v="0"/>
    <x v="0"/>
    <x v="4"/>
    <n v="46.6"/>
    <n v="16.5"/>
    <n v="294.8"/>
    <n v="57.6"/>
    <x v="11"/>
    <x v="14"/>
  </r>
  <r>
    <x v="3"/>
    <x v="0"/>
    <d v="2014-07-02T00:00:00"/>
    <x v="17"/>
    <x v="0"/>
    <x v="0"/>
    <x v="0"/>
    <x v="1"/>
    <s v="6851"/>
    <d v="2014-05-01T00:00:00"/>
    <x v="0"/>
    <s v="October 1, 2013"/>
    <s v="December 31, 2013"/>
    <x v="0"/>
    <x v="0"/>
    <x v="4"/>
    <n v="75.7"/>
    <n v="19"/>
    <n v="442.6"/>
    <n v="61.3"/>
    <x v="12"/>
    <x v="15"/>
  </r>
  <r>
    <x v="3"/>
    <x v="0"/>
    <d v="2014-07-02T00:00:00"/>
    <x v="17"/>
    <x v="0"/>
    <x v="0"/>
    <x v="0"/>
    <x v="1"/>
    <s v="6851"/>
    <d v="2014-05-01T00:00:00"/>
    <x v="0"/>
    <s v="October 1, 2013"/>
    <s v="December 31, 2013"/>
    <x v="0"/>
    <x v="0"/>
    <x v="4"/>
    <n v="634.4"/>
    <n v="-0.1"/>
    <n v="3770.6"/>
    <n v="21.7"/>
    <x v="3"/>
    <x v="16"/>
  </r>
  <r>
    <x v="3"/>
    <x v="1"/>
    <m/>
    <x v="17"/>
    <x v="0"/>
    <x v="0"/>
    <x v="7"/>
    <x v="1"/>
    <s v="6855"/>
    <d v="2014-05-01T00:00:00"/>
    <x v="0"/>
    <s v="October 1, 2013"/>
    <s v="December 31, 2013"/>
    <x v="0"/>
    <x v="0"/>
    <x v="4"/>
    <n v="9.65"/>
    <n v="6.48"/>
    <n v="725.79"/>
    <n v="20.37"/>
    <x v="10"/>
    <x v="13"/>
  </r>
  <r>
    <x v="3"/>
    <x v="1"/>
    <m/>
    <x v="17"/>
    <x v="0"/>
    <x v="0"/>
    <x v="7"/>
    <x v="1"/>
    <s v="6855"/>
    <d v="2014-05-01T00:00:00"/>
    <x v="0"/>
    <s v="October 1, 2013"/>
    <s v="December 31, 2013"/>
    <x v="0"/>
    <x v="0"/>
    <x v="4"/>
    <n v="24.79"/>
    <n v="12.11"/>
    <n v="850.18"/>
    <n v="24.64"/>
    <x v="11"/>
    <x v="14"/>
  </r>
  <r>
    <x v="3"/>
    <x v="1"/>
    <m/>
    <x v="17"/>
    <x v="0"/>
    <x v="0"/>
    <x v="7"/>
    <x v="1"/>
    <s v="6855"/>
    <d v="2014-05-01T00:00:00"/>
    <x v="0"/>
    <s v="October 1, 2013"/>
    <s v="December 31, 2013"/>
    <x v="0"/>
    <x v="0"/>
    <x v="4"/>
    <n v="42.15"/>
    <n v="15.76"/>
    <n v="989.78"/>
    <n v="26.6"/>
    <x v="12"/>
    <x v="15"/>
  </r>
  <r>
    <x v="3"/>
    <x v="1"/>
    <m/>
    <x v="17"/>
    <x v="0"/>
    <x v="0"/>
    <x v="7"/>
    <x v="1"/>
    <s v="6855"/>
    <d v="2014-05-01T00:00:00"/>
    <x v="0"/>
    <s v="October 1, 2013"/>
    <s v="December 31, 2013"/>
    <x v="0"/>
    <x v="0"/>
    <x v="4"/>
    <n v="372.18"/>
    <n v="-0.36"/>
    <n v="9746.14"/>
    <n v="6.38"/>
    <x v="3"/>
    <x v="16"/>
  </r>
  <r>
    <x v="0"/>
    <x v="0"/>
    <d v="2014-05-30T00:00:00"/>
    <x v="18"/>
    <x v="0"/>
    <x v="0"/>
    <x v="0"/>
    <x v="1"/>
    <s v="6937"/>
    <d v="2014-06-03T00:00:00"/>
    <x v="0"/>
    <s v="Jan 1, 2014"/>
    <s v="March 31, 2014"/>
    <x v="0"/>
    <x v="0"/>
    <x v="4"/>
    <n v="112.8"/>
    <n v="-1.4"/>
    <n v="488.9"/>
    <n v="8.6"/>
    <x v="0"/>
    <x v="0"/>
  </r>
  <r>
    <x v="0"/>
    <x v="0"/>
    <d v="2014-05-30T00:00:00"/>
    <x v="18"/>
    <x v="0"/>
    <x v="0"/>
    <x v="0"/>
    <x v="1"/>
    <s v="6937"/>
    <d v="2014-06-03T00:00:00"/>
    <x v="0"/>
    <s v="Jan 1, 2014"/>
    <s v="March 31, 2014"/>
    <x v="0"/>
    <x v="0"/>
    <x v="4"/>
    <n v="104"/>
    <n v="-6.8"/>
    <n v="507.3"/>
    <n v="-28.7"/>
    <x v="1"/>
    <x v="1"/>
  </r>
  <r>
    <x v="0"/>
    <x v="0"/>
    <d v="2014-05-30T00:00:00"/>
    <x v="18"/>
    <x v="0"/>
    <x v="0"/>
    <x v="0"/>
    <x v="1"/>
    <s v="6937"/>
    <d v="2014-06-03T00:00:00"/>
    <x v="0"/>
    <s v="Jan 1, 2014"/>
    <s v="March 31, 2014"/>
    <x v="0"/>
    <x v="0"/>
    <x v="4"/>
    <n v="96.6"/>
    <n v="-4.5999999999999996"/>
    <n v="505.9"/>
    <n v="-17.5"/>
    <x v="2"/>
    <x v="2"/>
  </r>
  <r>
    <x v="0"/>
    <x v="0"/>
    <d v="2014-05-30T00:00:00"/>
    <x v="18"/>
    <x v="0"/>
    <x v="0"/>
    <x v="0"/>
    <x v="1"/>
    <s v="6937"/>
    <d v="2014-06-03T00:00:00"/>
    <x v="0"/>
    <s v="Jan 1, 2014"/>
    <s v="March 31, 2014"/>
    <x v="0"/>
    <x v="0"/>
    <x v="4"/>
    <n v="313.39999999999998"/>
    <n v="-12.8"/>
    <n v="1502.1"/>
    <n v="-37.6"/>
    <x v="3"/>
    <x v="3"/>
  </r>
  <r>
    <x v="0"/>
    <x v="2"/>
    <d v="2015-11-17T00:00:00"/>
    <x v="18"/>
    <x v="0"/>
    <x v="0"/>
    <x v="6"/>
    <x v="0"/>
    <s v="6941"/>
    <d v="2015-11-20T00:00:00"/>
    <x v="0"/>
    <s v="Jan 1, 2014"/>
    <s v="March 31, 2014"/>
    <x v="0"/>
    <x v="0"/>
    <x v="4"/>
    <n v="2.12"/>
    <n v="0"/>
    <n v="28.3"/>
    <n v="0"/>
    <x v="0"/>
    <x v="0"/>
  </r>
  <r>
    <x v="0"/>
    <x v="2"/>
    <d v="2015-11-17T00:00:00"/>
    <x v="18"/>
    <x v="0"/>
    <x v="0"/>
    <x v="6"/>
    <x v="0"/>
    <s v="6941"/>
    <d v="2015-11-20T00:00:00"/>
    <x v="0"/>
    <s v="Jan 1, 2014"/>
    <s v="March 31, 2014"/>
    <x v="0"/>
    <x v="0"/>
    <x v="4"/>
    <n v="1.79"/>
    <n v="0"/>
    <n v="26.31"/>
    <n v="0"/>
    <x v="1"/>
    <x v="1"/>
  </r>
  <r>
    <x v="0"/>
    <x v="2"/>
    <d v="2015-11-17T00:00:00"/>
    <x v="18"/>
    <x v="0"/>
    <x v="0"/>
    <x v="6"/>
    <x v="0"/>
    <s v="6941"/>
    <d v="2015-11-20T00:00:00"/>
    <x v="0"/>
    <s v="Jan 1, 2014"/>
    <s v="March 31, 2014"/>
    <x v="0"/>
    <x v="0"/>
    <x v="4"/>
    <n v="1.1399999999999999"/>
    <n v="0"/>
    <n v="27.7"/>
    <n v="0"/>
    <x v="2"/>
    <x v="2"/>
  </r>
  <r>
    <x v="0"/>
    <x v="2"/>
    <d v="2015-11-17T00:00:00"/>
    <x v="18"/>
    <x v="0"/>
    <x v="0"/>
    <x v="6"/>
    <x v="0"/>
    <s v="6941"/>
    <d v="2015-11-20T00:00:00"/>
    <x v="0"/>
    <s v="Jan 1, 2014"/>
    <s v="March 31, 2014"/>
    <x v="0"/>
    <x v="0"/>
    <x v="4"/>
    <n v="5.0599999999999996"/>
    <n v="0"/>
    <n v="82.33"/>
    <n v="0"/>
    <x v="3"/>
    <x v="3"/>
  </r>
  <r>
    <x v="0"/>
    <x v="1"/>
    <d v="2014-05-29T00:00:00"/>
    <x v="18"/>
    <x v="0"/>
    <x v="0"/>
    <x v="7"/>
    <x v="1"/>
    <s v="6945"/>
    <d v="2014-06-03T00:00:00"/>
    <x v="0"/>
    <s v="Jan 1, 2014"/>
    <s v="March 31, 2014"/>
    <x v="0"/>
    <x v="0"/>
    <x v="4"/>
    <n v="62.42"/>
    <n v="5.56"/>
    <n v="1152.6600000000001"/>
    <n v="3.08"/>
    <x v="0"/>
    <x v="0"/>
  </r>
  <r>
    <x v="0"/>
    <x v="1"/>
    <d v="2014-05-29T00:00:00"/>
    <x v="18"/>
    <x v="0"/>
    <x v="0"/>
    <x v="7"/>
    <x v="1"/>
    <s v="6945"/>
    <d v="2014-06-03T00:00:00"/>
    <x v="0"/>
    <s v="Jan 1, 2014"/>
    <s v="March 31, 2014"/>
    <x v="0"/>
    <x v="0"/>
    <x v="4"/>
    <n v="66.22"/>
    <n v="-8.67"/>
    <n v="1012.34"/>
    <n v="-17.399999999999999"/>
    <x v="1"/>
    <x v="1"/>
  </r>
  <r>
    <x v="0"/>
    <x v="1"/>
    <d v="2014-05-29T00:00:00"/>
    <x v="18"/>
    <x v="0"/>
    <x v="0"/>
    <x v="7"/>
    <x v="1"/>
    <s v="6945"/>
    <d v="2014-06-03T00:00:00"/>
    <x v="0"/>
    <s v="Jan 1, 2014"/>
    <s v="March 31, 2014"/>
    <x v="0"/>
    <x v="0"/>
    <x v="4"/>
    <n v="57.52"/>
    <n v="-4.58"/>
    <n v="1008.05"/>
    <n v="-7.52"/>
    <x v="2"/>
    <x v="2"/>
  </r>
  <r>
    <x v="0"/>
    <x v="1"/>
    <d v="2014-05-29T00:00:00"/>
    <x v="18"/>
    <x v="0"/>
    <x v="0"/>
    <x v="7"/>
    <x v="1"/>
    <s v="6945"/>
    <d v="2014-06-03T00:00:00"/>
    <x v="0"/>
    <s v="Jan 1, 2014"/>
    <s v="March 31, 2014"/>
    <x v="0"/>
    <x v="0"/>
    <x v="4"/>
    <n v="186.16"/>
    <n v="-7.69"/>
    <n v="3173.05"/>
    <n v="-21.84"/>
    <x v="3"/>
    <x v="3"/>
  </r>
  <r>
    <x v="1"/>
    <x v="0"/>
    <d v="2014-08-29T00:00:00"/>
    <x v="19"/>
    <x v="0"/>
    <x v="0"/>
    <x v="0"/>
    <x v="3"/>
    <s v="7289"/>
    <d v="2014-09-03T00:00:00"/>
    <x v="0"/>
    <s v="Apr 1, 2014"/>
    <s v="Jun 30, 2014"/>
    <x v="0"/>
    <x v="0"/>
    <x v="4"/>
    <n v="432.1"/>
    <n v="-47.2"/>
    <n v="2358.6"/>
    <n v="-167.2"/>
    <x v="3"/>
    <x v="7"/>
  </r>
  <r>
    <x v="1"/>
    <x v="0"/>
    <d v="2014-08-29T00:00:00"/>
    <x v="19"/>
    <x v="0"/>
    <x v="0"/>
    <x v="0"/>
    <x v="3"/>
    <s v="7289"/>
    <d v="2014-09-03T00:00:00"/>
    <x v="0"/>
    <s v="Apr 1, 2014"/>
    <s v="Jun 30, 2014"/>
    <x v="0"/>
    <x v="0"/>
    <x v="4"/>
    <n v="64.8"/>
    <n v="-17.100000000000001"/>
    <n v="397.4"/>
    <n v="-53.5"/>
    <x v="4"/>
    <x v="4"/>
  </r>
  <r>
    <x v="1"/>
    <x v="0"/>
    <d v="2014-08-29T00:00:00"/>
    <x v="19"/>
    <x v="0"/>
    <x v="0"/>
    <x v="0"/>
    <x v="3"/>
    <s v="7289"/>
    <d v="2014-09-03T00:00:00"/>
    <x v="0"/>
    <s v="Apr 1, 2014"/>
    <s v="Jun 30, 2014"/>
    <x v="0"/>
    <x v="0"/>
    <x v="4"/>
    <n v="37.4"/>
    <n v="-11.8"/>
    <n v="266.7"/>
    <n v="-46.7"/>
    <x v="5"/>
    <x v="5"/>
  </r>
  <r>
    <x v="1"/>
    <x v="0"/>
    <d v="2014-08-29T00:00:00"/>
    <x v="19"/>
    <x v="0"/>
    <x v="0"/>
    <x v="0"/>
    <x v="3"/>
    <s v="7289"/>
    <d v="2014-09-03T00:00:00"/>
    <x v="0"/>
    <s v="Apr 1, 2014"/>
    <s v="Jun 30, 2014"/>
    <x v="0"/>
    <x v="0"/>
    <x v="4"/>
    <n v="16.5"/>
    <n v="-5.5"/>
    <n v="192.4"/>
    <n v="-29.4"/>
    <x v="6"/>
    <x v="6"/>
  </r>
  <r>
    <x v="1"/>
    <x v="2"/>
    <d v="2015-11-17T00:00:00"/>
    <x v="19"/>
    <x v="0"/>
    <x v="0"/>
    <x v="6"/>
    <x v="0"/>
    <s v="7293"/>
    <d v="2015-11-20T00:00:00"/>
    <x v="0"/>
    <s v="Apr 1, 2014"/>
    <s v="Jun 30, 2014"/>
    <x v="0"/>
    <x v="0"/>
    <x v="4"/>
    <n v="6.02"/>
    <n v="0"/>
    <n v="159.25"/>
    <n v="0"/>
    <x v="3"/>
    <x v="7"/>
  </r>
  <r>
    <x v="1"/>
    <x v="2"/>
    <d v="2015-11-17T00:00:00"/>
    <x v="19"/>
    <x v="0"/>
    <x v="0"/>
    <x v="6"/>
    <x v="0"/>
    <s v="7293"/>
    <d v="2015-11-20T00:00:00"/>
    <x v="0"/>
    <s v="Apr 1, 2014"/>
    <s v="Jun 30, 2014"/>
    <x v="0"/>
    <x v="0"/>
    <x v="4"/>
    <n v="0.55000000000000004"/>
    <n v="0"/>
    <n v="24.2"/>
    <n v="0"/>
    <x v="4"/>
    <x v="4"/>
  </r>
  <r>
    <x v="1"/>
    <x v="2"/>
    <d v="2015-11-17T00:00:00"/>
    <x v="19"/>
    <x v="0"/>
    <x v="0"/>
    <x v="6"/>
    <x v="0"/>
    <s v="7293"/>
    <d v="2015-11-20T00:00:00"/>
    <x v="0"/>
    <s v="Apr 1, 2014"/>
    <s v="Jun 30, 2014"/>
    <x v="0"/>
    <x v="0"/>
    <x v="4"/>
    <n v="0.22"/>
    <n v="0"/>
    <n v="27.1"/>
    <n v="0"/>
    <x v="5"/>
    <x v="5"/>
  </r>
  <r>
    <x v="1"/>
    <x v="2"/>
    <d v="2015-11-17T00:00:00"/>
    <x v="19"/>
    <x v="0"/>
    <x v="0"/>
    <x v="6"/>
    <x v="0"/>
    <s v="7293"/>
    <d v="2015-11-20T00:00:00"/>
    <x v="0"/>
    <s v="Apr 1, 2014"/>
    <s v="Jun 30, 2014"/>
    <x v="0"/>
    <x v="0"/>
    <x v="4"/>
    <n v="0.18"/>
    <n v="0"/>
    <n v="25.6"/>
    <n v="0"/>
    <x v="6"/>
    <x v="6"/>
  </r>
  <r>
    <x v="1"/>
    <x v="1"/>
    <d v="2014-09-02T00:00:00"/>
    <x v="19"/>
    <x v="0"/>
    <x v="0"/>
    <x v="7"/>
    <x v="1"/>
    <s v="7297"/>
    <d v="2014-09-03T00:00:00"/>
    <x v="0"/>
    <s v="Apr 1, 2014"/>
    <s v="Jun 30, 2014"/>
    <x v="0"/>
    <x v="0"/>
    <x v="4"/>
    <n v="266.32"/>
    <n v="-35.049999999999997"/>
    <n v="5291.95"/>
    <n v="-74.459999999999994"/>
    <x v="3"/>
    <x v="7"/>
  </r>
  <r>
    <x v="1"/>
    <x v="1"/>
    <d v="2014-09-02T00:00:00"/>
    <x v="19"/>
    <x v="0"/>
    <x v="0"/>
    <x v="7"/>
    <x v="1"/>
    <s v="7297"/>
    <d v="2014-09-03T00:00:00"/>
    <x v="0"/>
    <s v="Apr 1, 2014"/>
    <s v="Jun 30, 2014"/>
    <x v="0"/>
    <x v="0"/>
    <x v="4"/>
    <n v="43.8"/>
    <n v="-13.91"/>
    <n v="779.25"/>
    <n v="-26.94"/>
    <x v="4"/>
    <x v="4"/>
  </r>
  <r>
    <x v="1"/>
    <x v="1"/>
    <d v="2014-09-02T00:00:00"/>
    <x v="19"/>
    <x v="0"/>
    <x v="0"/>
    <x v="7"/>
    <x v="1"/>
    <s v="7297"/>
    <d v="2014-09-03T00:00:00"/>
    <x v="0"/>
    <s v="Apr 1, 2014"/>
    <s v="Jun 30, 2014"/>
    <x v="0"/>
    <x v="0"/>
    <x v="4"/>
    <n v="25.52"/>
    <n v="-10.72"/>
    <n v="703.96"/>
    <n v="-20.63"/>
    <x v="5"/>
    <x v="5"/>
  </r>
  <r>
    <x v="1"/>
    <x v="1"/>
    <d v="2014-09-02T00:00:00"/>
    <x v="19"/>
    <x v="0"/>
    <x v="0"/>
    <x v="7"/>
    <x v="1"/>
    <s v="7297"/>
    <d v="2014-09-03T00:00:00"/>
    <x v="0"/>
    <s v="Apr 1, 2014"/>
    <s v="Jun 30, 2014"/>
    <x v="0"/>
    <x v="0"/>
    <x v="4"/>
    <n v="10.84"/>
    <n v="-2.73"/>
    <n v="635.69000000000005"/>
    <n v="-5.05"/>
    <x v="6"/>
    <x v="6"/>
  </r>
  <r>
    <x v="2"/>
    <x v="0"/>
    <d v="2014-12-02T00:00:00"/>
    <x v="20"/>
    <x v="0"/>
    <x v="0"/>
    <x v="0"/>
    <x v="1"/>
    <s v="7652"/>
    <d v="2014-12-02T00:00:00"/>
    <x v="0"/>
    <s v="July 1, 2014"/>
    <s v="Sept 30, 2014"/>
    <x v="0"/>
    <x v="0"/>
    <x v="4"/>
    <n v="469.8"/>
    <n v="-46.2"/>
    <n v="2872.9"/>
    <n v="-160.19999999999999"/>
    <x v="3"/>
    <x v="10"/>
  </r>
  <r>
    <x v="2"/>
    <x v="0"/>
    <d v="2014-12-02T00:00:00"/>
    <x v="20"/>
    <x v="0"/>
    <x v="0"/>
    <x v="0"/>
    <x v="1"/>
    <s v="7652"/>
    <d v="2014-12-02T00:00:00"/>
    <x v="0"/>
    <s v="July 1, 2014"/>
    <s v="Sept 30, 2014"/>
    <x v="0"/>
    <x v="0"/>
    <x v="4"/>
    <n v="12"/>
    <n v="-0.8"/>
    <n v="165.1"/>
    <n v="4.5999999999999996"/>
    <x v="9"/>
    <x v="11"/>
  </r>
  <r>
    <x v="2"/>
    <x v="0"/>
    <d v="2014-12-02T00:00:00"/>
    <x v="20"/>
    <x v="0"/>
    <x v="0"/>
    <x v="0"/>
    <x v="1"/>
    <s v="7652"/>
    <d v="2014-12-02T00:00:00"/>
    <x v="0"/>
    <s v="July 1, 2014"/>
    <s v="Sept 30, 2014"/>
    <x v="0"/>
    <x v="0"/>
    <x v="4"/>
    <n v="12.8"/>
    <n v="-1.7"/>
    <n v="174.3"/>
    <n v="-16.399999999999999"/>
    <x v="7"/>
    <x v="8"/>
  </r>
  <r>
    <x v="2"/>
    <x v="0"/>
    <d v="2014-12-02T00:00:00"/>
    <x v="20"/>
    <x v="0"/>
    <x v="0"/>
    <x v="0"/>
    <x v="1"/>
    <s v="7652"/>
    <d v="2014-12-02T00:00:00"/>
    <x v="0"/>
    <s v="July 1, 2014"/>
    <s v="Sept 30, 2014"/>
    <x v="0"/>
    <x v="0"/>
    <x v="4"/>
    <n v="12.9"/>
    <n v="3.5"/>
    <n v="174.9"/>
    <n v="18.8"/>
    <x v="8"/>
    <x v="9"/>
  </r>
  <r>
    <x v="2"/>
    <x v="1"/>
    <d v="2014-12-01T00:00:00"/>
    <x v="20"/>
    <x v="0"/>
    <x v="0"/>
    <x v="8"/>
    <x v="1"/>
    <s v="7656"/>
    <d v="2014-12-02T00:00:00"/>
    <x v="0"/>
    <s v="July 1, 2014"/>
    <s v="Sept 30, 2014"/>
    <x v="0"/>
    <x v="0"/>
    <x v="4"/>
    <n v="287.43"/>
    <n v="-35.07"/>
    <n v="7125.81"/>
    <n v="-72.56"/>
    <x v="3"/>
    <x v="10"/>
  </r>
  <r>
    <x v="2"/>
    <x v="1"/>
    <d v="2014-12-01T00:00:00"/>
    <x v="20"/>
    <x v="0"/>
    <x v="0"/>
    <x v="8"/>
    <x v="1"/>
    <s v="7656"/>
    <d v="2014-12-02T00:00:00"/>
    <x v="0"/>
    <s v="July 1, 2014"/>
    <s v="Sept 30, 2014"/>
    <x v="0"/>
    <x v="0"/>
    <x v="4"/>
    <n v="7.27"/>
    <n v="-0.48"/>
    <n v="635.28"/>
    <n v="-2"/>
    <x v="9"/>
    <x v="11"/>
  </r>
  <r>
    <x v="2"/>
    <x v="1"/>
    <d v="2014-12-01T00:00:00"/>
    <x v="20"/>
    <x v="0"/>
    <x v="0"/>
    <x v="8"/>
    <x v="1"/>
    <s v="7656"/>
    <d v="2014-12-02T00:00:00"/>
    <x v="0"/>
    <s v="July 1, 2014"/>
    <s v="Sept 30, 2014"/>
    <x v="0"/>
    <x v="0"/>
    <x v="4"/>
    <n v="6.97"/>
    <n v="0.08"/>
    <n v="631.91"/>
    <n v="0.24"/>
    <x v="7"/>
    <x v="8"/>
  </r>
  <r>
    <x v="2"/>
    <x v="1"/>
    <d v="2014-12-01T00:00:00"/>
    <x v="20"/>
    <x v="0"/>
    <x v="0"/>
    <x v="8"/>
    <x v="1"/>
    <s v="7656"/>
    <d v="2014-12-02T00:00:00"/>
    <x v="0"/>
    <s v="July 1, 2014"/>
    <s v="Sept 30, 2014"/>
    <x v="0"/>
    <x v="0"/>
    <x v="4"/>
    <n v="6.87"/>
    <n v="0.38"/>
    <n v="566.67999999999995"/>
    <n v="3.66"/>
    <x v="8"/>
    <x v="9"/>
  </r>
  <r>
    <x v="4"/>
    <x v="2"/>
    <m/>
    <x v="21"/>
    <x v="0"/>
    <x v="0"/>
    <x v="6"/>
    <x v="2"/>
    <s v="7652"/>
    <d v="2015-11-20T00:00:00"/>
    <x v="0"/>
    <s v="July 1, 2014"/>
    <s v="Sept 30, 2014"/>
    <x v="0"/>
    <x v="0"/>
    <x v="5"/>
    <n v="0.2097"/>
    <n v="0"/>
    <n v="20.826550000000001"/>
    <n v="0"/>
    <x v="9"/>
    <x v="17"/>
  </r>
  <r>
    <x v="4"/>
    <x v="2"/>
    <m/>
    <x v="21"/>
    <x v="0"/>
    <x v="0"/>
    <x v="6"/>
    <x v="2"/>
    <s v="7652"/>
    <d v="2015-11-20T00:00:00"/>
    <x v="0"/>
    <s v="July 1, 2014"/>
    <s v="Sept 30, 2014"/>
    <x v="0"/>
    <x v="0"/>
    <x v="5"/>
    <n v="0.21027000000000001"/>
    <n v="0"/>
    <n v="28.477530000000002"/>
    <n v="0"/>
    <x v="7"/>
    <x v="18"/>
  </r>
  <r>
    <x v="4"/>
    <x v="2"/>
    <m/>
    <x v="21"/>
    <x v="0"/>
    <x v="0"/>
    <x v="6"/>
    <x v="2"/>
    <s v="7652"/>
    <d v="2015-11-20T00:00:00"/>
    <x v="0"/>
    <s v="July 1, 2014"/>
    <s v="Sept 30, 2014"/>
    <x v="0"/>
    <x v="0"/>
    <x v="5"/>
    <n v="0.30636999999999998"/>
    <n v="0"/>
    <n v="25.463550000000001"/>
    <n v="0"/>
    <x v="8"/>
    <x v="19"/>
  </r>
  <r>
    <x v="4"/>
    <x v="2"/>
    <m/>
    <x v="21"/>
    <x v="0"/>
    <x v="0"/>
    <x v="6"/>
    <x v="2"/>
    <s v="7652"/>
    <d v="2015-11-20T00:00:00"/>
    <x v="0"/>
    <s v="July 1, 2014"/>
    <s v="Sept 30, 2014"/>
    <x v="0"/>
    <x v="0"/>
    <x v="5"/>
    <n v="6.7499200000000004"/>
    <n v="0"/>
    <n v="234.02134000000001"/>
    <n v="0"/>
    <x v="3"/>
    <x v="20"/>
  </r>
  <r>
    <x v="5"/>
    <x v="2"/>
    <d v="2015-11-17T00:00:00"/>
    <x v="22"/>
    <x v="0"/>
    <x v="0"/>
    <x v="6"/>
    <x v="0"/>
    <s v="8014"/>
    <d v="2015-11-20T00:00:00"/>
    <x v="0"/>
    <s v="October 1, 2014"/>
    <s v="December 31, 2014"/>
    <x v="0"/>
    <x v="0"/>
    <x v="5"/>
    <n v="11.1"/>
    <n v="0"/>
    <n v="326.39999999999998"/>
    <n v="0"/>
    <x v="3"/>
    <x v="21"/>
  </r>
  <r>
    <x v="5"/>
    <x v="2"/>
    <d v="2015-11-17T00:00:00"/>
    <x v="22"/>
    <x v="0"/>
    <x v="0"/>
    <x v="6"/>
    <x v="0"/>
    <s v="8014"/>
    <d v="2015-11-20T00:00:00"/>
    <x v="0"/>
    <s v="October 1, 2014"/>
    <s v="December 31, 2014"/>
    <x v="0"/>
    <x v="0"/>
    <x v="5"/>
    <n v="0.81"/>
    <n v="0"/>
    <n v="29.01"/>
    <n v="0"/>
    <x v="10"/>
    <x v="22"/>
  </r>
  <r>
    <x v="5"/>
    <x v="2"/>
    <d v="2015-11-17T00:00:00"/>
    <x v="22"/>
    <x v="0"/>
    <x v="0"/>
    <x v="6"/>
    <x v="0"/>
    <s v="8014"/>
    <d v="2015-11-20T00:00:00"/>
    <x v="0"/>
    <s v="October 1, 2014"/>
    <s v="December 31, 2014"/>
    <x v="0"/>
    <x v="0"/>
    <x v="5"/>
    <n v="1.43"/>
    <n v="0"/>
    <n v="32.03"/>
    <n v="0"/>
    <x v="11"/>
    <x v="23"/>
  </r>
  <r>
    <x v="5"/>
    <x v="2"/>
    <d v="2015-11-17T00:00:00"/>
    <x v="22"/>
    <x v="0"/>
    <x v="0"/>
    <x v="6"/>
    <x v="0"/>
    <s v="8014"/>
    <d v="2015-11-20T00:00:00"/>
    <x v="0"/>
    <s v="October 1, 2014"/>
    <s v="December 31, 2014"/>
    <x v="0"/>
    <x v="0"/>
    <x v="5"/>
    <n v="2.1"/>
    <n v="0"/>
    <n v="31.33"/>
    <n v="0"/>
    <x v="12"/>
    <x v="24"/>
  </r>
  <r>
    <x v="3"/>
    <x v="0"/>
    <d v="2015-07-08T00:00:00"/>
    <x v="22"/>
    <x v="0"/>
    <x v="0"/>
    <x v="0"/>
    <x v="1"/>
    <s v="9208"/>
    <d v="2015-05-01T00:00:00"/>
    <x v="0"/>
    <s v="October 1, 2014"/>
    <s v="December 31, 2014"/>
    <x v="0"/>
    <x v="0"/>
    <x v="5"/>
    <n v="18.399999999999999"/>
    <n v="7.7"/>
    <n v="210"/>
    <n v="40.1"/>
    <x v="10"/>
    <x v="13"/>
  </r>
  <r>
    <x v="3"/>
    <x v="0"/>
    <d v="2015-07-08T00:00:00"/>
    <x v="22"/>
    <x v="0"/>
    <x v="0"/>
    <x v="0"/>
    <x v="1"/>
    <s v="9208"/>
    <d v="2015-05-01T00:00:00"/>
    <x v="0"/>
    <s v="October 1, 2014"/>
    <s v="December 31, 2014"/>
    <x v="0"/>
    <x v="0"/>
    <x v="5"/>
    <n v="40.4"/>
    <n v="14.1"/>
    <n v="309.10000000000002"/>
    <n v="65.599999999999994"/>
    <x v="11"/>
    <x v="14"/>
  </r>
  <r>
    <x v="3"/>
    <x v="0"/>
    <d v="2015-07-08T00:00:00"/>
    <x v="22"/>
    <x v="0"/>
    <x v="0"/>
    <x v="0"/>
    <x v="1"/>
    <s v="9208"/>
    <d v="2015-05-01T00:00:00"/>
    <x v="0"/>
    <s v="October 1, 2014"/>
    <s v="December 31, 2014"/>
    <x v="0"/>
    <x v="0"/>
    <x v="5"/>
    <n v="61.2"/>
    <n v="7.8"/>
    <n v="405.6"/>
    <n v="16.5"/>
    <x v="12"/>
    <x v="15"/>
  </r>
  <r>
    <x v="3"/>
    <x v="0"/>
    <d v="2015-07-08T00:00:00"/>
    <x v="22"/>
    <x v="0"/>
    <x v="0"/>
    <x v="0"/>
    <x v="1"/>
    <s v="9208"/>
    <d v="2015-05-01T00:00:00"/>
    <x v="0"/>
    <s v="October 1, 2014"/>
    <s v="December 31, 2014"/>
    <x v="0"/>
    <x v="0"/>
    <x v="5"/>
    <n v="589.79999999999995"/>
    <n v="-16.600000000000001"/>
    <n v="3797.6"/>
    <n v="-38"/>
    <x v="3"/>
    <x v="16"/>
  </r>
  <r>
    <x v="3"/>
    <x v="1"/>
    <m/>
    <x v="22"/>
    <x v="0"/>
    <x v="0"/>
    <x v="8"/>
    <x v="1"/>
    <s v="9212"/>
    <d v="2015-05-01T00:00:00"/>
    <x v="0"/>
    <s v="October 1, 2014"/>
    <s v="December 31, 2014"/>
    <x v="0"/>
    <x v="0"/>
    <x v="5"/>
    <n v="10.49"/>
    <n v="4.7699999999999996"/>
    <n v="682.62"/>
    <n v="15.98"/>
    <x v="10"/>
    <x v="13"/>
  </r>
  <r>
    <x v="3"/>
    <x v="1"/>
    <m/>
    <x v="22"/>
    <x v="0"/>
    <x v="0"/>
    <x v="8"/>
    <x v="1"/>
    <s v="9212"/>
    <d v="2015-05-01T00:00:00"/>
    <x v="0"/>
    <s v="October 1, 2014"/>
    <s v="December 31, 2014"/>
    <x v="0"/>
    <x v="0"/>
    <x v="5"/>
    <n v="20.91"/>
    <n v="12.64"/>
    <n v="815.34"/>
    <n v="31.32"/>
    <x v="11"/>
    <x v="14"/>
  </r>
  <r>
    <x v="3"/>
    <x v="1"/>
    <m/>
    <x v="22"/>
    <x v="0"/>
    <x v="0"/>
    <x v="8"/>
    <x v="1"/>
    <s v="9212"/>
    <d v="2015-05-01T00:00:00"/>
    <x v="0"/>
    <s v="October 1, 2014"/>
    <s v="December 31, 2014"/>
    <x v="0"/>
    <x v="0"/>
    <x v="5"/>
    <n v="36.18"/>
    <n v="5.12"/>
    <n v="880.29"/>
    <n v="8.2100000000000009"/>
    <x v="12"/>
    <x v="15"/>
  </r>
  <r>
    <x v="3"/>
    <x v="1"/>
    <m/>
    <x v="22"/>
    <x v="0"/>
    <x v="0"/>
    <x v="8"/>
    <x v="1"/>
    <s v="9212"/>
    <d v="2015-05-01T00:00:00"/>
    <x v="0"/>
    <s v="October 1, 2014"/>
    <s v="December 31, 2014"/>
    <x v="0"/>
    <x v="0"/>
    <x v="5"/>
    <n v="355.01"/>
    <n v="-12.54"/>
    <n v="9504.06"/>
    <n v="-17.05"/>
    <x v="3"/>
    <x v="16"/>
  </r>
  <r>
    <x v="0"/>
    <x v="0"/>
    <d v="2015-05-29T00:00:00"/>
    <x v="23"/>
    <x v="0"/>
    <x v="0"/>
    <x v="0"/>
    <x v="1"/>
    <s v="9582"/>
    <d v="2015-06-02T00:00:00"/>
    <x v="0"/>
    <s v="Jan 1, 2015"/>
    <s v="March 31, 2015"/>
    <x v="0"/>
    <x v="0"/>
    <x v="5"/>
    <n v="81.8"/>
    <n v="5.2"/>
    <n v="474.7"/>
    <n v="29.3"/>
    <x v="0"/>
    <x v="0"/>
  </r>
  <r>
    <x v="0"/>
    <x v="0"/>
    <d v="2015-05-29T00:00:00"/>
    <x v="23"/>
    <x v="0"/>
    <x v="0"/>
    <x v="0"/>
    <x v="1"/>
    <s v="9582"/>
    <d v="2015-06-02T00:00:00"/>
    <x v="0"/>
    <s v="Jan 1, 2015"/>
    <s v="March 31, 2015"/>
    <x v="0"/>
    <x v="0"/>
    <x v="5"/>
    <n v="86.1"/>
    <n v="5"/>
    <n v="566.5"/>
    <n v="20.8"/>
    <x v="1"/>
    <x v="1"/>
  </r>
  <r>
    <x v="0"/>
    <x v="0"/>
    <d v="2015-05-29T00:00:00"/>
    <x v="23"/>
    <x v="0"/>
    <x v="0"/>
    <x v="0"/>
    <x v="1"/>
    <s v="9582"/>
    <d v="2015-06-02T00:00:00"/>
    <x v="0"/>
    <s v="Jan 1, 2015"/>
    <s v="March 31, 2015"/>
    <x v="0"/>
    <x v="0"/>
    <x v="5"/>
    <n v="80.599999999999994"/>
    <n v="-13.5"/>
    <n v="544.79999999999995"/>
    <n v="-55.1"/>
    <x v="2"/>
    <x v="2"/>
  </r>
  <r>
    <x v="0"/>
    <x v="0"/>
    <d v="2015-05-29T00:00:00"/>
    <x v="23"/>
    <x v="0"/>
    <x v="0"/>
    <x v="0"/>
    <x v="1"/>
    <s v="9582"/>
    <d v="2015-06-02T00:00:00"/>
    <x v="0"/>
    <s v="Jan 1, 2015"/>
    <s v="March 31, 2015"/>
    <x v="0"/>
    <x v="0"/>
    <x v="5"/>
    <n v="248.5"/>
    <n v="-3.3"/>
    <n v="1586"/>
    <n v="-5"/>
    <x v="3"/>
    <x v="3"/>
  </r>
  <r>
    <x v="0"/>
    <x v="2"/>
    <d v="2015-11-17T00:00:00"/>
    <x v="23"/>
    <x v="0"/>
    <x v="0"/>
    <x v="6"/>
    <x v="0"/>
    <s v="9586"/>
    <d v="2015-11-20T00:00:00"/>
    <x v="0"/>
    <s v="Jan 1, 2015"/>
    <s v="March 31, 2015"/>
    <x v="0"/>
    <x v="0"/>
    <x v="5"/>
    <n v="2.2000000000000002"/>
    <m/>
    <n v="30.63"/>
    <m/>
    <x v="0"/>
    <x v="0"/>
  </r>
  <r>
    <x v="0"/>
    <x v="2"/>
    <d v="2015-11-17T00:00:00"/>
    <x v="23"/>
    <x v="0"/>
    <x v="0"/>
    <x v="6"/>
    <x v="0"/>
    <s v="9586"/>
    <d v="2015-11-20T00:00:00"/>
    <x v="0"/>
    <s v="Jan 1, 2015"/>
    <s v="March 31, 2015"/>
    <x v="0"/>
    <x v="0"/>
    <x v="5"/>
    <n v="2"/>
    <m/>
    <n v="27.6"/>
    <m/>
    <x v="1"/>
    <x v="1"/>
  </r>
  <r>
    <x v="0"/>
    <x v="2"/>
    <d v="2015-11-17T00:00:00"/>
    <x v="23"/>
    <x v="0"/>
    <x v="0"/>
    <x v="6"/>
    <x v="0"/>
    <s v="9586"/>
    <d v="2015-11-20T00:00:00"/>
    <x v="0"/>
    <s v="Jan 1, 2015"/>
    <s v="March 31, 2015"/>
    <x v="0"/>
    <x v="0"/>
    <x v="5"/>
    <n v="1.22"/>
    <m/>
    <n v="29.77"/>
    <m/>
    <x v="2"/>
    <x v="2"/>
  </r>
  <r>
    <x v="0"/>
    <x v="2"/>
    <d v="2015-11-17T00:00:00"/>
    <x v="23"/>
    <x v="0"/>
    <x v="0"/>
    <x v="6"/>
    <x v="0"/>
    <s v="9586"/>
    <d v="2015-11-20T00:00:00"/>
    <x v="0"/>
    <s v="Jan 1, 2015"/>
    <s v="March 31, 2015"/>
    <x v="0"/>
    <x v="0"/>
    <x v="5"/>
    <n v="5.42"/>
    <m/>
    <n v="88.01"/>
    <m/>
    <x v="3"/>
    <x v="3"/>
  </r>
  <r>
    <x v="0"/>
    <x v="1"/>
    <d v="2015-05-28T00:00:00"/>
    <x v="23"/>
    <x v="0"/>
    <x v="0"/>
    <x v="9"/>
    <x v="1"/>
    <s v="9590"/>
    <d v="2015-06-02T00:00:00"/>
    <x v="0"/>
    <s v="Jan 1, 2015"/>
    <s v="March 31, 2015"/>
    <x v="0"/>
    <x v="0"/>
    <x v="5"/>
    <n v="46.2"/>
    <n v="9.76"/>
    <n v="1047.95"/>
    <n v="10.38"/>
    <x v="0"/>
    <x v="0"/>
  </r>
  <r>
    <x v="0"/>
    <x v="1"/>
    <d v="2015-05-28T00:00:00"/>
    <x v="23"/>
    <x v="0"/>
    <x v="0"/>
    <x v="9"/>
    <x v="1"/>
    <s v="9590"/>
    <d v="2015-06-02T00:00:00"/>
    <x v="0"/>
    <s v="Jan 1, 2015"/>
    <s v="March 31, 2015"/>
    <x v="0"/>
    <x v="0"/>
    <x v="5"/>
    <n v="53.35"/>
    <n v="1.25"/>
    <n v="1067.8800000000001"/>
    <n v="6.2"/>
    <x v="1"/>
    <x v="1"/>
  </r>
  <r>
    <x v="0"/>
    <x v="1"/>
    <d v="2015-05-28T00:00:00"/>
    <x v="23"/>
    <x v="0"/>
    <x v="0"/>
    <x v="9"/>
    <x v="1"/>
    <s v="9590"/>
    <d v="2015-06-02T00:00:00"/>
    <x v="0"/>
    <s v="Jan 1, 2015"/>
    <s v="March 31, 2015"/>
    <x v="0"/>
    <x v="0"/>
    <x v="5"/>
    <n v="51.5"/>
    <n v="-13.3"/>
    <n v="922.4"/>
    <n v="-22.58"/>
    <x v="2"/>
    <x v="2"/>
  </r>
  <r>
    <x v="0"/>
    <x v="1"/>
    <d v="2015-05-28T00:00:00"/>
    <x v="23"/>
    <x v="0"/>
    <x v="0"/>
    <x v="9"/>
    <x v="1"/>
    <s v="9590"/>
    <d v="2015-06-02T00:00:00"/>
    <x v="0"/>
    <s v="Jan 1, 2015"/>
    <s v="March 31, 2015"/>
    <x v="0"/>
    <x v="0"/>
    <x v="5"/>
    <n v="151.05000000000001"/>
    <n v="-2.29"/>
    <n v="3038.23"/>
    <n v="-5.99"/>
    <x v="3"/>
    <x v="3"/>
  </r>
  <r>
    <x v="1"/>
    <x v="0"/>
    <d v="2015-08-31T00:00:00"/>
    <x v="24"/>
    <x v="0"/>
    <x v="0"/>
    <x v="0"/>
    <x v="1"/>
    <s v="9995"/>
    <d v="2015-09-01T00:00:00"/>
    <x v="0"/>
    <s v="Apr 1, 2015"/>
    <s v="Jun 30, 2015"/>
    <x v="0"/>
    <x v="0"/>
    <x v="5"/>
    <n v="334.7"/>
    <n v="-28.8"/>
    <n v="2420.1"/>
    <n v="-133.19999999999999"/>
    <x v="3"/>
    <x v="7"/>
  </r>
  <r>
    <x v="1"/>
    <x v="0"/>
    <d v="2015-08-31T00:00:00"/>
    <x v="24"/>
    <x v="0"/>
    <x v="0"/>
    <x v="0"/>
    <x v="1"/>
    <s v="9995"/>
    <d v="2015-09-01T00:00:00"/>
    <x v="0"/>
    <s v="Apr 1, 2015"/>
    <s v="Jun 30, 2015"/>
    <x v="0"/>
    <x v="0"/>
    <x v="5"/>
    <n v="50.2"/>
    <n v="-14.2"/>
    <n v="394.5"/>
    <n v="-53"/>
    <x v="4"/>
    <x v="4"/>
  </r>
  <r>
    <x v="1"/>
    <x v="0"/>
    <d v="2015-08-31T00:00:00"/>
    <x v="24"/>
    <x v="0"/>
    <x v="0"/>
    <x v="0"/>
    <x v="1"/>
    <s v="9995"/>
    <d v="2015-09-01T00:00:00"/>
    <x v="0"/>
    <s v="Apr 1, 2015"/>
    <s v="Jun 30, 2015"/>
    <x v="0"/>
    <x v="0"/>
    <x v="5"/>
    <n v="22.3"/>
    <n v="-7.2"/>
    <n v="247.4"/>
    <n v="-51.5"/>
    <x v="5"/>
    <x v="5"/>
  </r>
  <r>
    <x v="1"/>
    <x v="0"/>
    <d v="2015-08-31T00:00:00"/>
    <x v="24"/>
    <x v="0"/>
    <x v="0"/>
    <x v="0"/>
    <x v="1"/>
    <s v="9995"/>
    <d v="2015-09-01T00:00:00"/>
    <x v="0"/>
    <s v="Apr 1, 2015"/>
    <s v="Jun 30, 2015"/>
    <x v="0"/>
    <x v="0"/>
    <x v="5"/>
    <n v="13.7"/>
    <n v="-4.0999999999999996"/>
    <n v="192.2"/>
    <n v="-23.7"/>
    <x v="6"/>
    <x v="6"/>
  </r>
  <r>
    <x v="1"/>
    <x v="2"/>
    <d v="2015-11-17T00:00:00"/>
    <x v="24"/>
    <x v="0"/>
    <x v="0"/>
    <x v="6"/>
    <x v="0"/>
    <s v="9999"/>
    <d v="2015-11-20T00:00:00"/>
    <x v="0"/>
    <s v="Apr 1, 2015"/>
    <s v="Jun 30, 2015"/>
    <x v="0"/>
    <x v="0"/>
    <x v="5"/>
    <n v="6.73"/>
    <m/>
    <n v="167.21"/>
    <m/>
    <x v="3"/>
    <x v="7"/>
  </r>
  <r>
    <x v="1"/>
    <x v="2"/>
    <d v="2015-11-17T00:00:00"/>
    <x v="24"/>
    <x v="0"/>
    <x v="0"/>
    <x v="6"/>
    <x v="0"/>
    <s v="9999"/>
    <d v="2015-11-20T00:00:00"/>
    <x v="0"/>
    <s v="Apr 1, 2015"/>
    <s v="Jun 30, 2015"/>
    <x v="0"/>
    <x v="0"/>
    <x v="5"/>
    <n v="0.62"/>
    <m/>
    <n v="29.12"/>
    <m/>
    <x v="4"/>
    <x v="4"/>
  </r>
  <r>
    <x v="1"/>
    <x v="2"/>
    <d v="2015-11-17T00:00:00"/>
    <x v="24"/>
    <x v="0"/>
    <x v="0"/>
    <x v="6"/>
    <x v="0"/>
    <s v="9999"/>
    <d v="2015-11-20T00:00:00"/>
    <x v="0"/>
    <s v="Apr 1, 2015"/>
    <s v="Jun 30, 2015"/>
    <x v="0"/>
    <x v="0"/>
    <x v="5"/>
    <n v="0.44"/>
    <m/>
    <n v="21.69"/>
    <m/>
    <x v="5"/>
    <x v="5"/>
  </r>
  <r>
    <x v="1"/>
    <x v="2"/>
    <d v="2015-11-17T00:00:00"/>
    <x v="24"/>
    <x v="0"/>
    <x v="0"/>
    <x v="6"/>
    <x v="0"/>
    <s v="9999"/>
    <d v="2015-11-20T00:00:00"/>
    <x v="0"/>
    <s v="Apr 1, 2015"/>
    <s v="Jun 30, 2015"/>
    <x v="0"/>
    <x v="0"/>
    <x v="5"/>
    <n v="0.23"/>
    <m/>
    <n v="28.38"/>
    <m/>
    <x v="6"/>
    <x v="6"/>
  </r>
  <r>
    <x v="1"/>
    <x v="1"/>
    <d v="2015-08-25T00:00:00"/>
    <x v="24"/>
    <x v="0"/>
    <x v="0"/>
    <x v="9"/>
    <x v="1"/>
    <s v="10003"/>
    <d v="2015-09-01T00:00:00"/>
    <x v="0"/>
    <s v="Apr 1, 2015"/>
    <s v="Jun 30, 2015"/>
    <x v="0"/>
    <x v="0"/>
    <x v="5"/>
    <n v="209.52"/>
    <n v="-23.16"/>
    <n v="4996.34"/>
    <n v="-55.32"/>
    <x v="3"/>
    <x v="7"/>
  </r>
  <r>
    <x v="1"/>
    <x v="1"/>
    <d v="2015-08-25T00:00:00"/>
    <x v="24"/>
    <x v="0"/>
    <x v="0"/>
    <x v="9"/>
    <x v="1"/>
    <s v="10003"/>
    <d v="2015-09-01T00:00:00"/>
    <x v="0"/>
    <s v="Apr 1, 2015"/>
    <s v="Jun 30, 2015"/>
    <x v="0"/>
    <x v="0"/>
    <x v="5"/>
    <n v="33.049999999999997"/>
    <n v="-11.8"/>
    <n v="746.67"/>
    <n v="-25.68"/>
    <x v="4"/>
    <x v="4"/>
  </r>
  <r>
    <x v="1"/>
    <x v="1"/>
    <d v="2015-08-25T00:00:00"/>
    <x v="24"/>
    <x v="0"/>
    <x v="0"/>
    <x v="9"/>
    <x v="1"/>
    <s v="10003"/>
    <d v="2015-09-01T00:00:00"/>
    <x v="0"/>
    <s v="Apr 1, 2015"/>
    <s v="Jun 30, 2015"/>
    <x v="0"/>
    <x v="0"/>
    <x v="5"/>
    <n v="17.190000000000001"/>
    <n v="-8"/>
    <n v="624"/>
    <n v="-17.899999999999999"/>
    <x v="5"/>
    <x v="5"/>
  </r>
  <r>
    <x v="1"/>
    <x v="1"/>
    <d v="2015-08-25T00:00:00"/>
    <x v="24"/>
    <x v="0"/>
    <x v="0"/>
    <x v="9"/>
    <x v="1"/>
    <s v="10003"/>
    <d v="2015-09-01T00:00:00"/>
    <x v="0"/>
    <s v="Apr 1, 2015"/>
    <s v="Jun 30, 2015"/>
    <x v="0"/>
    <x v="0"/>
    <x v="5"/>
    <n v="8.23"/>
    <n v="-1.06"/>
    <n v="587.44000000000005"/>
    <n v="-5.74"/>
    <x v="6"/>
    <x v="6"/>
  </r>
  <r>
    <x v="2"/>
    <x v="0"/>
    <d v="2015-12-01T00:00:00"/>
    <x v="25"/>
    <x v="0"/>
    <x v="0"/>
    <x v="0"/>
    <x v="1"/>
    <s v="10356"/>
    <d v="2015-12-02T00:00:00"/>
    <x v="0"/>
    <s v="July 1, 2015"/>
    <s v="Sept 30, 2015"/>
    <x v="0"/>
    <x v="0"/>
    <x v="5"/>
    <n v="363.1"/>
    <n v="-28.4"/>
    <n v="2966.1"/>
    <n v="-130.4"/>
    <x v="3"/>
    <x v="10"/>
  </r>
  <r>
    <x v="2"/>
    <x v="0"/>
    <d v="2015-12-01T00:00:00"/>
    <x v="25"/>
    <x v="0"/>
    <x v="0"/>
    <x v="0"/>
    <x v="1"/>
    <s v="10356"/>
    <d v="2015-12-02T00:00:00"/>
    <x v="0"/>
    <s v="July 1, 2015"/>
    <s v="Sept 30, 2015"/>
    <x v="0"/>
    <x v="0"/>
    <x v="5"/>
    <n v="9.9"/>
    <n v="-1.4"/>
    <n v="182.7"/>
    <n v="-5.9"/>
    <x v="9"/>
    <x v="11"/>
  </r>
  <r>
    <x v="2"/>
    <x v="0"/>
    <d v="2015-12-01T00:00:00"/>
    <x v="25"/>
    <x v="0"/>
    <x v="0"/>
    <x v="0"/>
    <x v="1"/>
    <s v="10356"/>
    <d v="2015-12-02T00:00:00"/>
    <x v="0"/>
    <s v="July 1, 2015"/>
    <s v="Sept 30, 2015"/>
    <x v="0"/>
    <x v="0"/>
    <x v="5"/>
    <n v="9.5"/>
    <n v="0.4"/>
    <n v="181.7"/>
    <n v="4.5"/>
    <x v="7"/>
    <x v="8"/>
  </r>
  <r>
    <x v="2"/>
    <x v="0"/>
    <d v="2015-12-01T00:00:00"/>
    <x v="25"/>
    <x v="0"/>
    <x v="0"/>
    <x v="0"/>
    <x v="1"/>
    <s v="10356"/>
    <d v="2015-12-02T00:00:00"/>
    <x v="0"/>
    <s v="July 1, 2015"/>
    <s v="Sept 30, 2015"/>
    <x v="0"/>
    <x v="0"/>
    <x v="5"/>
    <n v="9"/>
    <n v="1.4"/>
    <n v="181.6"/>
    <n v="4.2"/>
    <x v="8"/>
    <x v="9"/>
  </r>
  <r>
    <x v="2"/>
    <x v="1"/>
    <d v="2016-06-27T00:00:00"/>
    <x v="25"/>
    <x v="0"/>
    <x v="0"/>
    <x v="9"/>
    <x v="0"/>
    <s v="10360"/>
    <d v="2016-06-28T00:00:00"/>
    <x v="0"/>
    <s v="July 1, 2015"/>
    <s v="Sept 30, 2015"/>
    <x v="0"/>
    <x v="0"/>
    <x v="5"/>
    <n v="226.72"/>
    <n v="-23.49"/>
    <n v="6988.2"/>
    <n v="-53.72"/>
    <x v="3"/>
    <x v="10"/>
  </r>
  <r>
    <x v="2"/>
    <x v="1"/>
    <d v="2016-06-27T00:00:00"/>
    <x v="25"/>
    <x v="0"/>
    <x v="0"/>
    <x v="9"/>
    <x v="0"/>
    <s v="10360"/>
    <d v="2016-06-28T00:00:00"/>
    <x v="0"/>
    <s v="July 1, 2015"/>
    <s v="Sept 30, 2015"/>
    <x v="0"/>
    <x v="0"/>
    <x v="5"/>
    <n v="6.54"/>
    <n v="-0.52"/>
    <n v="651.63"/>
    <n v="-3.27"/>
    <x v="9"/>
    <x v="11"/>
  </r>
  <r>
    <x v="2"/>
    <x v="1"/>
    <d v="2016-06-27T00:00:00"/>
    <x v="25"/>
    <x v="0"/>
    <x v="0"/>
    <x v="9"/>
    <x v="0"/>
    <s v="10360"/>
    <d v="2016-06-28T00:00:00"/>
    <x v="0"/>
    <s v="July 1, 2015"/>
    <s v="Sept 30, 2015"/>
    <x v="0"/>
    <x v="0"/>
    <x v="5"/>
    <n v="5.41"/>
    <n v="-0.22"/>
    <n v="649.25"/>
    <n v="0.17"/>
    <x v="7"/>
    <x v="8"/>
  </r>
  <r>
    <x v="2"/>
    <x v="1"/>
    <d v="2016-06-27T00:00:00"/>
    <x v="25"/>
    <x v="0"/>
    <x v="0"/>
    <x v="9"/>
    <x v="0"/>
    <s v="10360"/>
    <d v="2016-06-28T00:00:00"/>
    <x v="0"/>
    <s v="July 1, 2015"/>
    <s v="Sept 30, 2015"/>
    <x v="0"/>
    <x v="0"/>
    <x v="5"/>
    <n v="5.25"/>
    <n v="0.42"/>
    <n v="690.97"/>
    <n v="4.7"/>
    <x v="8"/>
    <x v="9"/>
  </r>
  <r>
    <x v="4"/>
    <x v="2"/>
    <m/>
    <x v="26"/>
    <x v="0"/>
    <x v="0"/>
    <x v="6"/>
    <x v="0"/>
    <s v="10363"/>
    <d v="2016-07-12T00:00:00"/>
    <x v="0"/>
    <s v="July 1, 2015"/>
    <s v="Sept 30, 2015"/>
    <x v="0"/>
    <x v="0"/>
    <x v="6"/>
    <n v="0.26"/>
    <n v="0"/>
    <n v="28.84"/>
    <n v="0"/>
    <x v="9"/>
    <x v="17"/>
  </r>
  <r>
    <x v="4"/>
    <x v="2"/>
    <m/>
    <x v="26"/>
    <x v="0"/>
    <x v="0"/>
    <x v="6"/>
    <x v="0"/>
    <s v="10363"/>
    <d v="2016-07-12T00:00:00"/>
    <x v="0"/>
    <s v="July 1, 2015"/>
    <s v="Sept 30, 2015"/>
    <x v="0"/>
    <x v="0"/>
    <x v="6"/>
    <n v="0.26"/>
    <n v="0"/>
    <n v="29.61"/>
    <n v="0"/>
    <x v="7"/>
    <x v="18"/>
  </r>
  <r>
    <x v="4"/>
    <x v="2"/>
    <m/>
    <x v="26"/>
    <x v="0"/>
    <x v="0"/>
    <x v="6"/>
    <x v="0"/>
    <s v="10363"/>
    <d v="2016-07-12T00:00:00"/>
    <x v="0"/>
    <s v="July 1, 2015"/>
    <s v="Sept 30, 2015"/>
    <x v="0"/>
    <x v="0"/>
    <x v="6"/>
    <n v="0.43"/>
    <n v="0"/>
    <n v="30.52"/>
    <n v="0"/>
    <x v="8"/>
    <x v="19"/>
  </r>
  <r>
    <x v="4"/>
    <x v="2"/>
    <m/>
    <x v="26"/>
    <x v="0"/>
    <x v="0"/>
    <x v="6"/>
    <x v="0"/>
    <s v="10363"/>
    <d v="2016-07-12T00:00:00"/>
    <x v="0"/>
    <s v="July 1, 2015"/>
    <s v="Sept 30, 2015"/>
    <x v="0"/>
    <x v="0"/>
    <x v="6"/>
    <n v="7.7"/>
    <n v="0"/>
    <n v="256.18"/>
    <n v="0"/>
    <x v="3"/>
    <x v="20"/>
  </r>
  <r>
    <x v="5"/>
    <x v="2"/>
    <d v="2016-07-08T00:00:00"/>
    <x v="27"/>
    <x v="1"/>
    <x v="1"/>
    <x v="6"/>
    <x v="2"/>
    <s v="11835"/>
    <d v="2016-07-12T00:00:00"/>
    <x v="0"/>
    <s v="October 1, 2015"/>
    <s v="December 31, 2015"/>
    <x v="0"/>
    <x v="0"/>
    <x v="6"/>
    <n v="11.45"/>
    <n v="0"/>
    <n v="353.05"/>
    <n v="0"/>
    <x v="3"/>
    <x v="21"/>
  </r>
  <r>
    <x v="5"/>
    <x v="2"/>
    <d v="2016-07-08T00:00:00"/>
    <x v="27"/>
    <x v="1"/>
    <x v="1"/>
    <x v="6"/>
    <x v="2"/>
    <s v="11835"/>
    <d v="2016-07-12T00:00:00"/>
    <x v="0"/>
    <s v="October 1, 2015"/>
    <s v="December 31, 2015"/>
    <x v="0"/>
    <x v="0"/>
    <x v="6"/>
    <n v="0.81"/>
    <n v="0"/>
    <n v="29.88"/>
    <n v="0"/>
    <x v="10"/>
    <x v="22"/>
  </r>
  <r>
    <x v="5"/>
    <x v="2"/>
    <d v="2016-07-08T00:00:00"/>
    <x v="27"/>
    <x v="1"/>
    <x v="1"/>
    <x v="6"/>
    <x v="2"/>
    <s v="11835"/>
    <d v="2016-07-12T00:00:00"/>
    <x v="0"/>
    <s v="October 1, 2015"/>
    <s v="December 31, 2015"/>
    <x v="0"/>
    <x v="0"/>
    <x v="6"/>
    <n v="1.07"/>
    <n v="0"/>
    <n v="31.66"/>
    <n v="0"/>
    <x v="11"/>
    <x v="23"/>
  </r>
  <r>
    <x v="5"/>
    <x v="2"/>
    <d v="2016-07-08T00:00:00"/>
    <x v="27"/>
    <x v="1"/>
    <x v="1"/>
    <x v="6"/>
    <x v="2"/>
    <s v="11835"/>
    <d v="2016-07-12T00:00:00"/>
    <x v="0"/>
    <s v="October 1, 2015"/>
    <s v="December 31, 2015"/>
    <x v="0"/>
    <x v="0"/>
    <x v="6"/>
    <n v="1.88"/>
    <n v="0"/>
    <n v="35.33"/>
    <n v="0"/>
    <x v="12"/>
    <x v="24"/>
  </r>
  <r>
    <x v="3"/>
    <x v="0"/>
    <m/>
    <x v="28"/>
    <x v="0"/>
    <x v="0"/>
    <x v="10"/>
    <x v="1"/>
    <s v="12232"/>
    <d v="2016-05-03T00:00:00"/>
    <x v="0"/>
    <s v="October 1, 2015"/>
    <s v="December 31, 2015"/>
    <x v="0"/>
    <x v="0"/>
    <x v="6"/>
    <n v="14.7"/>
    <n v="6.7"/>
    <n v="204.6"/>
    <n v="52.5"/>
    <x v="10"/>
    <x v="13"/>
  </r>
  <r>
    <x v="3"/>
    <x v="0"/>
    <m/>
    <x v="28"/>
    <x v="0"/>
    <x v="0"/>
    <x v="10"/>
    <x v="1"/>
    <s v="12232"/>
    <d v="2016-05-03T00:00:00"/>
    <x v="0"/>
    <s v="October 1, 2015"/>
    <s v="December 31, 2015"/>
    <x v="0"/>
    <x v="0"/>
    <x v="6"/>
    <n v="25.5"/>
    <n v="5.4"/>
    <n v="302.2"/>
    <n v="31.7"/>
    <x v="11"/>
    <x v="14"/>
  </r>
  <r>
    <x v="3"/>
    <x v="0"/>
    <m/>
    <x v="28"/>
    <x v="0"/>
    <x v="0"/>
    <x v="10"/>
    <x v="1"/>
    <s v="12232"/>
    <d v="2016-05-03T00:00:00"/>
    <x v="0"/>
    <s v="October 1, 2015"/>
    <s v="December 31, 2015"/>
    <x v="0"/>
    <x v="0"/>
    <x v="6"/>
    <n v="35.6"/>
    <n v="3.9"/>
    <n v="334.9"/>
    <n v="17.100000000000001"/>
    <x v="12"/>
    <x v="15"/>
  </r>
  <r>
    <x v="3"/>
    <x v="0"/>
    <m/>
    <x v="28"/>
    <x v="0"/>
    <x v="0"/>
    <x v="10"/>
    <x v="1"/>
    <s v="12232"/>
    <d v="2016-05-03T00:00:00"/>
    <x v="0"/>
    <s v="October 1, 2015"/>
    <s v="December 31, 2015"/>
    <x v="0"/>
    <x v="0"/>
    <x v="6"/>
    <n v="438.9"/>
    <n v="-12.4"/>
    <n v="3807.8"/>
    <n v="-29.1"/>
    <x v="3"/>
    <x v="16"/>
  </r>
  <r>
    <x v="0"/>
    <x v="0"/>
    <d v="2016-06-08T00:00:00"/>
    <x v="29"/>
    <x v="0"/>
    <x v="0"/>
    <x v="0"/>
    <x v="1"/>
    <s v="12232"/>
    <d v="2016-06-01T00:00:00"/>
    <x v="0"/>
    <s v="Jan 1, 2016"/>
    <s v="March 31, 2016"/>
    <x v="0"/>
    <x v="0"/>
    <x v="6"/>
    <n v="52.2"/>
    <n v="3.3"/>
    <n v="421.8"/>
    <n v="32.9"/>
    <x v="0"/>
    <x v="0"/>
  </r>
  <r>
    <x v="0"/>
    <x v="0"/>
    <d v="2016-06-08T00:00:00"/>
    <x v="29"/>
    <x v="0"/>
    <x v="0"/>
    <x v="0"/>
    <x v="1"/>
    <s v="12232"/>
    <d v="2016-06-01T00:00:00"/>
    <x v="0"/>
    <s v="Jan 1, 2016"/>
    <s v="March 31, 2016"/>
    <x v="0"/>
    <x v="0"/>
    <x v="6"/>
    <n v="51.7"/>
    <n v="-1"/>
    <n v="495.8"/>
    <n v="-9.1"/>
    <x v="1"/>
    <x v="1"/>
  </r>
  <r>
    <x v="0"/>
    <x v="0"/>
    <d v="2016-06-08T00:00:00"/>
    <x v="29"/>
    <x v="0"/>
    <x v="0"/>
    <x v="0"/>
    <x v="1"/>
    <s v="12232"/>
    <d v="2016-06-01T00:00:00"/>
    <x v="0"/>
    <s v="Jan 1, 2016"/>
    <s v="March 31, 2016"/>
    <x v="0"/>
    <x v="0"/>
    <x v="6"/>
    <n v="45.4"/>
    <n v="-4.9000000000000004"/>
    <n v="423.4"/>
    <n v="-29"/>
    <x v="2"/>
    <x v="2"/>
  </r>
  <r>
    <x v="0"/>
    <x v="0"/>
    <d v="2016-06-08T00:00:00"/>
    <x v="29"/>
    <x v="0"/>
    <x v="0"/>
    <x v="0"/>
    <x v="1"/>
    <s v="12232"/>
    <d v="2016-06-01T00:00:00"/>
    <x v="0"/>
    <s v="Jan 1, 2016"/>
    <s v="March 31, 2016"/>
    <x v="0"/>
    <x v="0"/>
    <x v="6"/>
    <n v="149.30000000000001"/>
    <n v="-2.6"/>
    <n v="1341"/>
    <n v="-5.2"/>
    <x v="3"/>
    <x v="3"/>
  </r>
  <r>
    <x v="0"/>
    <x v="2"/>
    <d v="2016-07-08T00:00:00"/>
    <x v="29"/>
    <x v="0"/>
    <x v="0"/>
    <x v="6"/>
    <x v="0"/>
    <s v="12236"/>
    <d v="2016-07-12T00:00:00"/>
    <x v="0"/>
    <s v="Jan 1, 2016"/>
    <s v="March 31, 2016"/>
    <x v="0"/>
    <x v="0"/>
    <x v="6"/>
    <n v="1.82"/>
    <n v="0"/>
    <n v="35.18"/>
    <n v="0"/>
    <x v="0"/>
    <x v="0"/>
  </r>
  <r>
    <x v="0"/>
    <x v="2"/>
    <d v="2016-07-08T00:00:00"/>
    <x v="29"/>
    <x v="0"/>
    <x v="0"/>
    <x v="6"/>
    <x v="0"/>
    <s v="12236"/>
    <d v="2016-07-12T00:00:00"/>
    <x v="0"/>
    <s v="Jan 1, 2016"/>
    <s v="March 31, 2016"/>
    <x v="0"/>
    <x v="0"/>
    <x v="6"/>
    <n v="1.49"/>
    <n v="0"/>
    <n v="31.67"/>
    <n v="0"/>
    <x v="1"/>
    <x v="1"/>
  </r>
  <r>
    <x v="0"/>
    <x v="2"/>
    <d v="2016-07-08T00:00:00"/>
    <x v="29"/>
    <x v="0"/>
    <x v="0"/>
    <x v="6"/>
    <x v="0"/>
    <s v="12236"/>
    <d v="2016-07-12T00:00:00"/>
    <x v="0"/>
    <s v="Jan 1, 2016"/>
    <s v="March 31, 2016"/>
    <x v="0"/>
    <x v="0"/>
    <x v="6"/>
    <n v="1.42"/>
    <n v="0"/>
    <n v="35.33"/>
    <n v="0"/>
    <x v="2"/>
    <x v="2"/>
  </r>
  <r>
    <x v="0"/>
    <x v="2"/>
    <d v="2016-07-08T00:00:00"/>
    <x v="29"/>
    <x v="0"/>
    <x v="0"/>
    <x v="6"/>
    <x v="0"/>
    <s v="12236"/>
    <d v="2016-07-12T00:00:00"/>
    <x v="0"/>
    <s v="Jan 1, 2016"/>
    <s v="March 31, 2016"/>
    <x v="0"/>
    <x v="0"/>
    <x v="6"/>
    <n v="4.7300000000000004"/>
    <n v="0"/>
    <n v="102.18"/>
    <n v="0"/>
    <x v="3"/>
    <x v="3"/>
  </r>
  <r>
    <x v="0"/>
    <x v="1"/>
    <d v="2016-05-31T00:00:00"/>
    <x v="29"/>
    <x v="0"/>
    <x v="0"/>
    <x v="9"/>
    <x v="1"/>
    <s v="12240"/>
    <d v="2016-06-01T00:00:00"/>
    <x v="0"/>
    <s v="Jan 1, 2016"/>
    <s v="March 31, 2016"/>
    <x v="0"/>
    <x v="0"/>
    <x v="6"/>
    <n v="30.72"/>
    <n v="7.82"/>
    <n v="927.06"/>
    <n v="20.55"/>
    <x v="0"/>
    <x v="0"/>
  </r>
  <r>
    <x v="0"/>
    <x v="1"/>
    <d v="2016-05-31T00:00:00"/>
    <x v="29"/>
    <x v="0"/>
    <x v="0"/>
    <x v="9"/>
    <x v="1"/>
    <s v="12240"/>
    <d v="2016-06-01T00:00:00"/>
    <x v="0"/>
    <s v="Jan 1, 2016"/>
    <s v="March 31, 2016"/>
    <x v="0"/>
    <x v="0"/>
    <x v="6"/>
    <n v="35.39"/>
    <n v="-4.37"/>
    <n v="875.74"/>
    <n v="-19.88"/>
    <x v="1"/>
    <x v="1"/>
  </r>
  <r>
    <x v="0"/>
    <x v="1"/>
    <d v="2016-05-31T00:00:00"/>
    <x v="29"/>
    <x v="0"/>
    <x v="0"/>
    <x v="9"/>
    <x v="1"/>
    <s v="12240"/>
    <d v="2016-06-01T00:00:00"/>
    <x v="0"/>
    <s v="Jan 1, 2016"/>
    <s v="March 31, 2016"/>
    <x v="0"/>
    <x v="0"/>
    <x v="6"/>
    <n v="31.53"/>
    <n v="-6.29"/>
    <n v="849.54"/>
    <n v="-11.11"/>
    <x v="2"/>
    <x v="2"/>
  </r>
  <r>
    <x v="0"/>
    <x v="1"/>
    <d v="2016-05-31T00:00:00"/>
    <x v="29"/>
    <x v="0"/>
    <x v="0"/>
    <x v="9"/>
    <x v="1"/>
    <s v="12240"/>
    <d v="2016-06-01T00:00:00"/>
    <x v="0"/>
    <s v="Jan 1, 2016"/>
    <s v="March 31, 2016"/>
    <x v="0"/>
    <x v="0"/>
    <x v="6"/>
    <n v="97.64"/>
    <n v="-2.84"/>
    <n v="2652.34"/>
    <n v="-10.44"/>
    <x v="3"/>
    <x v="3"/>
  </r>
  <r>
    <x v="3"/>
    <x v="1"/>
    <d v="2016-04-28T00:00:00"/>
    <x v="28"/>
    <x v="0"/>
    <x v="0"/>
    <x v="9"/>
    <x v="2"/>
    <s v="12236"/>
    <d v="2016-11-29T12:01:19"/>
    <x v="0"/>
    <s v="October 1, 2015"/>
    <s v="December 31, 2015"/>
    <x v="0"/>
    <x v="0"/>
    <x v="6"/>
    <n v="7.46"/>
    <n v="4.3"/>
    <n v="669.67"/>
    <n v="18.02"/>
    <x v="10"/>
    <x v="13"/>
  </r>
  <r>
    <x v="3"/>
    <x v="1"/>
    <d v="2016-04-28T00:00:00"/>
    <x v="28"/>
    <x v="0"/>
    <x v="0"/>
    <x v="9"/>
    <x v="2"/>
    <s v="12236"/>
    <d v="2016-11-29T12:01:19"/>
    <x v="0"/>
    <s v="October 1, 2015"/>
    <s v="December 31, 2015"/>
    <x v="0"/>
    <x v="0"/>
    <x v="6"/>
    <n v="14.22"/>
    <n v="5.87"/>
    <n v="704.72"/>
    <n v="17.07"/>
    <x v="11"/>
    <x v="14"/>
  </r>
  <r>
    <x v="3"/>
    <x v="1"/>
    <d v="2016-04-28T00:00:00"/>
    <x v="28"/>
    <x v="0"/>
    <x v="0"/>
    <x v="9"/>
    <x v="2"/>
    <s v="12236"/>
    <d v="2016-11-29T12:01:19"/>
    <x v="0"/>
    <s v="October 1, 2015"/>
    <s v="December 31, 2015"/>
    <x v="0"/>
    <x v="0"/>
    <x v="6"/>
    <n v="20.52"/>
    <n v="4.8600000000000003"/>
    <n v="774.93"/>
    <n v="12.34"/>
    <x v="12"/>
    <x v="15"/>
  </r>
  <r>
    <x v="3"/>
    <x v="1"/>
    <d v="2016-04-28T00:00:00"/>
    <x v="28"/>
    <x v="0"/>
    <x v="0"/>
    <x v="9"/>
    <x v="2"/>
    <s v="12236"/>
    <d v="2016-11-29T12:01:19"/>
    <x v="0"/>
    <s v="October 1, 2015"/>
    <s v="December 31, 2015"/>
    <x v="0"/>
    <x v="0"/>
    <x v="6"/>
    <n v="268.91000000000003"/>
    <n v="-8.4600000000000009"/>
    <n v="9137.52"/>
    <n v="-6.29"/>
    <x v="3"/>
    <x v="16"/>
  </r>
  <r>
    <x v="1"/>
    <x v="0"/>
    <d v="2016-08-30T00:00:00"/>
    <x v="30"/>
    <x v="0"/>
    <x v="0"/>
    <x v="0"/>
    <x v="1"/>
    <s v="12602"/>
    <d v="2016-09-01T00:00:00"/>
    <x v="0"/>
    <s v="Apr 1, 2016"/>
    <s v="Jun 30, 2016"/>
    <x v="0"/>
    <x v="0"/>
    <x v="6"/>
    <n v="216.1"/>
    <n v="-15.9"/>
    <n v="2209.4"/>
    <n v="-101.7"/>
    <x v="3"/>
    <x v="7"/>
  </r>
  <r>
    <x v="1"/>
    <x v="0"/>
    <d v="2016-08-30T00:00:00"/>
    <x v="30"/>
    <x v="0"/>
    <x v="0"/>
    <x v="0"/>
    <x v="1"/>
    <s v="12602"/>
    <d v="2016-09-01T00:00:00"/>
    <x v="0"/>
    <s v="Apr 1, 2016"/>
    <s v="Jun 30, 2016"/>
    <x v="0"/>
    <x v="0"/>
    <x v="6"/>
    <n v="36.6"/>
    <n v="-5.5"/>
    <n v="383.7"/>
    <n v="-21.9"/>
    <x v="4"/>
    <x v="4"/>
  </r>
  <r>
    <x v="1"/>
    <x v="0"/>
    <d v="2016-08-30T00:00:00"/>
    <x v="30"/>
    <x v="0"/>
    <x v="0"/>
    <x v="0"/>
    <x v="1"/>
    <s v="12602"/>
    <d v="2016-09-01T00:00:00"/>
    <x v="0"/>
    <s v="Apr 1, 2016"/>
    <s v="Jun 30, 2016"/>
    <x v="0"/>
    <x v="0"/>
    <x v="6"/>
    <n v="20.6"/>
    <n v="-3.4"/>
    <n v="291.3"/>
    <n v="-53.8"/>
    <x v="5"/>
    <x v="5"/>
  </r>
  <r>
    <x v="1"/>
    <x v="0"/>
    <d v="2016-08-30T00:00:00"/>
    <x v="30"/>
    <x v="0"/>
    <x v="0"/>
    <x v="0"/>
    <x v="1"/>
    <s v="12602"/>
    <d v="2016-09-01T00:00:00"/>
    <x v="0"/>
    <s v="Apr 1, 2016"/>
    <s v="Jun 30, 2016"/>
    <x v="0"/>
    <x v="0"/>
    <x v="6"/>
    <n v="9.6"/>
    <n v="-4.4000000000000004"/>
    <n v="193.4"/>
    <n v="-20.8"/>
    <x v="6"/>
    <x v="6"/>
  </r>
  <r>
    <x v="1"/>
    <x v="2"/>
    <d v="2016-08-31T00:00:00"/>
    <x v="30"/>
    <x v="0"/>
    <x v="0"/>
    <x v="6"/>
    <x v="1"/>
    <s v="12606"/>
    <d v="2016-09-01T00:00:00"/>
    <x v="0"/>
    <s v="Apr 1, 2016"/>
    <s v="Jun 30, 2016"/>
    <x v="0"/>
    <x v="0"/>
    <x v="6"/>
    <n v="6.15"/>
    <n v="0"/>
    <n v="202.45"/>
    <n v="0"/>
    <x v="3"/>
    <x v="7"/>
  </r>
  <r>
    <x v="1"/>
    <x v="2"/>
    <d v="2016-08-31T00:00:00"/>
    <x v="30"/>
    <x v="0"/>
    <x v="0"/>
    <x v="6"/>
    <x v="1"/>
    <s v="12606"/>
    <d v="2016-09-01T00:00:00"/>
    <x v="0"/>
    <s v="Apr 1, 2016"/>
    <s v="Jun 30, 2016"/>
    <x v="0"/>
    <x v="0"/>
    <x v="6"/>
    <n v="0.7"/>
    <n v="0"/>
    <n v="32.9"/>
    <n v="0"/>
    <x v="4"/>
    <x v="4"/>
  </r>
  <r>
    <x v="1"/>
    <x v="2"/>
    <d v="2016-08-31T00:00:00"/>
    <x v="30"/>
    <x v="0"/>
    <x v="0"/>
    <x v="6"/>
    <x v="1"/>
    <s v="12606"/>
    <d v="2016-09-01T00:00:00"/>
    <x v="0"/>
    <s v="Apr 1, 2016"/>
    <s v="Jun 30, 2016"/>
    <x v="0"/>
    <x v="0"/>
    <x v="6"/>
    <n v="0.39"/>
    <n v="0"/>
    <n v="34.32"/>
    <n v="0"/>
    <x v="5"/>
    <x v="5"/>
  </r>
  <r>
    <x v="1"/>
    <x v="2"/>
    <d v="2016-08-31T00:00:00"/>
    <x v="30"/>
    <x v="0"/>
    <x v="0"/>
    <x v="6"/>
    <x v="1"/>
    <s v="12606"/>
    <d v="2016-09-01T00:00:00"/>
    <x v="0"/>
    <s v="Apr 1, 2016"/>
    <s v="Jun 30, 2016"/>
    <x v="0"/>
    <x v="0"/>
    <x v="6"/>
    <n v="0.33"/>
    <n v="0"/>
    <n v="33.049999999999997"/>
    <n v="0"/>
    <x v="6"/>
    <x v="6"/>
  </r>
  <r>
    <x v="1"/>
    <x v="1"/>
    <d v="2016-08-31T00:00:00"/>
    <x v="30"/>
    <x v="0"/>
    <x v="0"/>
    <x v="9"/>
    <x v="1"/>
    <s v="12610"/>
    <d v="2016-09-01T00:00:00"/>
    <x v="0"/>
    <s v="Apr 1, 2016"/>
    <s v="Jun 30, 2016"/>
    <x v="0"/>
    <x v="0"/>
    <x v="6"/>
    <n v="144.62"/>
    <n v="-15.2"/>
    <n v="4718.3900000000003"/>
    <n v="-49.8"/>
    <x v="3"/>
    <x v="7"/>
  </r>
  <r>
    <x v="1"/>
    <x v="1"/>
    <d v="2016-08-31T00:00:00"/>
    <x v="30"/>
    <x v="0"/>
    <x v="0"/>
    <x v="9"/>
    <x v="1"/>
    <s v="12610"/>
    <d v="2016-09-01T00:00:00"/>
    <x v="0"/>
    <s v="Apr 1, 2016"/>
    <s v="Jun 30, 2016"/>
    <x v="0"/>
    <x v="0"/>
    <x v="6"/>
    <n v="24.84"/>
    <n v="-4.97"/>
    <n v="769.1"/>
    <n v="-13.42"/>
    <x v="4"/>
    <x v="4"/>
  </r>
  <r>
    <x v="1"/>
    <x v="1"/>
    <d v="2016-08-31T00:00:00"/>
    <x v="30"/>
    <x v="0"/>
    <x v="0"/>
    <x v="9"/>
    <x v="1"/>
    <s v="12610"/>
    <d v="2016-09-01T00:00:00"/>
    <x v="0"/>
    <s v="Apr 1, 2016"/>
    <s v="Jun 30, 2016"/>
    <x v="0"/>
    <x v="0"/>
    <x v="6"/>
    <n v="14.81"/>
    <n v="-5.79"/>
    <n v="694.12"/>
    <n v="-18.32"/>
    <x v="5"/>
    <x v="5"/>
  </r>
  <r>
    <x v="1"/>
    <x v="1"/>
    <d v="2016-08-31T00:00:00"/>
    <x v="30"/>
    <x v="0"/>
    <x v="0"/>
    <x v="9"/>
    <x v="1"/>
    <s v="12610"/>
    <d v="2016-09-01T00:00:00"/>
    <x v="0"/>
    <s v="Apr 1, 2016"/>
    <s v="Jun 30, 2016"/>
    <x v="0"/>
    <x v="0"/>
    <x v="6"/>
    <n v="7.33"/>
    <n v="-1.6"/>
    <n v="602.83000000000004"/>
    <n v="-7.62"/>
    <x v="6"/>
    <x v="6"/>
  </r>
  <r>
    <x v="2"/>
    <x v="0"/>
    <d v="2016-11-30T00:00:00"/>
    <x v="31"/>
    <x v="0"/>
    <x v="0"/>
    <x v="0"/>
    <x v="1"/>
    <s v="12968"/>
    <d v="2016-12-01T00:00:00"/>
    <x v="0"/>
    <s v="July 1, 2016"/>
    <s v="Sept 30, 2016"/>
    <x v="0"/>
    <x v="0"/>
    <x v="6"/>
    <n v="236.1"/>
    <n v="-17.100000000000001"/>
    <n v="2741.2"/>
    <n v="-100.7"/>
    <x v="3"/>
    <x v="10"/>
  </r>
  <r>
    <x v="2"/>
    <x v="0"/>
    <d v="2016-11-30T00:00:00"/>
    <x v="31"/>
    <x v="0"/>
    <x v="0"/>
    <x v="0"/>
    <x v="1"/>
    <s v="12968"/>
    <d v="2016-12-01T00:00:00"/>
    <x v="0"/>
    <s v="July 1, 2016"/>
    <s v="Sept 30, 2016"/>
    <x v="0"/>
    <x v="0"/>
    <x v="6"/>
    <n v="7.1"/>
    <n v="-1.5"/>
    <n v="169.7"/>
    <n v="-1.2"/>
    <x v="9"/>
    <x v="11"/>
  </r>
  <r>
    <x v="2"/>
    <x v="0"/>
    <d v="2016-11-30T00:00:00"/>
    <x v="31"/>
    <x v="0"/>
    <x v="0"/>
    <x v="0"/>
    <x v="1"/>
    <s v="12968"/>
    <d v="2016-12-01T00:00:00"/>
    <x v="0"/>
    <s v="July 1, 2016"/>
    <s v="Sept 30, 2016"/>
    <x v="0"/>
    <x v="0"/>
    <x v="6"/>
    <n v="6.6"/>
    <n v="-0.5"/>
    <n v="189.8"/>
    <n v="-2.1"/>
    <x v="7"/>
    <x v="8"/>
  </r>
  <r>
    <x v="2"/>
    <x v="0"/>
    <d v="2016-11-30T00:00:00"/>
    <x v="31"/>
    <x v="0"/>
    <x v="0"/>
    <x v="0"/>
    <x v="1"/>
    <s v="12968"/>
    <d v="2016-12-01T00:00:00"/>
    <x v="0"/>
    <s v="July 1, 2016"/>
    <s v="Sept 30, 2016"/>
    <x v="0"/>
    <x v="0"/>
    <x v="6"/>
    <n v="6.3"/>
    <n v="0.8"/>
    <n v="172.3"/>
    <n v="4.3"/>
    <x v="8"/>
    <x v="9"/>
  </r>
  <r>
    <x v="2"/>
    <x v="1"/>
    <d v="2016-11-30T00:00:00"/>
    <x v="31"/>
    <x v="0"/>
    <x v="0"/>
    <x v="9"/>
    <x v="1"/>
    <s v="12972"/>
    <d v="2016-12-01T00:00:00"/>
    <x v="0"/>
    <s v="July 1, 2016"/>
    <s v="Sept 30, 2016"/>
    <x v="0"/>
    <x v="0"/>
    <x v="6"/>
    <n v="157.28"/>
    <n v="-16.07"/>
    <n v="6711.57"/>
    <n v="-48.59"/>
    <x v="3"/>
    <x v="10"/>
  </r>
  <r>
    <x v="2"/>
    <x v="1"/>
    <d v="2016-11-30T00:00:00"/>
    <x v="31"/>
    <x v="0"/>
    <x v="0"/>
    <x v="9"/>
    <x v="1"/>
    <s v="12972"/>
    <d v="2016-12-01T00:00:00"/>
    <x v="0"/>
    <s v="July 1, 2016"/>
    <s v="Sept 30, 2016"/>
    <x v="0"/>
    <x v="0"/>
    <x v="6"/>
    <n v="4.83"/>
    <n v="-0.97"/>
    <n v="664.03"/>
    <n v="-2.57"/>
    <x v="9"/>
    <x v="11"/>
  </r>
  <r>
    <x v="2"/>
    <x v="1"/>
    <d v="2016-11-30T00:00:00"/>
    <x v="31"/>
    <x v="0"/>
    <x v="0"/>
    <x v="9"/>
    <x v="1"/>
    <s v="12972"/>
    <d v="2016-12-01T00:00:00"/>
    <x v="0"/>
    <s v="July 1, 2016"/>
    <s v="Sept 30, 2016"/>
    <x v="0"/>
    <x v="0"/>
    <x v="6"/>
    <n v="3.89"/>
    <n v="0.09"/>
    <n v="716"/>
    <n v="1.45"/>
    <x v="7"/>
    <x v="8"/>
  </r>
  <r>
    <x v="2"/>
    <x v="1"/>
    <d v="2016-11-30T00:00:00"/>
    <x v="31"/>
    <x v="0"/>
    <x v="0"/>
    <x v="9"/>
    <x v="1"/>
    <s v="12972"/>
    <d v="2016-12-01T00:00:00"/>
    <x v="0"/>
    <s v="July 1, 2016"/>
    <s v="Sept 30, 2016"/>
    <x v="0"/>
    <x v="0"/>
    <x v="6"/>
    <n v="3.94"/>
    <n v="0.01"/>
    <n v="613.15"/>
    <n v="2.33"/>
    <x v="8"/>
    <x v="9"/>
  </r>
  <r>
    <x v="4"/>
    <x v="2"/>
    <m/>
    <x v="32"/>
    <x v="0"/>
    <x v="0"/>
    <x v="6"/>
    <x v="1"/>
    <s v="13347"/>
    <d v="2017-02-01T00:00:00"/>
    <x v="0"/>
    <s v="July 1, 2016"/>
    <s v="Sep 30, 2016"/>
    <x v="0"/>
    <x v="0"/>
    <x v="7"/>
    <n v="0.32"/>
    <n v="0"/>
    <n v="34.29"/>
    <n v="0"/>
    <x v="9"/>
    <x v="17"/>
  </r>
  <r>
    <x v="4"/>
    <x v="2"/>
    <m/>
    <x v="32"/>
    <x v="0"/>
    <x v="0"/>
    <x v="6"/>
    <x v="1"/>
    <s v="13347"/>
    <d v="2017-02-01T00:00:00"/>
    <x v="0"/>
    <s v="July 1, 2016"/>
    <s v="Sep 30, 2016"/>
    <x v="0"/>
    <x v="0"/>
    <x v="7"/>
    <n v="0.28999999999999998"/>
    <n v="0"/>
    <n v="33.75"/>
    <n v="0"/>
    <x v="7"/>
    <x v="18"/>
  </r>
  <r>
    <x v="4"/>
    <x v="2"/>
    <m/>
    <x v="32"/>
    <x v="0"/>
    <x v="0"/>
    <x v="6"/>
    <x v="1"/>
    <s v="13347"/>
    <d v="2017-02-01T00:00:00"/>
    <x v="0"/>
    <s v="July 1, 2016"/>
    <s v="Sep 30, 2016"/>
    <x v="0"/>
    <x v="0"/>
    <x v="7"/>
    <n v="0.51"/>
    <n v="0"/>
    <n v="27.81"/>
    <n v="0"/>
    <x v="8"/>
    <x v="19"/>
  </r>
  <r>
    <x v="4"/>
    <x v="2"/>
    <m/>
    <x v="32"/>
    <x v="0"/>
    <x v="0"/>
    <x v="6"/>
    <x v="1"/>
    <s v="13347"/>
    <d v="2017-02-01T00:00:00"/>
    <x v="0"/>
    <s v="July 1, 2016"/>
    <s v="Sep 30, 2016"/>
    <x v="0"/>
    <x v="0"/>
    <x v="7"/>
    <n v="7.27"/>
    <n v="0"/>
    <n v="298.3"/>
    <n v="0"/>
    <x v="3"/>
    <x v="20"/>
  </r>
  <r>
    <x v="5"/>
    <x v="2"/>
    <d v="2017-02-23T00:00:00"/>
    <x v="33"/>
    <x v="0"/>
    <x v="0"/>
    <x v="6"/>
    <x v="1"/>
    <s v="13347"/>
    <d v="2017-03-01T00:00:00"/>
    <x v="0"/>
    <s v="Oct 1, 2016"/>
    <s v="Dec 31, 2016"/>
    <x v="0"/>
    <x v="0"/>
    <x v="7"/>
    <n v="10.67"/>
    <n v="0"/>
    <n v="408.95"/>
    <m/>
    <x v="3"/>
    <x v="21"/>
  </r>
  <r>
    <x v="5"/>
    <x v="2"/>
    <d v="2017-02-23T00:00:00"/>
    <x v="33"/>
    <x v="0"/>
    <x v="0"/>
    <x v="6"/>
    <x v="1"/>
    <s v="13347"/>
    <d v="2017-03-01T00:00:00"/>
    <x v="0"/>
    <s v="Oct 1, 2016"/>
    <s v="Dec 31, 2016"/>
    <x v="0"/>
    <x v="0"/>
    <x v="7"/>
    <n v="0.54"/>
    <n v="0"/>
    <n v="36.295000000000002"/>
    <m/>
    <x v="10"/>
    <x v="22"/>
  </r>
  <r>
    <x v="5"/>
    <x v="2"/>
    <d v="2017-02-23T00:00:00"/>
    <x v="33"/>
    <x v="0"/>
    <x v="0"/>
    <x v="6"/>
    <x v="1"/>
    <s v="13347"/>
    <d v="2017-03-01T00:00:00"/>
    <x v="0"/>
    <s v="Oct 1, 2016"/>
    <s v="Dec 31, 2016"/>
    <x v="0"/>
    <x v="0"/>
    <x v="7"/>
    <n v="1.06"/>
    <n v="0"/>
    <n v="37.826000000000001"/>
    <m/>
    <x v="11"/>
    <x v="23"/>
  </r>
  <r>
    <x v="5"/>
    <x v="2"/>
    <d v="2017-02-23T00:00:00"/>
    <x v="33"/>
    <x v="0"/>
    <x v="0"/>
    <x v="6"/>
    <x v="1"/>
    <s v="13347"/>
    <d v="2017-03-01T00:00:00"/>
    <x v="0"/>
    <s v="Oct 1, 2016"/>
    <s v="Dec 31, 2016"/>
    <x v="0"/>
    <x v="0"/>
    <x v="7"/>
    <n v="1.8"/>
    <n v="0"/>
    <n v="36.517000000000003"/>
    <m/>
    <x v="12"/>
    <x v="24"/>
  </r>
  <r>
    <x v="3"/>
    <x v="0"/>
    <d v="2017-07-26T00:00:00"/>
    <x v="34"/>
    <x v="0"/>
    <x v="0"/>
    <x v="0"/>
    <x v="1"/>
    <s v="14626"/>
    <d v="2017-05-02T00:00:00"/>
    <x v="0"/>
    <s v="Oct 1, 2016"/>
    <s v="Dec 31, 2016"/>
    <x v="0"/>
    <x v="0"/>
    <x v="7"/>
    <n v="9.1999999999999993"/>
    <n v="4.0999999999999996"/>
    <n v="212.3"/>
    <n v="44.7"/>
    <x v="10"/>
    <x v="13"/>
  </r>
  <r>
    <x v="3"/>
    <x v="0"/>
    <d v="2017-07-26T00:00:00"/>
    <x v="34"/>
    <x v="0"/>
    <x v="0"/>
    <x v="0"/>
    <x v="1"/>
    <s v="14626"/>
    <d v="2017-05-02T00:00:00"/>
    <x v="0"/>
    <s v="Oct 1, 2016"/>
    <s v="Dec 31, 2016"/>
    <x v="0"/>
    <x v="0"/>
    <x v="7"/>
    <n v="17.899999999999999"/>
    <n v="3.6"/>
    <n v="296"/>
    <n v="28"/>
    <x v="11"/>
    <x v="14"/>
  </r>
  <r>
    <x v="3"/>
    <x v="0"/>
    <d v="2017-07-26T00:00:00"/>
    <x v="34"/>
    <x v="0"/>
    <x v="0"/>
    <x v="0"/>
    <x v="1"/>
    <s v="14626"/>
    <d v="2017-05-02T00:00:00"/>
    <x v="0"/>
    <s v="Oct 1, 2016"/>
    <s v="Dec 31, 2016"/>
    <x v="0"/>
    <x v="0"/>
    <x v="7"/>
    <n v="28.6"/>
    <n v="9"/>
    <n v="365.4"/>
    <n v="73.2"/>
    <x v="12"/>
    <x v="15"/>
  </r>
  <r>
    <x v="3"/>
    <x v="0"/>
    <d v="2017-07-26T00:00:00"/>
    <x v="34"/>
    <x v="0"/>
    <x v="0"/>
    <x v="0"/>
    <x v="1"/>
    <s v="14626"/>
    <d v="2017-05-02T00:00:00"/>
    <x v="0"/>
    <s v="Oct 1, 2016"/>
    <s v="Dec 31, 2016"/>
    <x v="0"/>
    <x v="0"/>
    <x v="7"/>
    <n v="291.8"/>
    <n v="-0.4"/>
    <n v="3614.9"/>
    <n v="45.2"/>
    <x v="3"/>
    <x v="16"/>
  </r>
  <r>
    <x v="3"/>
    <x v="1"/>
    <d v="2017-04-28T00:00:00"/>
    <x v="34"/>
    <x v="0"/>
    <x v="0"/>
    <x v="11"/>
    <x v="1"/>
    <s v="14630"/>
    <d v="2017-05-02T00:00:00"/>
    <x v="0"/>
    <s v="Oct 1, 2016"/>
    <s v="Dec 31, 2016"/>
    <x v="0"/>
    <x v="0"/>
    <x v="7"/>
    <n v="5.07"/>
    <n v="3.24"/>
    <n v="643.80999999999995"/>
    <n v="24.88"/>
    <x v="10"/>
    <x v="13"/>
  </r>
  <r>
    <x v="3"/>
    <x v="1"/>
    <d v="2017-04-28T00:00:00"/>
    <x v="34"/>
    <x v="0"/>
    <x v="0"/>
    <x v="11"/>
    <x v="1"/>
    <s v="14630"/>
    <d v="2017-05-02T00:00:00"/>
    <x v="0"/>
    <s v="Oct 1, 2016"/>
    <s v="Dec 31, 2016"/>
    <x v="0"/>
    <x v="0"/>
    <x v="7"/>
    <n v="10.47"/>
    <n v="5"/>
    <n v="743.11"/>
    <n v="16.38"/>
    <x v="11"/>
    <x v="14"/>
  </r>
  <r>
    <x v="3"/>
    <x v="1"/>
    <d v="2017-04-28T00:00:00"/>
    <x v="34"/>
    <x v="0"/>
    <x v="0"/>
    <x v="11"/>
    <x v="1"/>
    <s v="14630"/>
    <d v="2017-05-02T00:00:00"/>
    <x v="0"/>
    <s v="Oct 1, 2016"/>
    <s v="Dec 31, 2016"/>
    <x v="0"/>
    <x v="0"/>
    <x v="7"/>
    <n v="19.29"/>
    <n v="7.83"/>
    <n v="860.25"/>
    <n v="16.72"/>
    <x v="12"/>
    <x v="15"/>
  </r>
  <r>
    <x v="3"/>
    <x v="1"/>
    <d v="2017-04-28T00:00:00"/>
    <x v="34"/>
    <x v="0"/>
    <x v="0"/>
    <x v="11"/>
    <x v="1"/>
    <s v="14630"/>
    <d v="2017-05-02T00:00:00"/>
    <x v="0"/>
    <s v="Oct 1, 2016"/>
    <s v="Dec 31, 2016"/>
    <x v="0"/>
    <x v="0"/>
    <x v="7"/>
    <n v="192.1"/>
    <n v="0"/>
    <n v="8958.74"/>
    <n v="9.39"/>
    <x v="3"/>
    <x v="16"/>
  </r>
  <r>
    <x v="0"/>
    <x v="0"/>
    <d v="2017-05-30T00:00:00"/>
    <x v="35"/>
    <x v="0"/>
    <x v="0"/>
    <x v="0"/>
    <x v="1"/>
    <s v="15223"/>
    <d v="2017-06-01T00:00:00"/>
    <x v="0"/>
    <s v="Jan 1, 2017"/>
    <s v="March 31, 2017"/>
    <x v="0"/>
    <x v="0"/>
    <x v="7"/>
    <n v="39.5"/>
    <n v="-2.2000000000000002"/>
    <n v="435.3"/>
    <n v="-6.7"/>
    <x v="0"/>
    <x v="0"/>
  </r>
  <r>
    <x v="0"/>
    <x v="0"/>
    <d v="2017-05-30T00:00:00"/>
    <x v="35"/>
    <x v="0"/>
    <x v="0"/>
    <x v="0"/>
    <x v="1"/>
    <s v="15223"/>
    <d v="2017-06-01T00:00:00"/>
    <x v="0"/>
    <s v="Jan 1, 2017"/>
    <s v="March 31, 2017"/>
    <x v="0"/>
    <x v="0"/>
    <x v="7"/>
    <n v="35"/>
    <n v="-4.5999999999999996"/>
    <n v="476.6"/>
    <n v="-46.1"/>
    <x v="1"/>
    <x v="1"/>
  </r>
  <r>
    <x v="0"/>
    <x v="0"/>
    <d v="2017-05-30T00:00:00"/>
    <x v="35"/>
    <x v="0"/>
    <x v="0"/>
    <x v="0"/>
    <x v="1"/>
    <s v="15223"/>
    <d v="2017-06-01T00:00:00"/>
    <x v="0"/>
    <s v="Jan 1, 2017"/>
    <s v="March 31, 2017"/>
    <x v="0"/>
    <x v="0"/>
    <x v="7"/>
    <n v="32.799999999999997"/>
    <n v="0.6"/>
    <n v="431.9"/>
    <n v="16.100000000000001"/>
    <x v="2"/>
    <x v="2"/>
  </r>
  <r>
    <x v="0"/>
    <x v="0"/>
    <d v="2017-05-30T00:00:00"/>
    <x v="35"/>
    <x v="0"/>
    <x v="0"/>
    <x v="0"/>
    <x v="1"/>
    <s v="15223"/>
    <d v="2017-06-01T00:00:00"/>
    <x v="0"/>
    <s v="Jan 1, 2017"/>
    <s v="March 31, 2017"/>
    <x v="0"/>
    <x v="0"/>
    <x v="7"/>
    <n v="107.3"/>
    <n v="-6.2"/>
    <n v="1343.8"/>
    <n v="-36.700000000000003"/>
    <x v="3"/>
    <x v="3"/>
  </r>
  <r>
    <x v="0"/>
    <x v="2"/>
    <m/>
    <x v="35"/>
    <x v="0"/>
    <x v="0"/>
    <x v="6"/>
    <x v="1"/>
    <s v="15227"/>
    <d v="2017-06-01T00:00:00"/>
    <x v="0"/>
    <s v="Jan 1, 2017"/>
    <s v="March 31, 2017"/>
    <x v="0"/>
    <x v="0"/>
    <x v="7"/>
    <n v="2.17"/>
    <n v="0"/>
    <n v="35.89"/>
    <n v="0"/>
    <x v="0"/>
    <x v="0"/>
  </r>
  <r>
    <x v="0"/>
    <x v="2"/>
    <m/>
    <x v="35"/>
    <x v="0"/>
    <x v="0"/>
    <x v="6"/>
    <x v="1"/>
    <s v="15227"/>
    <d v="2017-06-01T00:00:00"/>
    <x v="0"/>
    <s v="Jan 1, 2017"/>
    <s v="March 31, 2017"/>
    <x v="0"/>
    <x v="0"/>
    <x v="7"/>
    <n v="1.89"/>
    <n v="0"/>
    <n v="27.81"/>
    <n v="0"/>
    <x v="1"/>
    <x v="1"/>
  </r>
  <r>
    <x v="0"/>
    <x v="2"/>
    <m/>
    <x v="35"/>
    <x v="0"/>
    <x v="0"/>
    <x v="6"/>
    <x v="1"/>
    <s v="15227"/>
    <d v="2017-06-01T00:00:00"/>
    <x v="0"/>
    <s v="Jan 1, 2017"/>
    <s v="March 31, 2017"/>
    <x v="0"/>
    <x v="0"/>
    <x v="7"/>
    <n v="1.83"/>
    <n v="0"/>
    <n v="29.75"/>
    <n v="0"/>
    <x v="2"/>
    <x v="2"/>
  </r>
  <r>
    <x v="0"/>
    <x v="2"/>
    <m/>
    <x v="35"/>
    <x v="0"/>
    <x v="0"/>
    <x v="6"/>
    <x v="1"/>
    <s v="15227"/>
    <d v="2017-06-01T00:00:00"/>
    <x v="0"/>
    <s v="Jan 1, 2017"/>
    <s v="March 31, 2017"/>
    <x v="0"/>
    <x v="0"/>
    <x v="7"/>
    <n v="5.89"/>
    <n v="0"/>
    <n v="93.45"/>
    <n v="0"/>
    <x v="3"/>
    <x v="3"/>
  </r>
  <r>
    <x v="0"/>
    <x v="1"/>
    <d v="2017-09-12T00:00:00"/>
    <x v="35"/>
    <x v="0"/>
    <x v="0"/>
    <x v="11"/>
    <x v="1"/>
    <s v="15231"/>
    <d v="2017-06-01T00:00:00"/>
    <x v="0"/>
    <s v="Jan 1, 2017"/>
    <s v="March 31, 2017"/>
    <x v="0"/>
    <x v="0"/>
    <x v="7"/>
    <n v="29.02"/>
    <n v="-1.0900000000000001"/>
    <n v="883.4"/>
    <n v="-9.74"/>
    <x v="0"/>
    <x v="0"/>
  </r>
  <r>
    <x v="0"/>
    <x v="1"/>
    <d v="2017-09-12T00:00:00"/>
    <x v="35"/>
    <x v="0"/>
    <x v="0"/>
    <x v="11"/>
    <x v="1"/>
    <s v="15231"/>
    <d v="2017-06-01T00:00:00"/>
    <x v="0"/>
    <s v="Jan 1, 2017"/>
    <s v="March 31, 2017"/>
    <x v="0"/>
    <x v="0"/>
    <x v="7"/>
    <n v="25.24"/>
    <n v="-3.93"/>
    <n v="776.39"/>
    <n v="-12.51"/>
    <x v="1"/>
    <x v="1"/>
  </r>
  <r>
    <x v="0"/>
    <x v="1"/>
    <d v="2017-09-12T00:00:00"/>
    <x v="35"/>
    <x v="0"/>
    <x v="0"/>
    <x v="11"/>
    <x v="1"/>
    <s v="15231"/>
    <d v="2017-06-01T00:00:00"/>
    <x v="0"/>
    <s v="Jan 1, 2017"/>
    <s v="March 31, 2017"/>
    <x v="0"/>
    <x v="0"/>
    <x v="7"/>
    <n v="23.84"/>
    <n v="-0.06"/>
    <n v="838.16"/>
    <n v="5.12"/>
    <x v="2"/>
    <x v="2"/>
  </r>
  <r>
    <x v="0"/>
    <x v="1"/>
    <d v="2017-09-12T00:00:00"/>
    <x v="35"/>
    <x v="0"/>
    <x v="0"/>
    <x v="11"/>
    <x v="1"/>
    <s v="15231"/>
    <d v="2017-06-01T00:00:00"/>
    <x v="0"/>
    <s v="Jan 1, 2017"/>
    <s v="March 31, 2017"/>
    <x v="0"/>
    <x v="0"/>
    <x v="7"/>
    <n v="78.099999999999994"/>
    <n v="-5.08"/>
    <n v="2497.9499999999998"/>
    <n v="-17.13"/>
    <x v="3"/>
    <x v="3"/>
  </r>
  <r>
    <x v="1"/>
    <x v="0"/>
    <d v="2017-08-31T00:00:00"/>
    <x v="36"/>
    <x v="0"/>
    <x v="0"/>
    <x v="0"/>
    <x v="1"/>
    <s v="15770"/>
    <d v="2017-09-01T00:00:00"/>
    <x v="0"/>
    <s v="Apr 1, 2017"/>
    <s v="Jun 30, 2017"/>
    <x v="0"/>
    <x v="0"/>
    <x v="7"/>
    <n v="153.6"/>
    <n v="-17.899999999999999"/>
    <n v="2173.9"/>
    <n v="-145.80000000000001"/>
    <x v="3"/>
    <x v="7"/>
  </r>
  <r>
    <x v="1"/>
    <x v="0"/>
    <d v="2017-08-31T00:00:00"/>
    <x v="36"/>
    <x v="0"/>
    <x v="0"/>
    <x v="0"/>
    <x v="1"/>
    <s v="15770"/>
    <d v="2017-09-01T00:00:00"/>
    <x v="0"/>
    <s v="Apr 1, 2017"/>
    <s v="Jun 30, 2017"/>
    <x v="0"/>
    <x v="0"/>
    <x v="7"/>
    <n v="23.5"/>
    <n v="-6.8"/>
    <n v="371.2"/>
    <n v="-60.3"/>
    <x v="4"/>
    <x v="4"/>
  </r>
  <r>
    <x v="1"/>
    <x v="0"/>
    <d v="2017-08-31T00:00:00"/>
    <x v="36"/>
    <x v="0"/>
    <x v="0"/>
    <x v="0"/>
    <x v="1"/>
    <s v="15770"/>
    <d v="2017-09-01T00:00:00"/>
    <x v="0"/>
    <s v="Apr 1, 2017"/>
    <s v="Jun 30, 2017"/>
    <x v="0"/>
    <x v="0"/>
    <x v="7"/>
    <n v="15"/>
    <n v="-2.2999999999999998"/>
    <n v="278.60000000000002"/>
    <n v="-19.5"/>
    <x v="5"/>
    <x v="5"/>
  </r>
  <r>
    <x v="1"/>
    <x v="0"/>
    <d v="2017-08-31T00:00:00"/>
    <x v="36"/>
    <x v="0"/>
    <x v="0"/>
    <x v="0"/>
    <x v="1"/>
    <s v="15770"/>
    <d v="2017-09-01T00:00:00"/>
    <x v="0"/>
    <s v="Apr 1, 2017"/>
    <s v="Jun 30, 2017"/>
    <x v="0"/>
    <x v="0"/>
    <x v="7"/>
    <n v="7.8"/>
    <n v="-2.6"/>
    <n v="180.3"/>
    <n v="-29.3"/>
    <x v="6"/>
    <x v="6"/>
  </r>
  <r>
    <x v="1"/>
    <x v="2"/>
    <m/>
    <x v="36"/>
    <x v="0"/>
    <x v="0"/>
    <x v="6"/>
    <x v="1"/>
    <s v="15774"/>
    <d v="2017-10-28T00:00:00"/>
    <x v="0"/>
    <s v="Apr 1, 2017"/>
    <s v="Jun 30, 2017"/>
    <x v="0"/>
    <x v="0"/>
    <x v="7"/>
    <n v="7.87"/>
    <n v="0"/>
    <n v="189.32"/>
    <n v="0"/>
    <x v="3"/>
    <x v="7"/>
  </r>
  <r>
    <x v="1"/>
    <x v="2"/>
    <m/>
    <x v="36"/>
    <x v="0"/>
    <x v="0"/>
    <x v="6"/>
    <x v="1"/>
    <s v="15774"/>
    <d v="2017-10-28T00:00:00"/>
    <x v="0"/>
    <s v="Apr 1, 2017"/>
    <s v="Jun 30, 2017"/>
    <x v="0"/>
    <x v="0"/>
    <x v="7"/>
    <n v="0.95"/>
    <n v="0"/>
    <n v="31.76"/>
    <n v="0"/>
    <x v="4"/>
    <x v="4"/>
  </r>
  <r>
    <x v="1"/>
    <x v="2"/>
    <m/>
    <x v="36"/>
    <x v="0"/>
    <x v="0"/>
    <x v="6"/>
    <x v="1"/>
    <s v="15774"/>
    <d v="2017-10-28T00:00:00"/>
    <x v="0"/>
    <s v="Apr 1, 2017"/>
    <s v="Jun 30, 2017"/>
    <x v="0"/>
    <x v="0"/>
    <x v="7"/>
    <n v="0.63"/>
    <n v="0"/>
    <n v="33.880000000000003"/>
    <n v="0"/>
    <x v="5"/>
    <x v="5"/>
  </r>
  <r>
    <x v="1"/>
    <x v="2"/>
    <m/>
    <x v="36"/>
    <x v="0"/>
    <x v="0"/>
    <x v="6"/>
    <x v="1"/>
    <s v="15774"/>
    <d v="2017-10-28T00:00:00"/>
    <x v="0"/>
    <s v="Apr 1, 2017"/>
    <s v="Jun 30, 2017"/>
    <x v="0"/>
    <x v="0"/>
    <x v="7"/>
    <n v="0.4"/>
    <n v="0"/>
    <n v="30.23"/>
    <n v="0"/>
    <x v="6"/>
    <x v="6"/>
  </r>
  <r>
    <x v="1"/>
    <x v="1"/>
    <d v="2017-08-30T00:00:00"/>
    <x v="36"/>
    <x v="0"/>
    <x v="0"/>
    <x v="11"/>
    <x v="1"/>
    <s v="15778"/>
    <d v="2017-09-01T00:00:00"/>
    <x v="0"/>
    <s v="Apr 1, 2017"/>
    <s v="Jun 30, 2017"/>
    <x v="0"/>
    <x v="0"/>
    <x v="7"/>
    <n v="114.09"/>
    <n v="-16.27"/>
    <n v="4331.29"/>
    <n v="-57.77"/>
    <x v="3"/>
    <x v="7"/>
  </r>
  <r>
    <x v="1"/>
    <x v="1"/>
    <d v="2017-08-30T00:00:00"/>
    <x v="36"/>
    <x v="0"/>
    <x v="0"/>
    <x v="11"/>
    <x v="1"/>
    <s v="15778"/>
    <d v="2017-09-01T00:00:00"/>
    <x v="0"/>
    <s v="Apr 1, 2017"/>
    <s v="Jun 30, 2017"/>
    <x v="0"/>
    <x v="0"/>
    <x v="7"/>
    <n v="18.75"/>
    <n v="-6.44"/>
    <n v="664.76"/>
    <n v="-23.94"/>
    <x v="4"/>
    <x v="4"/>
  </r>
  <r>
    <x v="1"/>
    <x v="1"/>
    <d v="2017-08-30T00:00:00"/>
    <x v="36"/>
    <x v="0"/>
    <x v="0"/>
    <x v="11"/>
    <x v="1"/>
    <s v="15778"/>
    <d v="2017-09-01T00:00:00"/>
    <x v="0"/>
    <s v="Apr 1, 2017"/>
    <s v="Jun 30, 2017"/>
    <x v="0"/>
    <x v="0"/>
    <x v="7"/>
    <n v="11.13"/>
    <n v="-2.86"/>
    <n v="631.07000000000005"/>
    <n v="-7.45"/>
    <x v="5"/>
    <x v="5"/>
  </r>
  <r>
    <x v="1"/>
    <x v="1"/>
    <d v="2017-08-30T00:00:00"/>
    <x v="36"/>
    <x v="0"/>
    <x v="0"/>
    <x v="11"/>
    <x v="1"/>
    <s v="15778"/>
    <d v="2017-09-01T00:00:00"/>
    <x v="0"/>
    <s v="Apr 1, 2017"/>
    <s v="Jun 30, 2017"/>
    <x v="0"/>
    <x v="0"/>
    <x v="7"/>
    <n v="6.11"/>
    <n v="-1.89"/>
    <n v="537.51"/>
    <n v="-9.25"/>
    <x v="6"/>
    <x v="6"/>
  </r>
  <r>
    <x v="2"/>
    <x v="0"/>
    <d v="2017-11-30T00:00:00"/>
    <x v="37"/>
    <x v="0"/>
    <x v="0"/>
    <x v="0"/>
    <x v="1"/>
    <s v="16265"/>
    <d v="2017-12-01T00:00:00"/>
    <x v="0"/>
    <s v="July 1, 2017"/>
    <s v="Sept 30, 2017"/>
    <x v="0"/>
    <x v="0"/>
    <x v="7"/>
    <n v="169"/>
    <n v="-17.399999999999999"/>
    <n v="2723.2"/>
    <n v="-141.5"/>
    <x v="3"/>
    <x v="10"/>
  </r>
  <r>
    <x v="2"/>
    <x v="0"/>
    <d v="2017-11-30T00:00:00"/>
    <x v="37"/>
    <x v="0"/>
    <x v="0"/>
    <x v="0"/>
    <x v="1"/>
    <s v="16265"/>
    <d v="2017-12-01T00:00:00"/>
    <x v="0"/>
    <s v="July 1, 2017"/>
    <s v="Sept 30, 2017"/>
    <x v="0"/>
    <x v="0"/>
    <x v="7"/>
    <n v="4.9000000000000004"/>
    <n v="-0.5"/>
    <n v="193.8"/>
    <n v="-8.5"/>
    <x v="9"/>
    <x v="11"/>
  </r>
  <r>
    <x v="2"/>
    <x v="0"/>
    <d v="2017-11-30T00:00:00"/>
    <x v="37"/>
    <x v="0"/>
    <x v="0"/>
    <x v="0"/>
    <x v="1"/>
    <s v="16265"/>
    <d v="2017-12-01T00:00:00"/>
    <x v="0"/>
    <s v="July 1, 2017"/>
    <s v="Sept 30, 2017"/>
    <x v="0"/>
    <x v="0"/>
    <x v="7"/>
    <n v="5"/>
    <n v="-0.5"/>
    <n v="179.1"/>
    <n v="-5.7"/>
    <x v="7"/>
    <x v="8"/>
  </r>
  <r>
    <x v="2"/>
    <x v="0"/>
    <d v="2017-11-30T00:00:00"/>
    <x v="37"/>
    <x v="0"/>
    <x v="0"/>
    <x v="0"/>
    <x v="1"/>
    <s v="16265"/>
    <d v="2017-12-01T00:00:00"/>
    <x v="0"/>
    <s v="July 1, 2017"/>
    <s v="Sept 30, 2017"/>
    <x v="0"/>
    <x v="0"/>
    <x v="7"/>
    <n v="5.5"/>
    <n v="1.5"/>
    <n v="176.4"/>
    <n v="18.5"/>
    <x v="8"/>
    <x v="9"/>
  </r>
  <r>
    <x v="2"/>
    <x v="1"/>
    <d v="2017-11-30T00:00:00"/>
    <x v="37"/>
    <x v="0"/>
    <x v="0"/>
    <x v="11"/>
    <x v="1"/>
    <s v="16269"/>
    <d v="2017-12-01T00:00:00"/>
    <x v="0"/>
    <s v="July 1, 2017"/>
    <s v="Sept 30, 2017"/>
    <x v="0"/>
    <x v="0"/>
    <x v="7"/>
    <n v="125.07"/>
    <n v="-16.850000000000001"/>
    <n v="6005.16"/>
    <n v="-58.57"/>
    <x v="3"/>
    <x v="10"/>
  </r>
  <r>
    <x v="2"/>
    <x v="1"/>
    <d v="2017-11-30T00:00:00"/>
    <x v="37"/>
    <x v="0"/>
    <x v="0"/>
    <x v="11"/>
    <x v="1"/>
    <s v="16269"/>
    <d v="2017-12-01T00:00:00"/>
    <x v="0"/>
    <s v="July 1, 2017"/>
    <s v="Sept 30, 2017"/>
    <x v="0"/>
    <x v="0"/>
    <x v="7"/>
    <n v="3.8"/>
    <n v="-0.23"/>
    <n v="544.49"/>
    <n v="-2.61"/>
    <x v="9"/>
    <x v="11"/>
  </r>
  <r>
    <x v="2"/>
    <x v="1"/>
    <d v="2017-11-30T00:00:00"/>
    <x v="37"/>
    <x v="0"/>
    <x v="0"/>
    <x v="11"/>
    <x v="1"/>
    <s v="16269"/>
    <d v="2017-12-01T00:00:00"/>
    <x v="0"/>
    <s v="July 1, 2017"/>
    <s v="Sept 30, 2017"/>
    <x v="0"/>
    <x v="0"/>
    <x v="7"/>
    <n v="3.4"/>
    <n v="-0.13"/>
    <n v="555.01"/>
    <n v="3.56"/>
    <x v="7"/>
    <x v="8"/>
  </r>
  <r>
    <x v="2"/>
    <x v="1"/>
    <d v="2017-11-30T00:00:00"/>
    <x v="37"/>
    <x v="0"/>
    <x v="0"/>
    <x v="11"/>
    <x v="1"/>
    <s v="16269"/>
    <d v="2017-12-01T00:00:00"/>
    <x v="0"/>
    <s v="July 1, 2017"/>
    <s v="Sept 30, 2017"/>
    <x v="0"/>
    <x v="0"/>
    <x v="7"/>
    <n v="3.78"/>
    <n v="-0.22"/>
    <n v="574.38"/>
    <n v="-1.75"/>
    <x v="8"/>
    <x v="9"/>
  </r>
  <r>
    <x v="4"/>
    <x v="2"/>
    <m/>
    <x v="38"/>
    <x v="0"/>
    <x v="0"/>
    <x v="6"/>
    <x v="1"/>
    <s v="17021"/>
    <d v="2018-02-01T00:00:00"/>
    <x v="0"/>
    <s v="July 1, 2017"/>
    <s v="Sep 30, 2017"/>
    <x v="0"/>
    <x v="0"/>
    <x v="8"/>
    <n v="0.31"/>
    <n v="0"/>
    <n v="29.71"/>
    <n v="0"/>
    <x v="9"/>
    <x v="17"/>
  </r>
  <r>
    <x v="4"/>
    <x v="2"/>
    <m/>
    <x v="38"/>
    <x v="0"/>
    <x v="0"/>
    <x v="6"/>
    <x v="1"/>
    <s v="17021"/>
    <d v="2018-02-01T00:00:00"/>
    <x v="0"/>
    <s v="July 1, 2017"/>
    <s v="Sep 30, 2017"/>
    <x v="0"/>
    <x v="0"/>
    <x v="8"/>
    <n v="0.28000000000000003"/>
    <n v="0"/>
    <n v="30.54"/>
    <n v="0"/>
    <x v="7"/>
    <x v="18"/>
  </r>
  <r>
    <x v="4"/>
    <x v="2"/>
    <m/>
    <x v="38"/>
    <x v="0"/>
    <x v="0"/>
    <x v="6"/>
    <x v="1"/>
    <s v="17021"/>
    <d v="2018-02-01T00:00:00"/>
    <x v="0"/>
    <s v="July 1, 2017"/>
    <s v="Sep 30, 2017"/>
    <x v="0"/>
    <x v="0"/>
    <x v="8"/>
    <n v="0.32"/>
    <n v="0"/>
    <n v="29.78"/>
    <n v="0"/>
    <x v="8"/>
    <x v="19"/>
  </r>
  <r>
    <x v="4"/>
    <x v="2"/>
    <m/>
    <x v="38"/>
    <x v="0"/>
    <x v="0"/>
    <x v="6"/>
    <x v="1"/>
    <s v="17021"/>
    <d v="2018-02-01T00:00:00"/>
    <x v="0"/>
    <s v="July 1, 2017"/>
    <s v="Sep 30, 2017"/>
    <x v="0"/>
    <x v="0"/>
    <x v="8"/>
    <n v="8.7799999999999994"/>
    <n v="0"/>
    <n v="279.35000000000002"/>
    <n v="0"/>
    <x v="3"/>
    <x v="20"/>
  </r>
  <r>
    <x v="3"/>
    <x v="0"/>
    <d v="2018-06-28T00:00:00"/>
    <x v="39"/>
    <x v="0"/>
    <x v="0"/>
    <x v="0"/>
    <x v="1"/>
    <s v="19224"/>
    <d v="2018-05-01T00:00:00"/>
    <x v="0"/>
    <s v="October 1, 2017"/>
    <s v="December 31, 2017"/>
    <x v="0"/>
    <x v="0"/>
    <x v="8"/>
    <n v="5.8"/>
    <n v="1.8"/>
    <n v="193.1"/>
    <n v="30.9"/>
    <x v="10"/>
    <x v="13"/>
  </r>
  <r>
    <x v="3"/>
    <x v="0"/>
    <d v="2018-06-28T00:00:00"/>
    <x v="39"/>
    <x v="0"/>
    <x v="0"/>
    <x v="0"/>
    <x v="1"/>
    <s v="19224"/>
    <d v="2018-05-01T00:00:00"/>
    <x v="0"/>
    <s v="October 1, 2017"/>
    <s v="December 31, 2017"/>
    <x v="0"/>
    <x v="0"/>
    <x v="8"/>
    <n v="14.1"/>
    <n v="5.5"/>
    <n v="284.3"/>
    <n v="58.6"/>
    <x v="11"/>
    <x v="14"/>
  </r>
  <r>
    <x v="3"/>
    <x v="0"/>
    <d v="2018-06-28T00:00:00"/>
    <x v="39"/>
    <x v="0"/>
    <x v="0"/>
    <x v="0"/>
    <x v="1"/>
    <s v="19224"/>
    <d v="2018-05-01T00:00:00"/>
    <x v="0"/>
    <s v="October 1, 2017"/>
    <s v="December 31, 2017"/>
    <x v="0"/>
    <x v="0"/>
    <x v="8"/>
    <n v="23.7"/>
    <n v="10.199999999999999"/>
    <n v="417"/>
    <n v="104.4"/>
    <x v="12"/>
    <x v="15"/>
  </r>
  <r>
    <x v="3"/>
    <x v="0"/>
    <d v="2018-06-28T00:00:00"/>
    <x v="39"/>
    <x v="0"/>
    <x v="0"/>
    <x v="0"/>
    <x v="1"/>
    <s v="19224"/>
    <d v="2018-05-01T00:00:00"/>
    <x v="0"/>
    <s v="October 1, 2017"/>
    <s v="December 31, 2017"/>
    <x v="0"/>
    <x v="0"/>
    <x v="8"/>
    <n v="212.6"/>
    <n v="0.1"/>
    <n v="3617.6"/>
    <n v="52.4"/>
    <x v="3"/>
    <x v="16"/>
  </r>
  <r>
    <x v="3"/>
    <x v="1"/>
    <d v="2018-04-30T00:00:00"/>
    <x v="39"/>
    <x v="0"/>
    <x v="0"/>
    <x v="11"/>
    <x v="1"/>
    <s v="19228"/>
    <d v="2018-05-01T00:00:00"/>
    <x v="0"/>
    <s v="October 1, 2017"/>
    <s v="December 31, 2017"/>
    <x v="0"/>
    <x v="0"/>
    <x v="8"/>
    <n v="3.84"/>
    <n v="2.4"/>
    <n v="563.51"/>
    <n v="13.97"/>
    <x v="10"/>
    <x v="13"/>
  </r>
  <r>
    <x v="3"/>
    <x v="1"/>
    <d v="2018-04-30T00:00:00"/>
    <x v="39"/>
    <x v="0"/>
    <x v="0"/>
    <x v="11"/>
    <x v="1"/>
    <s v="19228"/>
    <d v="2018-05-01T00:00:00"/>
    <x v="0"/>
    <s v="October 1, 2017"/>
    <s v="December 31, 2017"/>
    <x v="0"/>
    <x v="0"/>
    <x v="8"/>
    <n v="9.58"/>
    <n v="5.69"/>
    <n v="725.96"/>
    <n v="26.73"/>
    <x v="11"/>
    <x v="14"/>
  </r>
  <r>
    <x v="3"/>
    <x v="1"/>
    <d v="2018-04-30T00:00:00"/>
    <x v="39"/>
    <x v="0"/>
    <x v="0"/>
    <x v="11"/>
    <x v="1"/>
    <s v="19228"/>
    <d v="2018-05-01T00:00:00"/>
    <x v="0"/>
    <s v="October 1, 2017"/>
    <s v="December 31, 2017"/>
    <x v="0"/>
    <x v="0"/>
    <x v="8"/>
    <n v="16.38"/>
    <n v="8.74"/>
    <n v="866.54"/>
    <n v="31.48"/>
    <x v="12"/>
    <x v="15"/>
  </r>
  <r>
    <x v="3"/>
    <x v="1"/>
    <d v="2018-04-30T00:00:00"/>
    <x v="39"/>
    <x v="0"/>
    <x v="0"/>
    <x v="11"/>
    <x v="1"/>
    <s v="19228"/>
    <d v="2018-05-01T00:00:00"/>
    <x v="0"/>
    <s v="October 1, 2017"/>
    <s v="December 31, 2017"/>
    <x v="0"/>
    <x v="0"/>
    <x v="8"/>
    <n v="154.88"/>
    <n v="-0.03"/>
    <n v="8161.18"/>
    <n v="13.61"/>
    <x v="3"/>
    <x v="16"/>
  </r>
  <r>
    <x v="3"/>
    <x v="3"/>
    <m/>
    <x v="39"/>
    <x v="0"/>
    <x v="0"/>
    <x v="6"/>
    <x v="1"/>
    <s v="19324"/>
    <d v="2018-05-01T00:00:00"/>
    <x v="0"/>
    <s v="October 1, 2017"/>
    <s v="December 31, 2017"/>
    <x v="0"/>
    <x v="0"/>
    <x v="8"/>
    <n v="0.43"/>
    <n v="0"/>
    <n v="24.82"/>
    <n v="0"/>
    <x v="10"/>
    <x v="13"/>
  </r>
  <r>
    <x v="3"/>
    <x v="3"/>
    <m/>
    <x v="39"/>
    <x v="0"/>
    <x v="0"/>
    <x v="6"/>
    <x v="1"/>
    <s v="19324"/>
    <d v="2018-05-01T00:00:00"/>
    <x v="0"/>
    <s v="October 1, 2017"/>
    <s v="December 31, 2017"/>
    <x v="0"/>
    <x v="0"/>
    <x v="8"/>
    <n v="1.34"/>
    <n v="0"/>
    <n v="33.39"/>
    <n v="0"/>
    <x v="11"/>
    <x v="14"/>
  </r>
  <r>
    <x v="3"/>
    <x v="3"/>
    <m/>
    <x v="39"/>
    <x v="0"/>
    <x v="0"/>
    <x v="6"/>
    <x v="1"/>
    <s v="19324"/>
    <d v="2018-05-01T00:00:00"/>
    <x v="0"/>
    <s v="October 1, 2017"/>
    <s v="December 31, 2017"/>
    <x v="0"/>
    <x v="0"/>
    <x v="8"/>
    <n v="1.96"/>
    <n v="0"/>
    <n v="29.1"/>
    <n v="0"/>
    <x v="12"/>
    <x v="15"/>
  </r>
  <r>
    <x v="3"/>
    <x v="3"/>
    <m/>
    <x v="39"/>
    <x v="0"/>
    <x v="0"/>
    <x v="6"/>
    <x v="1"/>
    <s v="19324"/>
    <d v="2018-05-01T00:00:00"/>
    <x v="0"/>
    <s v="October 1, 2017"/>
    <s v="December 31, 2017"/>
    <x v="0"/>
    <x v="0"/>
    <x v="8"/>
    <n v="12.51"/>
    <n v="0"/>
    <n v="366.66"/>
    <n v="0"/>
    <x v="3"/>
    <x v="16"/>
  </r>
  <r>
    <x v="0"/>
    <x v="0"/>
    <d v="2018-05-31T00:00:00"/>
    <x v="40"/>
    <x v="0"/>
    <x v="0"/>
    <x v="0"/>
    <x v="1"/>
    <s v="19865"/>
    <d v="2018-06-01T00:00:00"/>
    <x v="0"/>
    <s v="Jan 1, 2018"/>
    <s v="March 31, 2018"/>
    <x v="0"/>
    <x v="0"/>
    <x v="8"/>
    <n v="36.5"/>
    <n v="-4"/>
    <n v="495.6"/>
    <n v="-28.7"/>
    <x v="0"/>
    <x v="0"/>
  </r>
  <r>
    <x v="0"/>
    <x v="0"/>
    <d v="2018-05-31T00:00:00"/>
    <x v="40"/>
    <x v="0"/>
    <x v="0"/>
    <x v="0"/>
    <x v="1"/>
    <s v="19865"/>
    <d v="2018-06-01T00:00:00"/>
    <x v="0"/>
    <s v="Jan 1, 2018"/>
    <s v="March 31, 2018"/>
    <x v="0"/>
    <x v="0"/>
    <x v="8"/>
    <n v="29.4"/>
    <n v="-4.3"/>
    <n v="525.20000000000005"/>
    <n v="-59.7"/>
    <x v="1"/>
    <x v="1"/>
  </r>
  <r>
    <x v="0"/>
    <x v="0"/>
    <d v="2018-05-31T00:00:00"/>
    <x v="40"/>
    <x v="0"/>
    <x v="0"/>
    <x v="0"/>
    <x v="1"/>
    <s v="19865"/>
    <d v="2018-06-01T00:00:00"/>
    <x v="0"/>
    <s v="Jan 1, 2018"/>
    <s v="March 31, 2018"/>
    <x v="0"/>
    <x v="0"/>
    <x v="8"/>
    <n v="23.4"/>
    <n v="1.7"/>
    <n v="400.2"/>
    <n v="28"/>
    <x v="2"/>
    <x v="2"/>
  </r>
  <r>
    <x v="0"/>
    <x v="0"/>
    <d v="2018-05-31T00:00:00"/>
    <x v="40"/>
    <x v="0"/>
    <x v="0"/>
    <x v="0"/>
    <x v="1"/>
    <s v="19865"/>
    <d v="2018-06-01T00:00:00"/>
    <x v="0"/>
    <s v="Jan 1, 2018"/>
    <s v="March 31, 2018"/>
    <x v="0"/>
    <x v="0"/>
    <x v="8"/>
    <n v="89.3"/>
    <n v="-6.6"/>
    <n v="1421"/>
    <n v="-60.4"/>
    <x v="3"/>
    <x v="3"/>
  </r>
  <r>
    <x v="0"/>
    <x v="4"/>
    <d v="2018-05-30T00:00:00"/>
    <x v="40"/>
    <x v="0"/>
    <x v="0"/>
    <x v="6"/>
    <x v="1"/>
    <s v="19869"/>
    <d v="2018-06-01T00:00:00"/>
    <x v="0"/>
    <s v="Jan 1, 2018"/>
    <s v="March 31, 2018"/>
    <x v="0"/>
    <x v="0"/>
    <x v="8"/>
    <n v="2.56"/>
    <m/>
    <n v="32.32"/>
    <m/>
    <x v="0"/>
    <x v="0"/>
  </r>
  <r>
    <x v="0"/>
    <x v="4"/>
    <d v="2018-05-30T00:00:00"/>
    <x v="40"/>
    <x v="0"/>
    <x v="0"/>
    <x v="6"/>
    <x v="1"/>
    <s v="19869"/>
    <d v="2018-06-01T00:00:00"/>
    <x v="0"/>
    <s v="Jan 1, 2018"/>
    <s v="March 31, 2018"/>
    <x v="0"/>
    <x v="0"/>
    <x v="8"/>
    <n v="2.2799999999999998"/>
    <m/>
    <n v="27.64"/>
    <m/>
    <x v="1"/>
    <x v="1"/>
  </r>
  <r>
    <x v="0"/>
    <x v="4"/>
    <d v="2018-05-30T00:00:00"/>
    <x v="40"/>
    <x v="0"/>
    <x v="0"/>
    <x v="6"/>
    <x v="1"/>
    <s v="19869"/>
    <d v="2018-06-01T00:00:00"/>
    <x v="0"/>
    <s v="Jan 1, 2018"/>
    <s v="March 31, 2018"/>
    <x v="0"/>
    <x v="0"/>
    <x v="8"/>
    <n v="1.8"/>
    <m/>
    <n v="29.97"/>
    <m/>
    <x v="2"/>
    <x v="2"/>
  </r>
  <r>
    <x v="0"/>
    <x v="4"/>
    <d v="2018-05-30T00:00:00"/>
    <x v="40"/>
    <x v="0"/>
    <x v="0"/>
    <x v="6"/>
    <x v="1"/>
    <s v="19869"/>
    <d v="2018-06-01T00:00:00"/>
    <x v="0"/>
    <s v="Jan 1, 2018"/>
    <s v="March 31, 2018"/>
    <x v="0"/>
    <x v="0"/>
    <x v="8"/>
    <n v="6.64"/>
    <m/>
    <n v="89.93"/>
    <m/>
    <x v="3"/>
    <x v="3"/>
  </r>
  <r>
    <x v="0"/>
    <x v="1"/>
    <d v="2018-05-31T00:00:00"/>
    <x v="40"/>
    <x v="0"/>
    <x v="0"/>
    <x v="12"/>
    <x v="1"/>
    <s v="19873"/>
    <d v="2018-06-01T00:00:00"/>
    <x v="0"/>
    <s v="Jan 1, 2018"/>
    <s v="March 31, 2018"/>
    <x v="0"/>
    <x v="0"/>
    <x v="8"/>
    <n v="28.8"/>
    <n v="-2.4"/>
    <n v="990.92"/>
    <n v="-16.329999999999998"/>
    <x v="0"/>
    <x v="0"/>
  </r>
  <r>
    <x v="0"/>
    <x v="1"/>
    <d v="2018-05-31T00:00:00"/>
    <x v="40"/>
    <x v="0"/>
    <x v="0"/>
    <x v="12"/>
    <x v="1"/>
    <s v="19873"/>
    <d v="2018-06-01T00:00:00"/>
    <x v="0"/>
    <s v="Jan 1, 2018"/>
    <s v="March 31, 2018"/>
    <x v="0"/>
    <x v="0"/>
    <x v="8"/>
    <n v="23.86"/>
    <n v="-4.54"/>
    <n v="841.19"/>
    <n v="-15.36"/>
    <x v="1"/>
    <x v="1"/>
  </r>
  <r>
    <x v="0"/>
    <x v="1"/>
    <d v="2018-05-31T00:00:00"/>
    <x v="40"/>
    <x v="0"/>
    <x v="0"/>
    <x v="12"/>
    <x v="1"/>
    <s v="19873"/>
    <d v="2018-06-01T00:00:00"/>
    <x v="0"/>
    <s v="Jan 1, 2018"/>
    <s v="March 31, 2018"/>
    <x v="0"/>
    <x v="0"/>
    <x v="8"/>
    <n v="19.239999999999998"/>
    <n v="0.62"/>
    <n v="855.47"/>
    <n v="7.16"/>
    <x v="2"/>
    <x v="2"/>
  </r>
  <r>
    <x v="0"/>
    <x v="1"/>
    <d v="2018-05-31T00:00:00"/>
    <x v="40"/>
    <x v="0"/>
    <x v="0"/>
    <x v="12"/>
    <x v="1"/>
    <s v="19873"/>
    <d v="2018-06-01T00:00:00"/>
    <x v="0"/>
    <s v="Jan 1, 2018"/>
    <s v="March 31, 2018"/>
    <x v="0"/>
    <x v="0"/>
    <x v="8"/>
    <n v="71.900000000000006"/>
    <n v="-6.32"/>
    <n v="2687.58"/>
    <n v="-24.53"/>
    <x v="3"/>
    <x v="3"/>
  </r>
  <r>
    <x v="1"/>
    <x v="0"/>
    <d v="2018-08-31T00:00:00"/>
    <x v="41"/>
    <x v="0"/>
    <x v="0"/>
    <x v="0"/>
    <x v="0"/>
    <s v="21317"/>
    <d v="2018-09-01T00:00:00"/>
    <x v="0"/>
    <s v="Apr 1, 2018"/>
    <s v="Jun 30, 2018"/>
    <x v="0"/>
    <x v="0"/>
    <x v="8"/>
    <n v="129.1"/>
    <n v="-16.5"/>
    <n v="2296.5"/>
    <n v="-180.9"/>
    <x v="3"/>
    <x v="7"/>
  </r>
  <r>
    <x v="1"/>
    <x v="0"/>
    <d v="2018-08-31T00:00:00"/>
    <x v="41"/>
    <x v="0"/>
    <x v="0"/>
    <x v="0"/>
    <x v="0"/>
    <s v="21317"/>
    <d v="2018-09-01T00:00:00"/>
    <x v="0"/>
    <s v="Apr 1, 2018"/>
    <s v="Jun 30, 2018"/>
    <x v="0"/>
    <x v="0"/>
    <x v="8"/>
    <n v="22.6"/>
    <n v="-3.6"/>
    <n v="414.2"/>
    <n v="-25.3"/>
    <x v="4"/>
    <x v="4"/>
  </r>
  <r>
    <x v="1"/>
    <x v="0"/>
    <d v="2018-08-31T00:00:00"/>
    <x v="41"/>
    <x v="0"/>
    <x v="0"/>
    <x v="0"/>
    <x v="0"/>
    <s v="21317"/>
    <d v="2018-09-01T00:00:00"/>
    <x v="0"/>
    <s v="Apr 1, 2018"/>
    <s v="Jun 30, 2018"/>
    <x v="0"/>
    <x v="0"/>
    <x v="8"/>
    <n v="11.4"/>
    <n v="-5.4"/>
    <n v="264.10000000000002"/>
    <n v="-90.7"/>
    <x v="5"/>
    <x v="5"/>
  </r>
  <r>
    <x v="1"/>
    <x v="0"/>
    <d v="2018-08-31T00:00:00"/>
    <x v="41"/>
    <x v="0"/>
    <x v="0"/>
    <x v="0"/>
    <x v="0"/>
    <s v="21317"/>
    <d v="2018-09-01T00:00:00"/>
    <x v="0"/>
    <s v="Apr 1, 2018"/>
    <s v="Jun 30, 2018"/>
    <x v="0"/>
    <x v="0"/>
    <x v="8"/>
    <n v="5.8"/>
    <n v="-0.9"/>
    <n v="197.2"/>
    <n v="-4.5"/>
    <x v="6"/>
    <x v="6"/>
  </r>
  <r>
    <x v="1"/>
    <x v="4"/>
    <d v="2018-08-31T00:00:00"/>
    <x v="41"/>
    <x v="0"/>
    <x v="0"/>
    <x v="6"/>
    <x v="1"/>
    <s v="21321"/>
    <d v="2018-09-01T00:00:00"/>
    <x v="0"/>
    <s v="Apr 1, 2018"/>
    <s v="Jun 30, 2018"/>
    <x v="0"/>
    <x v="0"/>
    <x v="8"/>
    <n v="9.3000000000000007"/>
    <m/>
    <n v="168.38"/>
    <m/>
    <x v="3"/>
    <x v="7"/>
  </r>
  <r>
    <x v="1"/>
    <x v="4"/>
    <d v="2018-08-31T00:00:00"/>
    <x v="41"/>
    <x v="0"/>
    <x v="0"/>
    <x v="6"/>
    <x v="1"/>
    <s v="21321"/>
    <d v="2018-09-01T00:00:00"/>
    <x v="0"/>
    <s v="Apr 1, 2018"/>
    <s v="Jun 30, 2018"/>
    <x v="0"/>
    <x v="0"/>
    <x v="8"/>
    <n v="1.61"/>
    <m/>
    <n v="21.2"/>
    <m/>
    <x v="4"/>
    <x v="4"/>
  </r>
  <r>
    <x v="1"/>
    <x v="4"/>
    <d v="2018-08-31T00:00:00"/>
    <x v="41"/>
    <x v="0"/>
    <x v="0"/>
    <x v="6"/>
    <x v="1"/>
    <s v="21321"/>
    <d v="2018-09-01T00:00:00"/>
    <x v="0"/>
    <s v="Apr 1, 2018"/>
    <s v="Jun 30, 2018"/>
    <x v="0"/>
    <x v="0"/>
    <x v="8"/>
    <n v="0.69"/>
    <m/>
    <n v="29.5"/>
    <m/>
    <x v="5"/>
    <x v="5"/>
  </r>
  <r>
    <x v="1"/>
    <x v="4"/>
    <d v="2018-08-31T00:00:00"/>
    <x v="41"/>
    <x v="0"/>
    <x v="0"/>
    <x v="6"/>
    <x v="1"/>
    <s v="21321"/>
    <d v="2018-09-01T00:00:00"/>
    <x v="0"/>
    <s v="Apr 1, 2018"/>
    <s v="Jun 30, 2018"/>
    <x v="0"/>
    <x v="0"/>
    <x v="8"/>
    <n v="0.36"/>
    <m/>
    <n v="27.75"/>
    <m/>
    <x v="6"/>
    <x v="6"/>
  </r>
  <r>
    <x v="1"/>
    <x v="1"/>
    <d v="2018-08-29T00:00:00"/>
    <x v="41"/>
    <x v="0"/>
    <x v="0"/>
    <x v="12"/>
    <x v="1"/>
    <s v="21325"/>
    <d v="2018-09-01T00:00:00"/>
    <x v="0"/>
    <s v="Apr 1, 2018"/>
    <s v="Jun 30, 2018"/>
    <x v="0"/>
    <x v="0"/>
    <x v="8"/>
    <n v="105.19"/>
    <n v="-16.77"/>
    <n v="4673.5"/>
    <n v="-73.25"/>
    <x v="3"/>
    <x v="7"/>
  </r>
  <r>
    <x v="1"/>
    <x v="1"/>
    <d v="2018-08-29T00:00:00"/>
    <x v="41"/>
    <x v="0"/>
    <x v="0"/>
    <x v="12"/>
    <x v="1"/>
    <s v="21325"/>
    <d v="2018-09-01T00:00:00"/>
    <x v="0"/>
    <s v="Apr 1, 2018"/>
    <s v="Jun 30, 2018"/>
    <x v="0"/>
    <x v="0"/>
    <x v="8"/>
    <n v="18.11"/>
    <n v="-3.87"/>
    <n v="788.12"/>
    <n v="-17.12"/>
    <x v="4"/>
    <x v="4"/>
  </r>
  <r>
    <x v="1"/>
    <x v="1"/>
    <d v="2018-08-29T00:00:00"/>
    <x v="41"/>
    <x v="0"/>
    <x v="0"/>
    <x v="12"/>
    <x v="1"/>
    <s v="21325"/>
    <d v="2018-09-01T00:00:00"/>
    <x v="0"/>
    <s v="Apr 1, 2018"/>
    <s v="Jun 30, 2018"/>
    <x v="0"/>
    <x v="0"/>
    <x v="8"/>
    <n v="10.91"/>
    <n v="-5.57"/>
    <n v="620.23"/>
    <n v="-26.32"/>
    <x v="5"/>
    <x v="5"/>
  </r>
  <r>
    <x v="1"/>
    <x v="1"/>
    <d v="2018-08-29T00:00:00"/>
    <x v="41"/>
    <x v="0"/>
    <x v="0"/>
    <x v="12"/>
    <x v="1"/>
    <s v="21325"/>
    <d v="2018-09-01T00:00:00"/>
    <x v="0"/>
    <s v="Apr 1, 2018"/>
    <s v="Jun 30, 2018"/>
    <x v="0"/>
    <x v="0"/>
    <x v="8"/>
    <n v="4.28"/>
    <n v="-1.01"/>
    <n v="577.58000000000004"/>
    <n v="-5.28"/>
    <x v="6"/>
    <x v="6"/>
  </r>
  <r>
    <x v="2"/>
    <x v="0"/>
    <d v="2018-11-30T00:00:00"/>
    <x v="42"/>
    <x v="0"/>
    <x v="0"/>
    <x v="0"/>
    <x v="1"/>
    <s v="22084"/>
    <d v="2018-12-01T00:00:00"/>
    <x v="0"/>
    <s v="July 1, 2018"/>
    <s v="Sept 30, 2018"/>
    <x v="0"/>
    <x v="0"/>
    <x v="8"/>
    <n v="140.5"/>
    <n v="-16.399999999999999"/>
    <n v="2791.9"/>
    <n v="-176.6"/>
    <x v="3"/>
    <x v="10"/>
  </r>
  <r>
    <x v="2"/>
    <x v="0"/>
    <d v="2018-11-30T00:00:00"/>
    <x v="42"/>
    <x v="0"/>
    <x v="0"/>
    <x v="0"/>
    <x v="1"/>
    <s v="22084"/>
    <d v="2018-12-01T00:00:00"/>
    <x v="0"/>
    <s v="July 1, 2018"/>
    <s v="Sept 30, 2018"/>
    <x v="0"/>
    <x v="0"/>
    <x v="8"/>
    <n v="3.7"/>
    <n v="-0.6"/>
    <n v="167.3"/>
    <n v="1.9"/>
    <x v="9"/>
    <x v="11"/>
  </r>
  <r>
    <x v="2"/>
    <x v="0"/>
    <d v="2018-11-30T00:00:00"/>
    <x v="42"/>
    <x v="0"/>
    <x v="0"/>
    <x v="0"/>
    <x v="1"/>
    <s v="22084"/>
    <d v="2018-12-01T00:00:00"/>
    <x v="0"/>
    <s v="July 1, 2018"/>
    <s v="Sept 30, 2018"/>
    <x v="0"/>
    <x v="0"/>
    <x v="8"/>
    <n v="3.8"/>
    <n v="-0.9"/>
    <n v="186.8"/>
    <n v="-27.2"/>
    <x v="7"/>
    <x v="8"/>
  </r>
  <r>
    <x v="2"/>
    <x v="0"/>
    <d v="2018-11-30T00:00:00"/>
    <x v="42"/>
    <x v="0"/>
    <x v="0"/>
    <x v="0"/>
    <x v="1"/>
    <s v="22084"/>
    <d v="2018-12-01T00:00:00"/>
    <x v="0"/>
    <s v="July 1, 2018"/>
    <s v="Sept 30, 2018"/>
    <x v="0"/>
    <x v="0"/>
    <x v="8"/>
    <n v="3.9"/>
    <n v="1.6"/>
    <n v="141.30000000000001"/>
    <n v="29.6"/>
    <x v="8"/>
    <x v="9"/>
  </r>
  <r>
    <x v="2"/>
    <x v="1"/>
    <d v="2018-11-29T00:00:00"/>
    <x v="42"/>
    <x v="0"/>
    <x v="0"/>
    <x v="12"/>
    <x v="1"/>
    <s v="22088"/>
    <d v="2018-12-01T00:00:00"/>
    <x v="0"/>
    <s v="July 1, 2018"/>
    <s v="Sept 30, 2018"/>
    <x v="0"/>
    <x v="0"/>
    <x v="8"/>
    <n v="113.54"/>
    <n v="-16.97"/>
    <n v="6505.69"/>
    <n v="-70.84"/>
    <x v="3"/>
    <x v="10"/>
  </r>
  <r>
    <x v="2"/>
    <x v="1"/>
    <d v="2018-11-29T00:00:00"/>
    <x v="42"/>
    <x v="0"/>
    <x v="0"/>
    <x v="12"/>
    <x v="1"/>
    <s v="22088"/>
    <d v="2018-12-01T00:00:00"/>
    <x v="0"/>
    <s v="July 1, 2018"/>
    <s v="Sept 30, 2018"/>
    <x v="0"/>
    <x v="0"/>
    <x v="8"/>
    <n v="2.93"/>
    <n v="-0.18"/>
    <n v="618.26"/>
    <n v="-1.78"/>
    <x v="9"/>
    <x v="11"/>
  </r>
  <r>
    <x v="2"/>
    <x v="1"/>
    <d v="2018-11-29T00:00:00"/>
    <x v="42"/>
    <x v="0"/>
    <x v="0"/>
    <x v="12"/>
    <x v="1"/>
    <s v="22088"/>
    <d v="2018-12-01T00:00:00"/>
    <x v="0"/>
    <s v="July 1, 2018"/>
    <s v="Sept 30, 2018"/>
    <x v="0"/>
    <x v="0"/>
    <x v="8"/>
    <n v="2.66"/>
    <n v="0"/>
    <n v="643.78"/>
    <n v="0.41"/>
    <x v="7"/>
    <x v="8"/>
  </r>
  <r>
    <x v="2"/>
    <x v="1"/>
    <d v="2018-11-29T00:00:00"/>
    <x v="42"/>
    <x v="0"/>
    <x v="0"/>
    <x v="12"/>
    <x v="1"/>
    <s v="22088"/>
    <d v="2018-12-01T00:00:00"/>
    <x v="0"/>
    <s v="July 1, 2018"/>
    <s v="Sept 30, 2018"/>
    <x v="0"/>
    <x v="0"/>
    <x v="8"/>
    <n v="2.76"/>
    <n v="-0.03"/>
    <n v="570.15"/>
    <n v="3.78"/>
    <x v="8"/>
    <x v="9"/>
  </r>
  <r>
    <x v="2"/>
    <x v="4"/>
    <d v="2018-11-30T00:00:00"/>
    <x v="42"/>
    <x v="0"/>
    <x v="0"/>
    <x v="6"/>
    <x v="1"/>
    <s v="22309"/>
    <d v="2018-12-01T00:00:00"/>
    <x v="0"/>
    <s v="July 1, 2018"/>
    <s v="Sept 30, 2018"/>
    <x v="0"/>
    <x v="0"/>
    <x v="8"/>
    <n v="10.119999999999999"/>
    <m/>
    <n v="246.58"/>
    <m/>
    <x v="3"/>
    <x v="10"/>
  </r>
  <r>
    <x v="2"/>
    <x v="4"/>
    <d v="2018-11-30T00:00:00"/>
    <x v="42"/>
    <x v="0"/>
    <x v="0"/>
    <x v="6"/>
    <x v="1"/>
    <s v="22309"/>
    <d v="2018-12-01T00:00:00"/>
    <x v="0"/>
    <s v="July 1, 2018"/>
    <s v="Sept 30, 2018"/>
    <x v="0"/>
    <x v="0"/>
    <x v="8"/>
    <n v="0.28000000000000003"/>
    <m/>
    <n v="27.86"/>
    <m/>
    <x v="9"/>
    <x v="11"/>
  </r>
  <r>
    <x v="2"/>
    <x v="4"/>
    <d v="2018-11-30T00:00:00"/>
    <x v="42"/>
    <x v="0"/>
    <x v="0"/>
    <x v="6"/>
    <x v="1"/>
    <s v="22309"/>
    <d v="2018-12-01T00:00:00"/>
    <x v="0"/>
    <s v="July 1, 2018"/>
    <s v="Sept 30, 2018"/>
    <x v="0"/>
    <x v="0"/>
    <x v="8"/>
    <n v="0.27"/>
    <m/>
    <n v="28.76"/>
    <m/>
    <x v="7"/>
    <x v="8"/>
  </r>
  <r>
    <x v="2"/>
    <x v="4"/>
    <d v="2018-11-30T00:00:00"/>
    <x v="42"/>
    <x v="0"/>
    <x v="0"/>
    <x v="6"/>
    <x v="1"/>
    <s v="22309"/>
    <d v="2018-12-01T00:00:00"/>
    <x v="0"/>
    <s v="July 1, 2018"/>
    <s v="Sept 30, 2018"/>
    <x v="0"/>
    <x v="0"/>
    <x v="8"/>
    <n v="0.27"/>
    <m/>
    <n v="21.59"/>
    <m/>
    <x v="8"/>
    <x v="9"/>
  </r>
  <r>
    <x v="3"/>
    <x v="0"/>
    <d v="2019-04-30T00:00:00"/>
    <x v="43"/>
    <x v="0"/>
    <x v="0"/>
    <x v="13"/>
    <x v="0"/>
    <s v="24428"/>
    <d v="2019-05-01T00:00:00"/>
    <x v="0"/>
    <s v="October 1, 2018"/>
    <s v="December 31, 2018"/>
    <x v="0"/>
    <x v="0"/>
    <x v="9"/>
    <n v="6.5"/>
    <n v="3.9"/>
    <n v="257.3"/>
    <n v="63.2"/>
    <x v="10"/>
    <x v="13"/>
  </r>
  <r>
    <x v="3"/>
    <x v="0"/>
    <d v="2019-04-30T00:00:00"/>
    <x v="43"/>
    <x v="0"/>
    <x v="0"/>
    <x v="13"/>
    <x v="0"/>
    <s v="24428"/>
    <d v="2019-05-01T00:00:00"/>
    <x v="0"/>
    <s v="October 1, 2018"/>
    <s v="December 31, 2018"/>
    <x v="0"/>
    <x v="0"/>
    <x v="9"/>
    <n v="14.9"/>
    <n v="3.3"/>
    <n v="339.3"/>
    <n v="44.9"/>
    <x v="11"/>
    <x v="14"/>
  </r>
  <r>
    <x v="3"/>
    <x v="0"/>
    <d v="2019-04-30T00:00:00"/>
    <x v="43"/>
    <x v="0"/>
    <x v="0"/>
    <x v="13"/>
    <x v="0"/>
    <s v="24428"/>
    <d v="2019-05-01T00:00:00"/>
    <x v="0"/>
    <s v="October 1, 2018"/>
    <s v="December 31, 2018"/>
    <x v="0"/>
    <x v="0"/>
    <x v="9"/>
    <n v="20.2"/>
    <n v="2.2000000000000002"/>
    <n v="416.6"/>
    <n v="14.3"/>
    <x v="12"/>
    <x v="15"/>
  </r>
  <r>
    <x v="3"/>
    <x v="0"/>
    <d v="2019-04-30T00:00:00"/>
    <x v="43"/>
    <x v="0"/>
    <x v="0"/>
    <x v="13"/>
    <x v="0"/>
    <s v="24428"/>
    <d v="2019-05-01T00:00:00"/>
    <x v="0"/>
    <s v="October 1, 2018"/>
    <s v="December 31, 2018"/>
    <x v="0"/>
    <x v="0"/>
    <x v="9"/>
    <n v="182.1"/>
    <n v="-7"/>
    <n v="3805.1"/>
    <n v="-54.2"/>
    <x v="3"/>
    <x v="16"/>
  </r>
  <r>
    <x v="3"/>
    <x v="4"/>
    <m/>
    <x v="43"/>
    <x v="0"/>
    <x v="0"/>
    <x v="6"/>
    <x v="1"/>
    <s v="24432"/>
    <d v="2019-05-01T00:00:00"/>
    <x v="0"/>
    <s v="October 1, 2018"/>
    <s v="December 31, 2018"/>
    <x v="0"/>
    <x v="0"/>
    <x v="9"/>
    <n v="1.1200000000000001"/>
    <m/>
    <n v="52.52"/>
    <m/>
    <x v="10"/>
    <x v="13"/>
  </r>
  <r>
    <x v="3"/>
    <x v="4"/>
    <m/>
    <x v="43"/>
    <x v="0"/>
    <x v="0"/>
    <x v="6"/>
    <x v="1"/>
    <s v="24432"/>
    <d v="2019-05-01T00:00:00"/>
    <x v="0"/>
    <s v="October 1, 2018"/>
    <s v="December 31, 2018"/>
    <x v="0"/>
    <x v="0"/>
    <x v="9"/>
    <n v="3.73"/>
    <m/>
    <n v="54.75"/>
    <m/>
    <x v="11"/>
    <x v="14"/>
  </r>
  <r>
    <x v="3"/>
    <x v="4"/>
    <m/>
    <x v="43"/>
    <x v="0"/>
    <x v="0"/>
    <x v="6"/>
    <x v="1"/>
    <s v="24432"/>
    <d v="2019-05-01T00:00:00"/>
    <x v="0"/>
    <s v="October 1, 2018"/>
    <s v="December 31, 2018"/>
    <x v="0"/>
    <x v="0"/>
    <x v="9"/>
    <n v="2.61"/>
    <m/>
    <n v="54.000999999999998"/>
    <m/>
    <x v="12"/>
    <x v="15"/>
  </r>
  <r>
    <x v="3"/>
    <x v="4"/>
    <m/>
    <x v="43"/>
    <x v="0"/>
    <x v="0"/>
    <x v="6"/>
    <x v="1"/>
    <s v="24432"/>
    <d v="2019-05-01T00:00:00"/>
    <x v="0"/>
    <s v="October 1, 2018"/>
    <s v="December 31, 2018"/>
    <x v="0"/>
    <x v="0"/>
    <x v="9"/>
    <n v="17.579999999999998"/>
    <m/>
    <n v="407.85"/>
    <m/>
    <x v="3"/>
    <x v="16"/>
  </r>
  <r>
    <x v="3"/>
    <x v="1"/>
    <d v="2019-04-30T00:00:00"/>
    <x v="43"/>
    <x v="0"/>
    <x v="0"/>
    <x v="14"/>
    <x v="1"/>
    <s v="24436"/>
    <d v="2019-05-01T00:00:00"/>
    <x v="0"/>
    <s v="October 1, 2018"/>
    <s v="December 31, 2018"/>
    <x v="0"/>
    <x v="0"/>
    <x v="9"/>
    <n v="4.4400000000000004"/>
    <n v="2.71"/>
    <n v="606.22"/>
    <n v="21.83"/>
    <x v="10"/>
    <x v="13"/>
  </r>
  <r>
    <x v="3"/>
    <x v="1"/>
    <d v="2019-04-30T00:00:00"/>
    <x v="43"/>
    <x v="0"/>
    <x v="0"/>
    <x v="14"/>
    <x v="1"/>
    <s v="24436"/>
    <d v="2019-05-01T00:00:00"/>
    <x v="0"/>
    <s v="October 1, 2018"/>
    <s v="December 31, 2018"/>
    <x v="0"/>
    <x v="0"/>
    <x v="9"/>
    <n v="10.66"/>
    <n v="4.66"/>
    <n v="753.5"/>
    <n v="24.67"/>
    <x v="11"/>
    <x v="14"/>
  </r>
  <r>
    <x v="3"/>
    <x v="1"/>
    <d v="2019-04-30T00:00:00"/>
    <x v="43"/>
    <x v="0"/>
    <x v="0"/>
    <x v="14"/>
    <x v="1"/>
    <s v="24436"/>
    <d v="2019-05-01T00:00:00"/>
    <x v="0"/>
    <s v="October 1, 2018"/>
    <s v="December 31, 2018"/>
    <x v="0"/>
    <x v="0"/>
    <x v="9"/>
    <n v="15.11"/>
    <n v="2.56"/>
    <n v="824.28"/>
    <n v="4.58"/>
    <x v="12"/>
    <x v="15"/>
  </r>
  <r>
    <x v="3"/>
    <x v="1"/>
    <d v="2019-04-30T00:00:00"/>
    <x v="43"/>
    <x v="0"/>
    <x v="0"/>
    <x v="14"/>
    <x v="1"/>
    <s v="24436"/>
    <d v="2019-05-01T00:00:00"/>
    <x v="0"/>
    <s v="October 1, 2018"/>
    <s v="December 31, 2018"/>
    <x v="0"/>
    <x v="0"/>
    <x v="9"/>
    <n v="143.75"/>
    <n v="-7.05"/>
    <n v="8689.68"/>
    <n v="-19.75"/>
    <x v="3"/>
    <x v="16"/>
  </r>
  <r>
    <x v="0"/>
    <x v="4"/>
    <d v="2019-05-28T00:00:00"/>
    <x v="44"/>
    <x v="0"/>
    <x v="0"/>
    <x v="6"/>
    <x v="1"/>
    <s v="24933"/>
    <d v="2019-06-01T00:00:00"/>
    <x v="0"/>
    <s v="Jan 1, 2019"/>
    <s v="March 31, 2019"/>
    <x v="0"/>
    <x v="0"/>
    <x v="9"/>
    <n v="2.86"/>
    <m/>
    <n v="56.35"/>
    <m/>
    <x v="0"/>
    <x v="0"/>
  </r>
  <r>
    <x v="0"/>
    <x v="4"/>
    <d v="2019-05-28T00:00:00"/>
    <x v="44"/>
    <x v="0"/>
    <x v="0"/>
    <x v="6"/>
    <x v="1"/>
    <s v="24933"/>
    <d v="2019-06-01T00:00:00"/>
    <x v="0"/>
    <s v="Jan 1, 2019"/>
    <s v="March 31, 2019"/>
    <x v="0"/>
    <x v="0"/>
    <x v="9"/>
    <n v="2.61"/>
    <m/>
    <n v="48.37"/>
    <m/>
    <x v="1"/>
    <x v="1"/>
  </r>
  <r>
    <x v="0"/>
    <x v="4"/>
    <d v="2019-05-28T00:00:00"/>
    <x v="44"/>
    <x v="0"/>
    <x v="0"/>
    <x v="6"/>
    <x v="1"/>
    <s v="24933"/>
    <d v="2019-06-01T00:00:00"/>
    <x v="0"/>
    <s v="Jan 1, 2019"/>
    <s v="March 31, 2019"/>
    <x v="0"/>
    <x v="0"/>
    <x v="9"/>
    <n v="2.86"/>
    <m/>
    <n v="55.23"/>
    <m/>
    <x v="2"/>
    <x v="2"/>
  </r>
  <r>
    <x v="0"/>
    <x v="4"/>
    <d v="2019-05-28T00:00:00"/>
    <x v="44"/>
    <x v="0"/>
    <x v="0"/>
    <x v="6"/>
    <x v="1"/>
    <s v="24933"/>
    <d v="2019-06-01T00:00:00"/>
    <x v="0"/>
    <s v="Jan 1, 2019"/>
    <s v="March 31, 2019"/>
    <x v="0"/>
    <x v="0"/>
    <x v="9"/>
    <n v="8.33"/>
    <m/>
    <n v="159.94999999999999"/>
    <m/>
    <x v="3"/>
    <x v="3"/>
  </r>
  <r>
    <x v="0"/>
    <x v="0"/>
    <d v="2019-05-31T00:00:00"/>
    <x v="44"/>
    <x v="0"/>
    <x v="0"/>
    <x v="15"/>
    <x v="1"/>
    <s v="24998"/>
    <d v="2019-06-01T00:00:00"/>
    <x v="0"/>
    <s v="Jan 1, 2019"/>
    <s v="March 31, 2019"/>
    <x v="0"/>
    <x v="0"/>
    <x v="9"/>
    <n v="43.76"/>
    <n v="8"/>
    <n v="1401.66"/>
    <n v="79.59"/>
    <x v="0"/>
    <x v="0"/>
  </r>
  <r>
    <x v="0"/>
    <x v="0"/>
    <d v="2019-05-31T00:00:00"/>
    <x v="44"/>
    <x v="0"/>
    <x v="0"/>
    <x v="15"/>
    <x v="1"/>
    <s v="24998"/>
    <d v="2019-06-01T00:00:00"/>
    <x v="0"/>
    <s v="Jan 1, 2019"/>
    <s v="March 31, 2019"/>
    <x v="0"/>
    <x v="0"/>
    <x v="9"/>
    <n v="49.21"/>
    <n v="-8.6"/>
    <n v="1444.66"/>
    <n v="-81.84"/>
    <x v="1"/>
    <x v="1"/>
  </r>
  <r>
    <x v="0"/>
    <x v="0"/>
    <d v="2019-05-31T00:00:00"/>
    <x v="44"/>
    <x v="0"/>
    <x v="0"/>
    <x v="15"/>
    <x v="1"/>
    <s v="24998"/>
    <d v="2019-06-01T00:00:00"/>
    <x v="0"/>
    <s v="Jan 1, 2019"/>
    <s v="March 31, 2019"/>
    <x v="0"/>
    <x v="0"/>
    <x v="9"/>
    <n v="41.33"/>
    <n v="-3.23"/>
    <n v="1381.94"/>
    <n v="-21.82"/>
    <x v="2"/>
    <x v="2"/>
  </r>
  <r>
    <x v="0"/>
    <x v="0"/>
    <d v="2019-05-31T00:00:00"/>
    <x v="44"/>
    <x v="0"/>
    <x v="0"/>
    <x v="15"/>
    <x v="1"/>
    <s v="24998"/>
    <d v="2019-06-01T00:00:00"/>
    <x v="0"/>
    <s v="Jan 1, 2019"/>
    <s v="March 31, 2019"/>
    <x v="0"/>
    <x v="0"/>
    <x v="9"/>
    <n v="134.31"/>
    <n v="-3.83"/>
    <n v="4228.26"/>
    <n v="-24.07"/>
    <x v="3"/>
    <x v="3"/>
  </r>
</pivotCacheRecords>
</file>

<file path=xl/pivotCache/pivotCacheRecords2.xml><?xml version="1.0" encoding="utf-8"?>
<pivotCacheRecords xmlns="http://schemas.openxmlformats.org/spreadsheetml/2006/main" xmlns:r="http://schemas.openxmlformats.org/officeDocument/2006/relationships" count="432">
  <r>
    <x v="0"/>
    <x v="0"/>
    <d v="2010-05-31T00:00:00"/>
    <x v="0"/>
    <x v="0"/>
    <x v="0"/>
    <x v="0"/>
    <x v="0"/>
    <s v="243"/>
    <d v="2010-06-01T00:00:00"/>
    <x v="0"/>
    <s v="Jan 1, 2010"/>
    <s v="Mar 31, 2010"/>
    <x v="0"/>
    <x v="0"/>
    <x v="0"/>
    <n v="569.4"/>
    <n v="18.100000000000001"/>
    <n v="401.1"/>
    <n v="4.4000000000000004"/>
    <x v="0"/>
    <x v="0"/>
  </r>
  <r>
    <x v="0"/>
    <x v="0"/>
    <d v="2010-05-31T00:00:00"/>
    <x v="0"/>
    <x v="0"/>
    <x v="0"/>
    <x v="0"/>
    <x v="0"/>
    <s v="243"/>
    <d v="2010-06-01T00:00:00"/>
    <x v="0"/>
    <s v="Jan 1, 2010"/>
    <s v="Mar 31, 2010"/>
    <x v="0"/>
    <x v="0"/>
    <x v="0"/>
    <n v="545.79999999999995"/>
    <n v="-62.1"/>
    <n v="386"/>
    <n v="-29.4"/>
    <x v="1"/>
    <x v="1"/>
  </r>
  <r>
    <x v="0"/>
    <x v="0"/>
    <d v="2010-05-31T00:00:00"/>
    <x v="0"/>
    <x v="0"/>
    <x v="0"/>
    <x v="0"/>
    <x v="0"/>
    <s v="243"/>
    <d v="2010-06-01T00:00:00"/>
    <x v="0"/>
    <s v="Jan 1, 2010"/>
    <s v="Mar 31, 2010"/>
    <x v="0"/>
    <x v="0"/>
    <x v="0"/>
    <n v="412.8"/>
    <n v="-44.9"/>
    <n v="313.39999999999998"/>
    <n v="-61.5"/>
    <x v="2"/>
    <x v="2"/>
  </r>
  <r>
    <x v="0"/>
    <x v="0"/>
    <d v="2010-05-31T00:00:00"/>
    <x v="0"/>
    <x v="0"/>
    <x v="0"/>
    <x v="0"/>
    <x v="0"/>
    <s v="243"/>
    <d v="2010-06-01T00:00:00"/>
    <x v="0"/>
    <s v="Jan 1, 2010"/>
    <s v="Mar 31, 2010"/>
    <x v="0"/>
    <x v="0"/>
    <x v="0"/>
    <n v="1528"/>
    <n v="-88.8"/>
    <n v="1100.5"/>
    <n v="-86.4"/>
    <x v="3"/>
    <x v="3"/>
  </r>
  <r>
    <x v="0"/>
    <x v="1"/>
    <d v="2010-05-31T00:00:00"/>
    <x v="0"/>
    <x v="0"/>
    <x v="0"/>
    <x v="1"/>
    <x v="1"/>
    <s v="251"/>
    <d v="2010-06-01T00:00:00"/>
    <x v="0"/>
    <s v="Jan 1, 2010"/>
    <s v="Mar 31, 2010"/>
    <x v="0"/>
    <x v="0"/>
    <x v="0"/>
    <n v="360.18"/>
    <n v="31.38"/>
    <n v="221.09"/>
    <n v="1.1599999999999999"/>
    <x v="0"/>
    <x v="0"/>
  </r>
  <r>
    <x v="0"/>
    <x v="1"/>
    <d v="2010-05-31T00:00:00"/>
    <x v="0"/>
    <x v="0"/>
    <x v="0"/>
    <x v="1"/>
    <x v="1"/>
    <s v="251"/>
    <d v="2010-06-01T00:00:00"/>
    <x v="0"/>
    <s v="Jan 1, 2010"/>
    <s v="Mar 31, 2010"/>
    <x v="0"/>
    <x v="0"/>
    <x v="0"/>
    <n v="329.3"/>
    <n v="-21.08"/>
    <n v="200.28"/>
    <n v="-10.98"/>
    <x v="1"/>
    <x v="1"/>
  </r>
  <r>
    <x v="0"/>
    <x v="1"/>
    <d v="2010-05-31T00:00:00"/>
    <x v="0"/>
    <x v="0"/>
    <x v="0"/>
    <x v="1"/>
    <x v="1"/>
    <s v="251"/>
    <d v="2010-06-01T00:00:00"/>
    <x v="0"/>
    <s v="Jan 1, 2010"/>
    <s v="Mar 31, 2010"/>
    <x v="0"/>
    <x v="0"/>
    <x v="0"/>
    <n v="297.70999999999998"/>
    <n v="-71.56"/>
    <n v="182.58"/>
    <n v="-38.6"/>
    <x v="2"/>
    <x v="2"/>
  </r>
  <r>
    <x v="0"/>
    <x v="1"/>
    <d v="2010-05-31T00:00:00"/>
    <x v="0"/>
    <x v="0"/>
    <x v="0"/>
    <x v="1"/>
    <x v="1"/>
    <s v="251"/>
    <d v="2010-06-01T00:00:00"/>
    <x v="0"/>
    <s v="Jan 1, 2010"/>
    <s v="Mar 31, 2010"/>
    <x v="0"/>
    <x v="0"/>
    <x v="0"/>
    <n v="987.18"/>
    <n v="-61.26"/>
    <n v="603.95000000000005"/>
    <n v="-48.41"/>
    <x v="3"/>
    <x v="3"/>
  </r>
  <r>
    <x v="1"/>
    <x v="0"/>
    <d v="2010-08-31T00:00:00"/>
    <x v="1"/>
    <x v="0"/>
    <x v="0"/>
    <x v="0"/>
    <x v="1"/>
    <s v="424"/>
    <d v="2010-09-01T00:00:00"/>
    <x v="0"/>
    <s v="Apr 1, 2010"/>
    <s v="Jun 30, 2010"/>
    <x v="0"/>
    <x v="0"/>
    <x v="0"/>
    <n v="255.2"/>
    <n v="-67.3"/>
    <n v="172.3"/>
    <n v="-63.2"/>
    <x v="4"/>
    <x v="4"/>
  </r>
  <r>
    <x v="1"/>
    <x v="0"/>
    <d v="2010-08-31T00:00:00"/>
    <x v="1"/>
    <x v="0"/>
    <x v="0"/>
    <x v="0"/>
    <x v="1"/>
    <s v="424"/>
    <d v="2010-09-01T00:00:00"/>
    <x v="0"/>
    <s v="Apr 1, 2010"/>
    <s v="Jun 30, 2010"/>
    <x v="0"/>
    <x v="0"/>
    <x v="0"/>
    <n v="179.1"/>
    <n v="-47.7"/>
    <n v="119.2"/>
    <n v="-28.6"/>
    <x v="5"/>
    <x v="5"/>
  </r>
  <r>
    <x v="1"/>
    <x v="0"/>
    <d v="2010-08-31T00:00:00"/>
    <x v="1"/>
    <x v="0"/>
    <x v="0"/>
    <x v="0"/>
    <x v="1"/>
    <s v="424"/>
    <d v="2010-09-01T00:00:00"/>
    <x v="0"/>
    <s v="Apr 1, 2010"/>
    <s v="Jun 30, 2010"/>
    <x v="0"/>
    <x v="0"/>
    <x v="0"/>
    <n v="96.9"/>
    <n v="-7.8"/>
    <n v="72.3"/>
    <n v="-19.899999999999999"/>
    <x v="6"/>
    <x v="6"/>
  </r>
  <r>
    <x v="1"/>
    <x v="0"/>
    <d v="2010-08-31T00:00:00"/>
    <x v="1"/>
    <x v="0"/>
    <x v="0"/>
    <x v="0"/>
    <x v="1"/>
    <s v="424"/>
    <d v="2010-09-01T00:00:00"/>
    <x v="0"/>
    <s v="Apr 1, 2010"/>
    <s v="Jun 30, 2010"/>
    <x v="0"/>
    <x v="0"/>
    <x v="0"/>
    <n v="2059.1999999999998"/>
    <n v="-212.9"/>
    <n v="1464.3"/>
    <n v="-173.1"/>
    <x v="3"/>
    <x v="7"/>
  </r>
  <r>
    <x v="1"/>
    <x v="1"/>
    <d v="2010-08-30T00:00:00"/>
    <x v="1"/>
    <x v="0"/>
    <x v="0"/>
    <x v="1"/>
    <x v="1"/>
    <s v="432"/>
    <d v="2010-09-01T00:00:00"/>
    <x v="0"/>
    <s v="Apr 1, 2010"/>
    <s v="Jun 30, 2010"/>
    <x v="0"/>
    <x v="0"/>
    <x v="0"/>
    <n v="175.92"/>
    <n v="-47.62"/>
    <n v="107.56"/>
    <n v="-27.87"/>
    <x v="4"/>
    <x v="4"/>
  </r>
  <r>
    <x v="1"/>
    <x v="1"/>
    <d v="2010-08-30T00:00:00"/>
    <x v="1"/>
    <x v="0"/>
    <x v="0"/>
    <x v="1"/>
    <x v="1"/>
    <s v="432"/>
    <d v="2010-09-01T00:00:00"/>
    <x v="0"/>
    <s v="Apr 1, 2010"/>
    <s v="Jun 30, 2010"/>
    <x v="0"/>
    <x v="0"/>
    <x v="0"/>
    <n v="117.77"/>
    <n v="-47.06"/>
    <n v="71.8"/>
    <n v="-26.67"/>
    <x v="5"/>
    <x v="5"/>
  </r>
  <r>
    <x v="1"/>
    <x v="1"/>
    <d v="2010-08-30T00:00:00"/>
    <x v="1"/>
    <x v="0"/>
    <x v="0"/>
    <x v="1"/>
    <x v="1"/>
    <s v="432"/>
    <d v="2010-09-01T00:00:00"/>
    <x v="0"/>
    <s v="Apr 1, 2010"/>
    <s v="Jun 30, 2010"/>
    <x v="0"/>
    <x v="0"/>
    <x v="0"/>
    <n v="73.650000000000006"/>
    <n v="-16.5"/>
    <n v="42.76"/>
    <n v="-11.48"/>
    <x v="6"/>
    <x v="6"/>
  </r>
  <r>
    <x v="1"/>
    <x v="1"/>
    <d v="2010-08-30T00:00:00"/>
    <x v="1"/>
    <x v="0"/>
    <x v="0"/>
    <x v="1"/>
    <x v="1"/>
    <s v="432"/>
    <d v="2010-09-01T00:00:00"/>
    <x v="0"/>
    <s v="Apr 1, 2010"/>
    <s v="Jun 30, 2010"/>
    <x v="0"/>
    <x v="0"/>
    <x v="0"/>
    <n v="1354.53"/>
    <n v="-172.44"/>
    <n v="826.08"/>
    <n v="-114.44"/>
    <x v="3"/>
    <x v="7"/>
  </r>
  <r>
    <x v="2"/>
    <x v="0"/>
    <d v="2010-11-30T00:00:00"/>
    <x v="2"/>
    <x v="0"/>
    <x v="0"/>
    <x v="2"/>
    <x v="1"/>
    <s v="669"/>
    <d v="2010-12-01T00:00:00"/>
    <x v="0"/>
    <s v="July 1, 2010"/>
    <s v="Sept 30, 2010"/>
    <x v="0"/>
    <x v="0"/>
    <x v="0"/>
    <n v="71.3"/>
    <n v="7"/>
    <n v="58.9"/>
    <n v="4.4000000000000004"/>
    <x v="7"/>
    <x v="8"/>
  </r>
  <r>
    <x v="2"/>
    <x v="0"/>
    <d v="2010-11-30T00:00:00"/>
    <x v="2"/>
    <x v="0"/>
    <x v="0"/>
    <x v="2"/>
    <x v="1"/>
    <s v="669"/>
    <d v="2010-12-01T00:00:00"/>
    <x v="0"/>
    <s v="July 1, 2010"/>
    <s v="Sept 30, 2010"/>
    <x v="0"/>
    <x v="0"/>
    <x v="0"/>
    <n v="80.599999999999994"/>
    <n v="1.5"/>
    <n v="66.3"/>
    <n v="-1.3"/>
    <x v="8"/>
    <x v="9"/>
  </r>
  <r>
    <x v="2"/>
    <x v="0"/>
    <d v="2010-11-30T00:00:00"/>
    <x v="2"/>
    <x v="0"/>
    <x v="0"/>
    <x v="2"/>
    <x v="1"/>
    <s v="669"/>
    <d v="2010-12-01T00:00:00"/>
    <x v="0"/>
    <s v="July 1, 2010"/>
    <s v="Sept 30, 2010"/>
    <x v="0"/>
    <x v="0"/>
    <x v="0"/>
    <n v="2276.1"/>
    <n v="-214.9"/>
    <n v="1639.6"/>
    <n v="-165.4"/>
    <x v="3"/>
    <x v="10"/>
  </r>
  <r>
    <x v="2"/>
    <x v="0"/>
    <d v="2010-11-30T00:00:00"/>
    <x v="2"/>
    <x v="0"/>
    <x v="0"/>
    <x v="2"/>
    <x v="1"/>
    <s v="669"/>
    <d v="2010-12-01T00:00:00"/>
    <x v="0"/>
    <s v="July 1, 2010"/>
    <s v="Sept 30, 2010"/>
    <x v="0"/>
    <x v="0"/>
    <x v="0"/>
    <n v="65"/>
    <n v="-1.1000000000000001"/>
    <n v="50"/>
    <n v="-4.5999999999999996"/>
    <x v="9"/>
    <x v="11"/>
  </r>
  <r>
    <x v="2"/>
    <x v="1"/>
    <d v="2010-11-30T00:00:00"/>
    <x v="2"/>
    <x v="0"/>
    <x v="0"/>
    <x v="1"/>
    <x v="1"/>
    <s v="677"/>
    <d v="2010-12-01T00:00:00"/>
    <x v="0"/>
    <s v="July 1, 2010"/>
    <s v="Sept 30, 2010"/>
    <x v="0"/>
    <x v="0"/>
    <x v="0"/>
    <n v="8.5175671370000003"/>
    <n v="7.3363438497576899E-2"/>
    <n v="7.1858470910000003"/>
    <n v="-0.29334622987165299"/>
    <x v="7"/>
    <x v="8"/>
  </r>
  <r>
    <x v="2"/>
    <x v="1"/>
    <d v="2010-11-30T00:00:00"/>
    <x v="2"/>
    <x v="0"/>
    <x v="0"/>
    <x v="1"/>
    <x v="1"/>
    <s v="677"/>
    <d v="2010-12-01T00:00:00"/>
    <x v="0"/>
    <s v="July 1, 2010"/>
    <s v="Sept 30, 2010"/>
    <x v="0"/>
    <x v="0"/>
    <x v="0"/>
    <n v="47.581617276999999"/>
    <n v="4.6805751792354604"/>
    <n v="37.586230249000003"/>
    <n v="4.8921296588612702"/>
    <x v="8"/>
    <x v="9"/>
  </r>
  <r>
    <x v="2"/>
    <x v="1"/>
    <d v="2010-11-30T00:00:00"/>
    <x v="2"/>
    <x v="0"/>
    <x v="0"/>
    <x v="1"/>
    <x v="1"/>
    <s v="677"/>
    <d v="2010-12-01T00:00:00"/>
    <x v="0"/>
    <s v="July 1, 2010"/>
    <s v="Sept 30, 2010"/>
    <x v="0"/>
    <x v="0"/>
    <x v="0"/>
    <n v="1463.5074946079999"/>
    <n v="-171.79223840586201"/>
    <n v="901.60273671100003"/>
    <n v="-112.40227104072601"/>
    <x v="3"/>
    <x v="10"/>
  </r>
  <r>
    <x v="2"/>
    <x v="1"/>
    <d v="2010-11-30T00:00:00"/>
    <x v="2"/>
    <x v="0"/>
    <x v="0"/>
    <x v="1"/>
    <x v="1"/>
    <s v="677"/>
    <d v="2010-12-01T00:00:00"/>
    <x v="0"/>
    <s v="July 1, 2010"/>
    <s v="Sept 30, 2010"/>
    <x v="0"/>
    <x v="0"/>
    <x v="0"/>
    <n v="52.879619376999997"/>
    <n v="-4.1103491648122903"/>
    <n v="30.754131692000001"/>
    <n v="-2.5646455704214399"/>
    <x v="9"/>
    <x v="11"/>
  </r>
  <r>
    <x v="3"/>
    <x v="0"/>
    <d v="2011-05-02T00:00:00"/>
    <x v="3"/>
    <x v="0"/>
    <x v="0"/>
    <x v="0"/>
    <x v="1"/>
    <s v="651"/>
    <d v="2011-05-03T00:00:00"/>
    <x v="0"/>
    <s v="October 1, 2010"/>
    <s v="December 31, 2010"/>
    <x v="0"/>
    <x v="0"/>
    <x v="1"/>
    <n v="132.19999999999999"/>
    <n v="77.099999999999994"/>
    <n v="90.9"/>
    <n v="49.2"/>
    <x v="10"/>
    <x v="12"/>
  </r>
  <r>
    <x v="3"/>
    <x v="0"/>
    <d v="2011-05-02T00:00:00"/>
    <x v="3"/>
    <x v="0"/>
    <x v="0"/>
    <x v="0"/>
    <x v="1"/>
    <s v="651"/>
    <d v="2011-05-03T00:00:00"/>
    <x v="0"/>
    <s v="October 1, 2010"/>
    <s v="December 31, 2010"/>
    <x v="0"/>
    <x v="0"/>
    <x v="1"/>
    <n v="247.7"/>
    <n v="89.1"/>
    <n v="178.2"/>
    <n v="57.9"/>
    <x v="11"/>
    <x v="12"/>
  </r>
  <r>
    <x v="3"/>
    <x v="0"/>
    <d v="2011-05-02T00:00:00"/>
    <x v="3"/>
    <x v="0"/>
    <x v="0"/>
    <x v="0"/>
    <x v="1"/>
    <s v="651"/>
    <d v="2011-05-03T00:00:00"/>
    <x v="0"/>
    <s v="October 1, 2010"/>
    <s v="December 31, 2010"/>
    <x v="0"/>
    <x v="0"/>
    <x v="1"/>
    <n v="463.2"/>
    <n v="123.8"/>
    <n v="305.89999999999998"/>
    <n v="54.7"/>
    <x v="12"/>
    <x v="12"/>
  </r>
  <r>
    <x v="3"/>
    <x v="0"/>
    <d v="2011-05-02T00:00:00"/>
    <x v="3"/>
    <x v="0"/>
    <x v="0"/>
    <x v="0"/>
    <x v="1"/>
    <s v="651"/>
    <d v="2011-05-03T00:00:00"/>
    <x v="0"/>
    <s v="October 1, 2010"/>
    <s v="December 31, 2010"/>
    <x v="0"/>
    <x v="0"/>
    <x v="1"/>
    <n v="3119.2"/>
    <n v="75.2"/>
    <n v="2214.6"/>
    <n v="-3.6"/>
    <x v="3"/>
    <x v="12"/>
  </r>
  <r>
    <x v="3"/>
    <x v="1"/>
    <d v="2011-05-11T00:00:00"/>
    <x v="3"/>
    <x v="0"/>
    <x v="0"/>
    <x v="3"/>
    <x v="1"/>
    <s v="659"/>
    <d v="2011-05-03T00:00:00"/>
    <x v="0"/>
    <s v="October 1, 2010"/>
    <s v="December 31, 2010"/>
    <x v="0"/>
    <x v="0"/>
    <x v="1"/>
    <n v="74.099999999999994"/>
    <n v="36.54"/>
    <n v="60.06"/>
    <n v="25.61"/>
    <x v="10"/>
    <x v="12"/>
  </r>
  <r>
    <x v="3"/>
    <x v="1"/>
    <d v="2011-05-11T00:00:00"/>
    <x v="3"/>
    <x v="0"/>
    <x v="0"/>
    <x v="3"/>
    <x v="1"/>
    <s v="659"/>
    <d v="2011-05-03T00:00:00"/>
    <x v="0"/>
    <s v="October 1, 2010"/>
    <s v="December 31, 2010"/>
    <x v="0"/>
    <x v="0"/>
    <x v="1"/>
    <n v="136.75"/>
    <n v="69.97"/>
    <n v="101.2"/>
    <n v="36.299999999999997"/>
    <x v="11"/>
    <x v="12"/>
  </r>
  <r>
    <x v="3"/>
    <x v="1"/>
    <d v="2011-05-11T00:00:00"/>
    <x v="3"/>
    <x v="0"/>
    <x v="0"/>
    <x v="3"/>
    <x v="1"/>
    <s v="659"/>
    <d v="2011-05-03T00:00:00"/>
    <x v="0"/>
    <s v="October 1, 2010"/>
    <s v="December 31, 2010"/>
    <x v="0"/>
    <x v="0"/>
    <x v="1"/>
    <n v="268.29000000000002"/>
    <n v="104.61"/>
    <n v="169.59"/>
    <n v="45.9"/>
    <x v="12"/>
    <x v="12"/>
  </r>
  <r>
    <x v="3"/>
    <x v="1"/>
    <d v="2011-05-11T00:00:00"/>
    <x v="3"/>
    <x v="0"/>
    <x v="0"/>
    <x v="3"/>
    <x v="1"/>
    <s v="659"/>
    <d v="2011-05-03T00:00:00"/>
    <x v="0"/>
    <s v="October 1, 2010"/>
    <s v="December 31, 2010"/>
    <x v="0"/>
    <x v="0"/>
    <x v="1"/>
    <n v="1942.65"/>
    <n v="39.33"/>
    <n v="1232.45"/>
    <n v="-4.59"/>
    <x v="3"/>
    <x v="12"/>
  </r>
  <r>
    <x v="0"/>
    <x v="0"/>
    <d v="2011-05-31T00:00:00"/>
    <x v="4"/>
    <x v="0"/>
    <x v="0"/>
    <x v="0"/>
    <x v="0"/>
    <s v="843"/>
    <d v="2011-06-01T00:00:00"/>
    <x v="0"/>
    <s v="Jan 1, 2011"/>
    <s v="March 31, 2011"/>
    <x v="0"/>
    <x v="0"/>
    <x v="1"/>
    <n v="639.5"/>
    <n v="30"/>
    <n v="423.5"/>
    <n v="-5.9"/>
    <x v="0"/>
    <x v="0"/>
  </r>
  <r>
    <x v="0"/>
    <x v="0"/>
    <d v="2011-05-31T00:00:00"/>
    <x v="4"/>
    <x v="0"/>
    <x v="0"/>
    <x v="0"/>
    <x v="0"/>
    <s v="843"/>
    <d v="2011-06-01T00:00:00"/>
    <x v="0"/>
    <s v="Jan 1, 2011"/>
    <s v="March 31, 2011"/>
    <x v="0"/>
    <x v="0"/>
    <x v="1"/>
    <n v="630.79999999999995"/>
    <n v="-89.7"/>
    <n v="471.7"/>
    <n v="-42.3"/>
    <x v="1"/>
    <x v="1"/>
  </r>
  <r>
    <x v="0"/>
    <x v="0"/>
    <d v="2011-05-31T00:00:00"/>
    <x v="4"/>
    <x v="0"/>
    <x v="0"/>
    <x v="0"/>
    <x v="0"/>
    <s v="843"/>
    <d v="2011-06-01T00:00:00"/>
    <x v="0"/>
    <s v="Jan 1, 2011"/>
    <s v="March 31, 2011"/>
    <x v="0"/>
    <x v="0"/>
    <x v="1"/>
    <n v="496.1"/>
    <n v="5.4"/>
    <n v="396.5"/>
    <n v="3.1"/>
    <x v="2"/>
    <x v="2"/>
  </r>
  <r>
    <x v="0"/>
    <x v="0"/>
    <d v="2011-05-31T00:00:00"/>
    <x v="4"/>
    <x v="0"/>
    <x v="0"/>
    <x v="0"/>
    <x v="0"/>
    <s v="843"/>
    <d v="2011-06-01T00:00:00"/>
    <x v="0"/>
    <s v="Jan 1, 2011"/>
    <s v="March 31, 2011"/>
    <x v="0"/>
    <x v="0"/>
    <x v="1"/>
    <n v="1766.4"/>
    <n v="-54.3"/>
    <n v="1291.7"/>
    <n v="-45.1"/>
    <x v="3"/>
    <x v="3"/>
  </r>
  <r>
    <x v="0"/>
    <x v="1"/>
    <d v="2011-05-30T00:00:00"/>
    <x v="4"/>
    <x v="0"/>
    <x v="0"/>
    <x v="3"/>
    <x v="1"/>
    <s v="855"/>
    <d v="2011-06-01T00:00:00"/>
    <x v="0"/>
    <s v="Jan 1, 2011"/>
    <s v="March 31, 2011"/>
    <x v="0"/>
    <x v="0"/>
    <x v="1"/>
    <n v="383.64149852700001"/>
    <n v="54.203002434727701"/>
    <n v="236.08717622"/>
    <n v="30.675382372212798"/>
    <x v="0"/>
    <x v="0"/>
  </r>
  <r>
    <x v="0"/>
    <x v="1"/>
    <d v="2011-05-30T00:00:00"/>
    <x v="4"/>
    <x v="0"/>
    <x v="0"/>
    <x v="3"/>
    <x v="1"/>
    <s v="855"/>
    <d v="2011-06-01T00:00:00"/>
    <x v="0"/>
    <s v="Jan 1, 2011"/>
    <s v="March 31, 2011"/>
    <x v="0"/>
    <x v="0"/>
    <x v="1"/>
    <n v="402.59765586200001"/>
    <n v="-57.615067479901398"/>
    <n v="242.96042712900001"/>
    <n v="-30.7479247407258"/>
    <x v="1"/>
    <x v="1"/>
  </r>
  <r>
    <x v="0"/>
    <x v="1"/>
    <d v="2011-05-30T00:00:00"/>
    <x v="4"/>
    <x v="0"/>
    <x v="0"/>
    <x v="3"/>
    <x v="1"/>
    <s v="855"/>
    <d v="2011-06-01T00:00:00"/>
    <x v="0"/>
    <s v="Jan 1, 2011"/>
    <s v="March 31, 2011"/>
    <x v="0"/>
    <x v="0"/>
    <x v="1"/>
    <n v="356.38242967100001"/>
    <n v="-32.292139351805801"/>
    <n v="219.66814551100001"/>
    <n v="-13.4956050967943"/>
    <x v="2"/>
    <x v="2"/>
  </r>
  <r>
    <x v="0"/>
    <x v="1"/>
    <d v="2011-05-30T00:00:00"/>
    <x v="4"/>
    <x v="0"/>
    <x v="0"/>
    <x v="3"/>
    <x v="1"/>
    <s v="855"/>
    <d v="2011-06-01T00:00:00"/>
    <x v="0"/>
    <s v="Jan 1, 2011"/>
    <s v="March 31, 2011"/>
    <x v="0"/>
    <x v="0"/>
    <x v="1"/>
    <n v="1142.62158406"/>
    <n v="-35.700000000000003"/>
    <n v="698.71574885999996"/>
    <n v="-13.5681474653073"/>
    <x v="3"/>
    <x v="3"/>
  </r>
  <r>
    <x v="1"/>
    <x v="0"/>
    <d v="2011-08-31T00:00:00"/>
    <x v="5"/>
    <x v="0"/>
    <x v="0"/>
    <x v="0"/>
    <x v="1"/>
    <s v="752"/>
    <d v="2011-09-01T00:00:00"/>
    <x v="0"/>
    <s v="Apr 1, 2011"/>
    <s v="Jun 30, 2011"/>
    <x v="0"/>
    <x v="0"/>
    <x v="1"/>
    <n v="383.8"/>
    <n v="-86.2"/>
    <n v="261"/>
    <n v="-67.400000000000006"/>
    <x v="4"/>
    <x v="4"/>
  </r>
  <r>
    <x v="1"/>
    <x v="0"/>
    <d v="2011-08-31T00:00:00"/>
    <x v="5"/>
    <x v="0"/>
    <x v="0"/>
    <x v="0"/>
    <x v="1"/>
    <s v="752"/>
    <d v="2011-09-01T00:00:00"/>
    <x v="0"/>
    <s v="Apr 1, 2011"/>
    <s v="Jun 30, 2011"/>
    <x v="0"/>
    <x v="0"/>
    <x v="1"/>
    <n v="263.3"/>
    <n v="-53.5"/>
    <n v="183"/>
    <n v="-47.5"/>
    <x v="5"/>
    <x v="5"/>
  </r>
  <r>
    <x v="1"/>
    <x v="0"/>
    <d v="2011-08-31T00:00:00"/>
    <x v="5"/>
    <x v="0"/>
    <x v="0"/>
    <x v="0"/>
    <x v="1"/>
    <s v="752"/>
    <d v="2011-09-01T00:00:00"/>
    <x v="0"/>
    <s v="Apr 1, 2011"/>
    <s v="Jun 30, 2011"/>
    <x v="0"/>
    <x v="0"/>
    <x v="1"/>
    <n v="127.4"/>
    <n v="-46.4"/>
    <n v="94.1"/>
    <n v="-17.100000000000001"/>
    <x v="6"/>
    <x v="6"/>
  </r>
  <r>
    <x v="1"/>
    <x v="0"/>
    <d v="2011-08-31T00:00:00"/>
    <x v="5"/>
    <x v="0"/>
    <x v="0"/>
    <x v="0"/>
    <x v="1"/>
    <s v="752"/>
    <d v="2011-09-01T00:00:00"/>
    <x v="0"/>
    <s v="Apr 1, 2011"/>
    <s v="Jun 30, 2011"/>
    <x v="0"/>
    <x v="0"/>
    <x v="1"/>
    <n v="2540.9"/>
    <n v="-240.4"/>
    <n v="1829.8"/>
    <n v="-177.1"/>
    <x v="3"/>
    <x v="7"/>
  </r>
  <r>
    <x v="1"/>
    <x v="1"/>
    <d v="2011-08-31T00:00:00"/>
    <x v="5"/>
    <x v="0"/>
    <x v="0"/>
    <x v="3"/>
    <x v="1"/>
    <s v="764"/>
    <d v="2011-09-01T00:00:00"/>
    <x v="0"/>
    <s v="Apr 1, 2011"/>
    <s v="Jun 30, 2011"/>
    <x v="0"/>
    <x v="0"/>
    <x v="1"/>
    <n v="267.73"/>
    <n v="-85.77"/>
    <n v="166.02"/>
    <n v="-45.65"/>
    <x v="4"/>
    <x v="4"/>
  </r>
  <r>
    <x v="1"/>
    <x v="1"/>
    <d v="2011-08-31T00:00:00"/>
    <x v="5"/>
    <x v="0"/>
    <x v="0"/>
    <x v="3"/>
    <x v="1"/>
    <s v="764"/>
    <d v="2011-09-01T00:00:00"/>
    <x v="0"/>
    <s v="Apr 1, 2011"/>
    <s v="Jun 30, 2011"/>
    <x v="0"/>
    <x v="0"/>
    <x v="1"/>
    <n v="175.48"/>
    <n v="-68.858875819424"/>
    <n v="105.488941514"/>
    <n v="-39.090000000000003"/>
    <x v="5"/>
    <x v="5"/>
  </r>
  <r>
    <x v="1"/>
    <x v="1"/>
    <d v="2011-08-31T00:00:00"/>
    <x v="5"/>
    <x v="0"/>
    <x v="0"/>
    <x v="3"/>
    <x v="1"/>
    <s v="764"/>
    <d v="2011-09-01T00:00:00"/>
    <x v="0"/>
    <s v="Apr 1, 2011"/>
    <s v="Jun 30, 2011"/>
    <x v="0"/>
    <x v="0"/>
    <x v="1"/>
    <n v="82.72"/>
    <n v="-23.084698200863802"/>
    <n v="49.071437041999999"/>
    <n v="-13.16"/>
    <x v="6"/>
    <x v="6"/>
  </r>
  <r>
    <x v="1"/>
    <x v="1"/>
    <d v="2011-08-31T00:00:00"/>
    <x v="5"/>
    <x v="0"/>
    <x v="0"/>
    <x v="3"/>
    <x v="1"/>
    <s v="764"/>
    <d v="2011-09-01T00:00:00"/>
    <x v="0"/>
    <s v="Apr 1, 2011"/>
    <s v="Jun 30, 2011"/>
    <x v="0"/>
    <x v="0"/>
    <x v="1"/>
    <n v="1668.55"/>
    <n v="-213.42"/>
    <n v="1019.3"/>
    <n v="-111.47"/>
    <x v="3"/>
    <x v="7"/>
  </r>
  <r>
    <x v="2"/>
    <x v="0"/>
    <d v="2011-11-30T00:00:00"/>
    <x v="6"/>
    <x v="0"/>
    <x v="0"/>
    <x v="0"/>
    <x v="1"/>
    <s v="182"/>
    <d v="2011-12-01T00:00:00"/>
    <x v="0"/>
    <s v="July 1, 2011"/>
    <s v="Sept 30, 2011"/>
    <x v="0"/>
    <x v="0"/>
    <x v="1"/>
    <n v="84"/>
    <n v="-20.100000000000001"/>
    <n v="56"/>
    <n v="-12.2"/>
    <x v="7"/>
    <x v="8"/>
  </r>
  <r>
    <x v="2"/>
    <x v="0"/>
    <d v="2011-11-30T00:00:00"/>
    <x v="6"/>
    <x v="0"/>
    <x v="0"/>
    <x v="0"/>
    <x v="1"/>
    <s v="182"/>
    <d v="2011-12-01T00:00:00"/>
    <x v="0"/>
    <s v="July 1, 2011"/>
    <s v="Sept 30, 2011"/>
    <x v="0"/>
    <x v="0"/>
    <x v="1"/>
    <n v="87.1"/>
    <n v="32.200000000000003"/>
    <n v="67.599999999999994"/>
    <n v="27.4"/>
    <x v="8"/>
    <x v="9"/>
  </r>
  <r>
    <x v="2"/>
    <x v="0"/>
    <d v="2011-11-30T00:00:00"/>
    <x v="6"/>
    <x v="0"/>
    <x v="0"/>
    <x v="0"/>
    <x v="1"/>
    <s v="182"/>
    <d v="2011-12-01T00:00:00"/>
    <x v="0"/>
    <s v="July 1, 2011"/>
    <s v="Sept 30, 2011"/>
    <x v="0"/>
    <x v="0"/>
    <x v="1"/>
    <n v="2794.2"/>
    <n v="-230.5"/>
    <n v="2012.4"/>
    <n v="-170"/>
    <x v="3"/>
    <x v="10"/>
  </r>
  <r>
    <x v="2"/>
    <x v="0"/>
    <d v="2011-11-30T00:00:00"/>
    <x v="6"/>
    <x v="0"/>
    <x v="0"/>
    <x v="0"/>
    <x v="1"/>
    <s v="182"/>
    <d v="2011-12-01T00:00:00"/>
    <x v="0"/>
    <s v="July 1, 2011"/>
    <s v="Sept 30, 2011"/>
    <x v="0"/>
    <x v="0"/>
    <x v="1"/>
    <n v="82.2"/>
    <n v="-2.2000000000000002"/>
    <n v="59"/>
    <n v="-8.1"/>
    <x v="9"/>
    <x v="11"/>
  </r>
  <r>
    <x v="2"/>
    <x v="1"/>
    <d v="2011-11-29T00:00:00"/>
    <x v="6"/>
    <x v="0"/>
    <x v="0"/>
    <x v="3"/>
    <x v="1"/>
    <s v="190"/>
    <d v="2011-12-01T00:00:00"/>
    <x v="0"/>
    <s v="July 1, 2011"/>
    <s v="Sept 30, 2011"/>
    <x v="0"/>
    <x v="0"/>
    <x v="1"/>
    <n v="47.13"/>
    <n v="-1.67"/>
    <n v="30.68"/>
    <n v="0.46"/>
    <x v="7"/>
    <x v="8"/>
  </r>
  <r>
    <x v="2"/>
    <x v="1"/>
    <d v="2011-11-29T00:00:00"/>
    <x v="6"/>
    <x v="0"/>
    <x v="0"/>
    <x v="3"/>
    <x v="1"/>
    <s v="190"/>
    <d v="2011-12-01T00:00:00"/>
    <x v="0"/>
    <s v="July 1, 2011"/>
    <s v="Sept 30, 2011"/>
    <x v="0"/>
    <x v="0"/>
    <x v="1"/>
    <n v="53.69"/>
    <n v="-0.03"/>
    <n v="43.09"/>
    <n v="4.8"/>
    <x v="8"/>
    <x v="9"/>
  </r>
  <r>
    <x v="2"/>
    <x v="1"/>
    <d v="2011-11-29T00:00:00"/>
    <x v="6"/>
    <x v="0"/>
    <x v="0"/>
    <x v="3"/>
    <x v="1"/>
    <s v="190"/>
    <d v="2011-12-01T00:00:00"/>
    <x v="0"/>
    <s v="July 1, 2011"/>
    <s v="Sept 30, 2011"/>
    <x v="0"/>
    <x v="0"/>
    <x v="1"/>
    <n v="1824.2"/>
    <n v="-213.12"/>
    <n v="1124.53"/>
    <n v="-106.54"/>
    <x v="3"/>
    <x v="10"/>
  </r>
  <r>
    <x v="2"/>
    <x v="1"/>
    <d v="2011-11-29T00:00:00"/>
    <x v="6"/>
    <x v="0"/>
    <x v="0"/>
    <x v="3"/>
    <x v="1"/>
    <s v="190"/>
    <d v="2011-12-01T00:00:00"/>
    <x v="0"/>
    <s v="July 1, 2011"/>
    <s v="Sept 30, 2011"/>
    <x v="0"/>
    <x v="0"/>
    <x v="1"/>
    <n v="54.83"/>
    <n v="1.99"/>
    <n v="31.46"/>
    <n v="-0.34"/>
    <x v="9"/>
    <x v="11"/>
  </r>
  <r>
    <x v="3"/>
    <x v="0"/>
    <d v="2012-05-03T00:00:00"/>
    <x v="7"/>
    <x v="0"/>
    <x v="0"/>
    <x v="0"/>
    <x v="0"/>
    <s v="2003"/>
    <d v="2012-05-01T00:00:00"/>
    <x v="0"/>
    <s v="October 1, 2011"/>
    <s v="December 31, 2011"/>
    <x v="0"/>
    <x v="0"/>
    <x v="2"/>
    <n v="124"/>
    <n v="73.400000000000006"/>
    <n v="94.7"/>
    <n v="43.1"/>
    <x v="10"/>
    <x v="13"/>
  </r>
  <r>
    <x v="3"/>
    <x v="0"/>
    <d v="2012-05-03T00:00:00"/>
    <x v="7"/>
    <x v="0"/>
    <x v="0"/>
    <x v="0"/>
    <x v="0"/>
    <s v="2003"/>
    <d v="2012-05-01T00:00:00"/>
    <x v="0"/>
    <s v="October 1, 2011"/>
    <s v="December 31, 2011"/>
    <x v="0"/>
    <x v="0"/>
    <x v="2"/>
    <n v="271"/>
    <n v="49.7"/>
    <n v="190.8"/>
    <n v="38.1"/>
    <x v="11"/>
    <x v="14"/>
  </r>
  <r>
    <x v="3"/>
    <x v="0"/>
    <d v="2012-05-03T00:00:00"/>
    <x v="7"/>
    <x v="0"/>
    <x v="0"/>
    <x v="0"/>
    <x v="0"/>
    <s v="2003"/>
    <d v="2012-05-01T00:00:00"/>
    <x v="0"/>
    <s v="October 1, 2011"/>
    <s v="December 31, 2011"/>
    <x v="0"/>
    <x v="0"/>
    <x v="2"/>
    <n v="412.5"/>
    <n v="100.4"/>
    <n v="295.5"/>
    <n v="82.2"/>
    <x v="12"/>
    <x v="15"/>
  </r>
  <r>
    <x v="3"/>
    <x v="0"/>
    <d v="2012-05-03T00:00:00"/>
    <x v="7"/>
    <x v="0"/>
    <x v="0"/>
    <x v="0"/>
    <x v="0"/>
    <s v="2003"/>
    <d v="2012-05-01T00:00:00"/>
    <x v="0"/>
    <s v="October 1, 2011"/>
    <s v="December 31, 2011"/>
    <x v="0"/>
    <x v="0"/>
    <x v="2"/>
    <n v="3601.7"/>
    <n v="-7"/>
    <n v="2593.4"/>
    <n v="-6.6"/>
    <x v="3"/>
    <x v="16"/>
  </r>
  <r>
    <x v="3"/>
    <x v="1"/>
    <m/>
    <x v="7"/>
    <x v="0"/>
    <x v="0"/>
    <x v="3"/>
    <x v="1"/>
    <s v="2011"/>
    <d v="2012-05-01T00:00:00"/>
    <x v="0"/>
    <s v="October 1, 2011"/>
    <s v="December 31, 2011"/>
    <x v="0"/>
    <x v="0"/>
    <x v="2"/>
    <n v="74.67"/>
    <n v="48.16"/>
    <n v="59.22"/>
    <n v="28.28"/>
    <x v="10"/>
    <x v="13"/>
  </r>
  <r>
    <x v="3"/>
    <x v="1"/>
    <m/>
    <x v="7"/>
    <x v="0"/>
    <x v="0"/>
    <x v="3"/>
    <x v="1"/>
    <s v="2011"/>
    <d v="2012-05-01T00:00:00"/>
    <x v="0"/>
    <s v="October 1, 2011"/>
    <s v="December 31, 2011"/>
    <x v="0"/>
    <x v="0"/>
    <x v="2"/>
    <n v="153.35"/>
    <n v="50.68"/>
    <n v="112.06"/>
    <n v="32.299999999999997"/>
    <x v="11"/>
    <x v="14"/>
  </r>
  <r>
    <x v="3"/>
    <x v="1"/>
    <m/>
    <x v="7"/>
    <x v="0"/>
    <x v="0"/>
    <x v="3"/>
    <x v="1"/>
    <s v="2011"/>
    <d v="2012-05-01T00:00:00"/>
    <x v="0"/>
    <s v="October 1, 2011"/>
    <s v="December 31, 2011"/>
    <x v="0"/>
    <x v="0"/>
    <x v="2"/>
    <n v="233.3"/>
    <n v="102.5"/>
    <n v="154.22999999999999"/>
    <n v="49.96"/>
    <x v="12"/>
    <x v="15"/>
  </r>
  <r>
    <x v="3"/>
    <x v="1"/>
    <m/>
    <x v="7"/>
    <x v="0"/>
    <x v="0"/>
    <x v="3"/>
    <x v="1"/>
    <s v="2011"/>
    <d v="2012-05-01T00:00:00"/>
    <x v="0"/>
    <s v="October 1, 2011"/>
    <s v="December 31, 2011"/>
    <x v="0"/>
    <x v="0"/>
    <x v="2"/>
    <n v="2285.5300000000002"/>
    <n v="-11.78"/>
    <n v="1450.03"/>
    <n v="4"/>
    <x v="3"/>
    <x v="16"/>
  </r>
  <r>
    <x v="0"/>
    <x v="0"/>
    <d v="2012-05-31T00:00:00"/>
    <x v="8"/>
    <x v="0"/>
    <x v="0"/>
    <x v="4"/>
    <x v="1"/>
    <s v="92"/>
    <d v="2012-06-01T00:00:00"/>
    <x v="0"/>
    <s v="Jan 1, 2012"/>
    <s v="March 31, 2012"/>
    <x v="0"/>
    <x v="0"/>
    <x v="2"/>
    <n v="610"/>
    <n v="10.6"/>
    <n v="412.9"/>
    <n v="2.6"/>
    <x v="0"/>
    <x v="0"/>
  </r>
  <r>
    <x v="0"/>
    <x v="0"/>
    <d v="2012-05-31T00:00:00"/>
    <x v="8"/>
    <x v="0"/>
    <x v="0"/>
    <x v="4"/>
    <x v="1"/>
    <s v="92"/>
    <d v="2012-06-01T00:00:00"/>
    <x v="0"/>
    <s v="Jan 1, 2012"/>
    <s v="March 31, 2012"/>
    <x v="0"/>
    <x v="0"/>
    <x v="2"/>
    <n v="583.79999999999995"/>
    <n v="-40.700000000000003"/>
    <n v="414.1"/>
    <n v="-13.6"/>
    <x v="1"/>
    <x v="1"/>
  </r>
  <r>
    <x v="0"/>
    <x v="0"/>
    <d v="2012-05-31T00:00:00"/>
    <x v="8"/>
    <x v="0"/>
    <x v="0"/>
    <x v="4"/>
    <x v="1"/>
    <s v="92"/>
    <d v="2012-06-01T00:00:00"/>
    <x v="0"/>
    <s v="Jan 1, 2012"/>
    <s v="March 31, 2012"/>
    <x v="0"/>
    <x v="0"/>
    <x v="2"/>
    <n v="477.6"/>
    <n v="-86.1"/>
    <n v="355.1"/>
    <n v="-74.7"/>
    <x v="2"/>
    <x v="2"/>
  </r>
  <r>
    <x v="0"/>
    <x v="0"/>
    <d v="2012-05-31T00:00:00"/>
    <x v="8"/>
    <x v="0"/>
    <x v="0"/>
    <x v="4"/>
    <x v="1"/>
    <s v="92"/>
    <d v="2012-06-01T00:00:00"/>
    <x v="0"/>
    <s v="Jan 1, 2012"/>
    <s v="March 31, 2012"/>
    <x v="0"/>
    <x v="0"/>
    <x v="2"/>
    <n v="1671.4"/>
    <n v="-116.2"/>
    <n v="1182.0999999999999"/>
    <n v="-85.7"/>
    <x v="3"/>
    <x v="3"/>
  </r>
  <r>
    <x v="0"/>
    <x v="1"/>
    <d v="2012-05-31T00:00:00"/>
    <x v="8"/>
    <x v="0"/>
    <x v="0"/>
    <x v="3"/>
    <x v="1"/>
    <s v="104"/>
    <d v="2012-06-01T00:00:00"/>
    <x v="0"/>
    <s v="Jan 1, 2012"/>
    <s v="March 31, 2012"/>
    <x v="0"/>
    <x v="0"/>
    <x v="2"/>
    <n v="350.49"/>
    <n v="40.020000000000003"/>
    <n v="208.95"/>
    <n v="10.54"/>
    <x v="0"/>
    <x v="0"/>
  </r>
  <r>
    <x v="0"/>
    <x v="1"/>
    <d v="2012-05-31T00:00:00"/>
    <x v="8"/>
    <x v="0"/>
    <x v="0"/>
    <x v="3"/>
    <x v="1"/>
    <s v="104"/>
    <d v="2012-06-01T00:00:00"/>
    <x v="0"/>
    <s v="Jan 1, 2012"/>
    <s v="March 31, 2012"/>
    <x v="0"/>
    <x v="0"/>
    <x v="2"/>
    <n v="356.03"/>
    <n v="-19.97"/>
    <n v="216.62"/>
    <n v="-8.3000000000000007"/>
    <x v="1"/>
    <x v="1"/>
  </r>
  <r>
    <x v="0"/>
    <x v="1"/>
    <d v="2012-05-31T00:00:00"/>
    <x v="8"/>
    <x v="0"/>
    <x v="0"/>
    <x v="3"/>
    <x v="1"/>
    <s v="104"/>
    <d v="2012-06-01T00:00:00"/>
    <x v="0"/>
    <s v="Jan 1, 2012"/>
    <s v="March 31, 2012"/>
    <x v="0"/>
    <x v="0"/>
    <x v="2"/>
    <n v="331.63"/>
    <n v="-105.96"/>
    <n v="201.7"/>
    <n v="-54.69"/>
    <x v="2"/>
    <x v="2"/>
  </r>
  <r>
    <x v="0"/>
    <x v="1"/>
    <d v="2012-05-31T00:00:00"/>
    <x v="8"/>
    <x v="0"/>
    <x v="0"/>
    <x v="3"/>
    <x v="1"/>
    <s v="104"/>
    <d v="2012-06-01T00:00:00"/>
    <x v="0"/>
    <s v="Jan 1, 2012"/>
    <s v="March 31, 2012"/>
    <x v="0"/>
    <x v="0"/>
    <x v="2"/>
    <n v="1038.1500000000001"/>
    <n v="-85.9"/>
    <n v="627.27"/>
    <n v="-52.44"/>
    <x v="3"/>
    <x v="3"/>
  </r>
  <r>
    <x v="1"/>
    <x v="0"/>
    <d v="2012-08-29T00:00:00"/>
    <x v="9"/>
    <x v="0"/>
    <x v="0"/>
    <x v="0"/>
    <x v="2"/>
    <s v="898"/>
    <d v="2012-09-01T00:00:00"/>
    <x v="0"/>
    <s v="Apr 1, 2012"/>
    <s v="Jun 30, 2012"/>
    <x v="0"/>
    <x v="0"/>
    <x v="2"/>
    <n v="329.7"/>
    <n v="-10.3"/>
    <n v="230"/>
    <n v="4.8"/>
    <x v="4"/>
    <x v="12"/>
  </r>
  <r>
    <x v="1"/>
    <x v="0"/>
    <d v="2012-08-29T00:00:00"/>
    <x v="9"/>
    <x v="0"/>
    <x v="0"/>
    <x v="0"/>
    <x v="2"/>
    <s v="898"/>
    <d v="2012-09-01T00:00:00"/>
    <x v="0"/>
    <s v="Apr 1, 2012"/>
    <s v="Jun 30, 2012"/>
    <x v="0"/>
    <x v="0"/>
    <x v="2"/>
    <n v="215"/>
    <n v="-103.8"/>
    <n v="161"/>
    <n v="-76.599999999999994"/>
    <x v="5"/>
    <x v="12"/>
  </r>
  <r>
    <x v="1"/>
    <x v="0"/>
    <d v="2012-08-29T00:00:00"/>
    <x v="9"/>
    <x v="0"/>
    <x v="0"/>
    <x v="0"/>
    <x v="2"/>
    <s v="898"/>
    <d v="2012-09-01T00:00:00"/>
    <x v="0"/>
    <s v="Apr 1, 2012"/>
    <s v="Jun 30, 2012"/>
    <x v="0"/>
    <x v="0"/>
    <x v="2"/>
    <n v="110.3"/>
    <n v="-13.6"/>
    <n v="74.3"/>
    <n v="-5.9"/>
    <x v="6"/>
    <x v="12"/>
  </r>
  <r>
    <x v="1"/>
    <x v="0"/>
    <d v="2012-08-29T00:00:00"/>
    <x v="9"/>
    <x v="0"/>
    <x v="0"/>
    <x v="0"/>
    <x v="2"/>
    <s v="898"/>
    <d v="2012-09-01T00:00:00"/>
    <x v="0"/>
    <s v="Apr 1, 2012"/>
    <s v="Jun 30, 2012"/>
    <x v="0"/>
    <x v="0"/>
    <x v="2"/>
    <n v="2326.4"/>
    <n v="-243.9"/>
    <n v="1647.4"/>
    <n v="-163.4"/>
    <x v="3"/>
    <x v="12"/>
  </r>
  <r>
    <x v="1"/>
    <x v="1"/>
    <d v="2012-08-31T00:00:00"/>
    <x v="9"/>
    <x v="0"/>
    <x v="0"/>
    <x v="3"/>
    <x v="1"/>
    <s v="906"/>
    <d v="2012-09-01T00:00:00"/>
    <x v="0"/>
    <s v="Apr 1, 2012"/>
    <s v="Jun 30, 2012"/>
    <x v="0"/>
    <x v="0"/>
    <x v="2"/>
    <n v="203.44"/>
    <n v="-18.100000000000001"/>
    <n v="126.69"/>
    <n v="-10.29"/>
    <x v="4"/>
    <x v="12"/>
  </r>
  <r>
    <x v="1"/>
    <x v="1"/>
    <d v="2012-08-31T00:00:00"/>
    <x v="9"/>
    <x v="0"/>
    <x v="0"/>
    <x v="3"/>
    <x v="1"/>
    <s v="906"/>
    <d v="2012-09-01T00:00:00"/>
    <x v="0"/>
    <s v="Apr 1, 2012"/>
    <s v="Jun 30, 2012"/>
    <x v="0"/>
    <x v="0"/>
    <x v="2"/>
    <n v="156.16999999999999"/>
    <n v="-86.16"/>
    <n v="93.7"/>
    <n v="-45.57"/>
    <x v="5"/>
    <x v="12"/>
  </r>
  <r>
    <x v="1"/>
    <x v="1"/>
    <d v="2012-08-31T00:00:00"/>
    <x v="9"/>
    <x v="0"/>
    <x v="0"/>
    <x v="3"/>
    <x v="1"/>
    <s v="906"/>
    <d v="2012-09-01T00:00:00"/>
    <x v="0"/>
    <s v="Apr 1, 2012"/>
    <s v="Jun 30, 2012"/>
    <x v="0"/>
    <x v="0"/>
    <x v="2"/>
    <n v="76.900000000000006"/>
    <n v="-10.8"/>
    <n v="45.97"/>
    <n v="-6.8"/>
    <x v="6"/>
    <x v="12"/>
  </r>
  <r>
    <x v="1"/>
    <x v="1"/>
    <d v="2012-08-31T00:00:00"/>
    <x v="9"/>
    <x v="0"/>
    <x v="0"/>
    <x v="3"/>
    <x v="1"/>
    <s v="906"/>
    <d v="2012-09-01T00:00:00"/>
    <x v="0"/>
    <s v="Apr 1, 2012"/>
    <s v="Jun 30, 2012"/>
    <x v="0"/>
    <x v="0"/>
    <x v="2"/>
    <n v="1474.66"/>
    <n v="-200.97"/>
    <n v="893.63"/>
    <n v="-115.09"/>
    <x v="3"/>
    <x v="12"/>
  </r>
  <r>
    <x v="2"/>
    <x v="0"/>
    <d v="2012-11-30T00:00:00"/>
    <x v="10"/>
    <x v="0"/>
    <x v="0"/>
    <x v="0"/>
    <x v="1"/>
    <s v="1504"/>
    <d v="2012-12-01T00:00:00"/>
    <x v="0"/>
    <s v="July 1, 2012"/>
    <s v="Sept 30, 2012"/>
    <x v="0"/>
    <x v="0"/>
    <x v="2"/>
    <n v="2588"/>
    <n v="-227.8"/>
    <n v="1840.2"/>
    <n v="-155.4"/>
    <x v="3"/>
    <x v="10"/>
  </r>
  <r>
    <x v="2"/>
    <x v="0"/>
    <d v="2012-11-30T00:00:00"/>
    <x v="10"/>
    <x v="0"/>
    <x v="0"/>
    <x v="0"/>
    <x v="1"/>
    <s v="1504"/>
    <d v="2012-12-01T00:00:00"/>
    <x v="0"/>
    <s v="July 1, 2012"/>
    <s v="Sept 30, 2012"/>
    <x v="0"/>
    <x v="0"/>
    <x v="2"/>
    <n v="82"/>
    <n v="0.7"/>
    <n v="58.7"/>
    <n v="-6.2"/>
    <x v="9"/>
    <x v="11"/>
  </r>
  <r>
    <x v="2"/>
    <x v="0"/>
    <d v="2012-11-30T00:00:00"/>
    <x v="10"/>
    <x v="0"/>
    <x v="0"/>
    <x v="0"/>
    <x v="1"/>
    <s v="1504"/>
    <d v="2012-12-01T00:00:00"/>
    <x v="0"/>
    <s v="July 1, 2012"/>
    <s v="Sept 30, 2012"/>
    <x v="0"/>
    <x v="0"/>
    <x v="2"/>
    <n v="86.5"/>
    <n v="-16.899999999999999"/>
    <n v="65.5"/>
    <n v="-6.5"/>
    <x v="7"/>
    <x v="8"/>
  </r>
  <r>
    <x v="2"/>
    <x v="0"/>
    <d v="2012-11-30T00:00:00"/>
    <x v="10"/>
    <x v="0"/>
    <x v="0"/>
    <x v="0"/>
    <x v="1"/>
    <s v="1504"/>
    <d v="2012-12-01T00:00:00"/>
    <x v="0"/>
    <s v="July 1, 2012"/>
    <s v="Sept 30, 2012"/>
    <x v="0"/>
    <x v="0"/>
    <x v="2"/>
    <n v="93.1"/>
    <n v="32.299999999999997"/>
    <n v="68.599999999999994"/>
    <n v="20.7"/>
    <x v="8"/>
    <x v="9"/>
  </r>
  <r>
    <x v="2"/>
    <x v="1"/>
    <d v="2012-11-29T00:00:00"/>
    <x v="10"/>
    <x v="0"/>
    <x v="0"/>
    <x v="5"/>
    <x v="1"/>
    <s v="1508"/>
    <d v="2012-12-01T00:00:00"/>
    <x v="0"/>
    <s v="July 1, 2012"/>
    <s v="Sept 30, 2012"/>
    <x v="0"/>
    <x v="0"/>
    <x v="2"/>
    <n v="1632.08"/>
    <n v="-194.67"/>
    <n v="1009.04"/>
    <n v="-106.84"/>
    <x v="3"/>
    <x v="10"/>
  </r>
  <r>
    <x v="2"/>
    <x v="1"/>
    <d v="2012-11-29T00:00:00"/>
    <x v="10"/>
    <x v="0"/>
    <x v="0"/>
    <x v="5"/>
    <x v="1"/>
    <s v="1508"/>
    <d v="2012-12-01T00:00:00"/>
    <x v="0"/>
    <s v="July 1, 2012"/>
    <s v="Sept 30, 2012"/>
    <x v="0"/>
    <x v="0"/>
    <x v="2"/>
    <n v="52.67"/>
    <n v="-0.65"/>
    <n v="35.42"/>
    <n v="-0.15"/>
    <x v="9"/>
    <x v="11"/>
  </r>
  <r>
    <x v="2"/>
    <x v="1"/>
    <d v="2012-11-29T00:00:00"/>
    <x v="10"/>
    <x v="0"/>
    <x v="0"/>
    <x v="5"/>
    <x v="1"/>
    <s v="1508"/>
    <d v="2012-12-01T00:00:00"/>
    <x v="0"/>
    <s v="July 1, 2012"/>
    <s v="Sept 30, 2012"/>
    <x v="0"/>
    <x v="0"/>
    <x v="2"/>
    <n v="49.3"/>
    <n v="0.18"/>
    <n v="33.380000000000003"/>
    <n v="1.37"/>
    <x v="7"/>
    <x v="8"/>
  </r>
  <r>
    <x v="2"/>
    <x v="1"/>
    <d v="2012-11-29T00:00:00"/>
    <x v="10"/>
    <x v="0"/>
    <x v="0"/>
    <x v="5"/>
    <x v="1"/>
    <s v="1508"/>
    <d v="2012-12-01T00:00:00"/>
    <x v="0"/>
    <s v="July 1, 2012"/>
    <s v="Sept 30, 2012"/>
    <x v="0"/>
    <x v="0"/>
    <x v="2"/>
    <n v="55.44"/>
    <n v="6.76"/>
    <n v="46.61"/>
    <n v="7.03"/>
    <x v="8"/>
    <x v="9"/>
  </r>
  <r>
    <x v="4"/>
    <x v="2"/>
    <m/>
    <x v="11"/>
    <x v="0"/>
    <x v="0"/>
    <x v="6"/>
    <x v="0"/>
    <s v="1768"/>
    <d v="2015-11-20T00:00:00"/>
    <x v="0"/>
    <s v="July 1, 2012"/>
    <s v="Sept 30, 2012"/>
    <x v="0"/>
    <x v="0"/>
    <x v="3"/>
    <n v="2.82"/>
    <m/>
    <n v="1.49"/>
    <m/>
    <x v="9"/>
    <x v="17"/>
  </r>
  <r>
    <x v="4"/>
    <x v="2"/>
    <m/>
    <x v="11"/>
    <x v="0"/>
    <x v="0"/>
    <x v="6"/>
    <x v="0"/>
    <s v="1768"/>
    <d v="2015-11-20T00:00:00"/>
    <x v="0"/>
    <s v="July 1, 2012"/>
    <s v="Sept 30, 2012"/>
    <x v="0"/>
    <x v="0"/>
    <x v="3"/>
    <n v="3.35"/>
    <m/>
    <n v="5.63"/>
    <m/>
    <x v="7"/>
    <x v="18"/>
  </r>
  <r>
    <x v="4"/>
    <x v="2"/>
    <m/>
    <x v="11"/>
    <x v="0"/>
    <x v="0"/>
    <x v="6"/>
    <x v="0"/>
    <s v="1768"/>
    <d v="2015-11-20T00:00:00"/>
    <x v="0"/>
    <s v="July 1, 2012"/>
    <s v="Sept 30, 2012"/>
    <x v="0"/>
    <x v="0"/>
    <x v="3"/>
    <n v="4.82"/>
    <m/>
    <n v="10.050000000000001"/>
    <m/>
    <x v="8"/>
    <x v="19"/>
  </r>
  <r>
    <x v="4"/>
    <x v="2"/>
    <m/>
    <x v="11"/>
    <x v="0"/>
    <x v="0"/>
    <x v="6"/>
    <x v="0"/>
    <s v="1768"/>
    <d v="2015-11-20T00:00:00"/>
    <x v="0"/>
    <s v="July 1, 2012"/>
    <s v="Sept 30, 2012"/>
    <x v="0"/>
    <x v="0"/>
    <x v="3"/>
    <n v="101.05"/>
    <m/>
    <n v="28.53"/>
    <m/>
    <x v="3"/>
    <x v="20"/>
  </r>
  <r>
    <x v="5"/>
    <x v="2"/>
    <d v="2015-11-17T00:00:00"/>
    <x v="12"/>
    <x v="0"/>
    <x v="0"/>
    <x v="6"/>
    <x v="0"/>
    <s v="2296"/>
    <d v="2015-11-20T00:00:00"/>
    <x v="0"/>
    <s v="October 1, 2012"/>
    <s v="December 31, 2012"/>
    <x v="0"/>
    <x v="0"/>
    <x v="3"/>
    <n v="157.55000000000001"/>
    <n v="0"/>
    <n v="49.88"/>
    <n v="0"/>
    <x v="3"/>
    <x v="21"/>
  </r>
  <r>
    <x v="5"/>
    <x v="2"/>
    <d v="2015-11-17T00:00:00"/>
    <x v="12"/>
    <x v="0"/>
    <x v="0"/>
    <x v="6"/>
    <x v="0"/>
    <s v="2296"/>
    <d v="2015-11-20T00:00:00"/>
    <x v="0"/>
    <s v="October 1, 2012"/>
    <s v="December 31, 2012"/>
    <x v="0"/>
    <x v="0"/>
    <x v="3"/>
    <n v="12.74"/>
    <n v="0"/>
    <n v="10.14"/>
    <n v="0"/>
    <x v="10"/>
    <x v="22"/>
  </r>
  <r>
    <x v="5"/>
    <x v="2"/>
    <d v="2015-11-17T00:00:00"/>
    <x v="12"/>
    <x v="0"/>
    <x v="0"/>
    <x v="6"/>
    <x v="0"/>
    <s v="2296"/>
    <d v="2015-11-20T00:00:00"/>
    <x v="0"/>
    <s v="October 1, 2012"/>
    <s v="December 31, 2012"/>
    <x v="0"/>
    <x v="0"/>
    <x v="3"/>
    <n v="19.77"/>
    <n v="0"/>
    <n v="8.42"/>
    <n v="0"/>
    <x v="11"/>
    <x v="23"/>
  </r>
  <r>
    <x v="5"/>
    <x v="2"/>
    <d v="2015-11-17T00:00:00"/>
    <x v="12"/>
    <x v="0"/>
    <x v="0"/>
    <x v="6"/>
    <x v="0"/>
    <s v="2296"/>
    <d v="2015-11-20T00:00:00"/>
    <x v="0"/>
    <s v="October 1, 2012"/>
    <s v="December 31, 2012"/>
    <x v="0"/>
    <x v="0"/>
    <x v="3"/>
    <n v="23.98"/>
    <n v="0"/>
    <n v="2.78"/>
    <n v="0"/>
    <x v="12"/>
    <x v="24"/>
  </r>
  <r>
    <x v="3"/>
    <x v="0"/>
    <d v="2013-04-30T00:00:00"/>
    <x v="12"/>
    <x v="0"/>
    <x v="0"/>
    <x v="0"/>
    <x v="1"/>
    <s v="3492"/>
    <d v="2013-05-01T00:00:00"/>
    <x v="0"/>
    <s v="October 1, 2012"/>
    <s v="December 31, 2012"/>
    <x v="0"/>
    <x v="0"/>
    <x v="3"/>
    <n v="172"/>
    <n v="60.8"/>
    <n v="122.9"/>
    <n v="47.8"/>
    <x v="10"/>
    <x v="13"/>
  </r>
  <r>
    <x v="3"/>
    <x v="0"/>
    <d v="2013-04-30T00:00:00"/>
    <x v="12"/>
    <x v="0"/>
    <x v="0"/>
    <x v="0"/>
    <x v="1"/>
    <s v="3492"/>
    <d v="2013-05-01T00:00:00"/>
    <x v="0"/>
    <s v="October 1, 2012"/>
    <s v="December 31, 2012"/>
    <x v="0"/>
    <x v="0"/>
    <x v="3"/>
    <n v="320.39999999999998"/>
    <n v="109.4"/>
    <n v="229.4"/>
    <n v="75"/>
    <x v="11"/>
    <x v="14"/>
  </r>
  <r>
    <x v="3"/>
    <x v="0"/>
    <d v="2013-04-30T00:00:00"/>
    <x v="12"/>
    <x v="0"/>
    <x v="0"/>
    <x v="0"/>
    <x v="1"/>
    <s v="3492"/>
    <d v="2013-05-01T00:00:00"/>
    <x v="0"/>
    <s v="October 1, 2012"/>
    <s v="December 31, 2012"/>
    <x v="0"/>
    <x v="0"/>
    <x v="3"/>
    <n v="451.4"/>
    <n v="86.7"/>
    <n v="322.3"/>
    <n v="62.9"/>
    <x v="12"/>
    <x v="15"/>
  </r>
  <r>
    <x v="3"/>
    <x v="0"/>
    <d v="2013-04-30T00:00:00"/>
    <x v="12"/>
    <x v="0"/>
    <x v="0"/>
    <x v="0"/>
    <x v="1"/>
    <s v="3492"/>
    <d v="2013-05-01T00:00:00"/>
    <x v="0"/>
    <s v="October 1, 2012"/>
    <s v="December 31, 2012"/>
    <x v="0"/>
    <x v="0"/>
    <x v="3"/>
    <n v="3531.8"/>
    <n v="29.1"/>
    <n v="2514.8000000000002"/>
    <n v="30.3"/>
    <x v="3"/>
    <x v="16"/>
  </r>
  <r>
    <x v="3"/>
    <x v="1"/>
    <d v="2013-04-30T00:00:00"/>
    <x v="12"/>
    <x v="0"/>
    <x v="0"/>
    <x v="7"/>
    <x v="1"/>
    <s v="3496"/>
    <d v="2013-05-01T00:00:00"/>
    <x v="0"/>
    <s v="October 1, 2012"/>
    <s v="December 31, 2012"/>
    <x v="0"/>
    <x v="0"/>
    <x v="3"/>
    <n v="83.8"/>
    <n v="48.08"/>
    <n v="69.069999999999993"/>
    <n v="32.99"/>
    <x v="10"/>
    <x v="13"/>
  </r>
  <r>
    <x v="3"/>
    <x v="1"/>
    <d v="2013-04-30T00:00:00"/>
    <x v="12"/>
    <x v="0"/>
    <x v="0"/>
    <x v="7"/>
    <x v="1"/>
    <s v="3496"/>
    <d v="2013-05-01T00:00:00"/>
    <x v="0"/>
    <s v="October 1, 2012"/>
    <s v="December 31, 2012"/>
    <x v="0"/>
    <x v="0"/>
    <x v="3"/>
    <n v="180.12"/>
    <n v="99.52"/>
    <n v="135.38"/>
    <n v="55.53"/>
    <x v="11"/>
    <x v="14"/>
  </r>
  <r>
    <x v="3"/>
    <x v="1"/>
    <d v="2013-04-30T00:00:00"/>
    <x v="12"/>
    <x v="0"/>
    <x v="0"/>
    <x v="7"/>
    <x v="1"/>
    <s v="3496"/>
    <d v="2013-05-01T00:00:00"/>
    <x v="0"/>
    <s v="October 1, 2012"/>
    <s v="December 31, 2012"/>
    <x v="0"/>
    <x v="0"/>
    <x v="3"/>
    <n v="272.7"/>
    <n v="64.72"/>
    <n v="178.14"/>
    <n v="24.98"/>
    <x v="12"/>
    <x v="15"/>
  </r>
  <r>
    <x v="3"/>
    <x v="1"/>
    <d v="2013-04-30T00:00:00"/>
    <x v="12"/>
    <x v="0"/>
    <x v="0"/>
    <x v="7"/>
    <x v="1"/>
    <s v="3496"/>
    <d v="2013-05-01T00:00:00"/>
    <x v="0"/>
    <s v="October 1, 2012"/>
    <s v="December 31, 2012"/>
    <x v="0"/>
    <x v="0"/>
    <x v="3"/>
    <n v="2168.69"/>
    <n v="17.649999999999999"/>
    <n v="1391.63"/>
    <n v="6.65"/>
    <x v="3"/>
    <x v="16"/>
  </r>
  <r>
    <x v="0"/>
    <x v="0"/>
    <d v="2013-05-29T00:00:00"/>
    <x v="13"/>
    <x v="0"/>
    <x v="0"/>
    <x v="0"/>
    <x v="1"/>
    <s v="4028"/>
    <d v="2013-06-01T00:00:00"/>
    <x v="0"/>
    <s v="Jan 1, 2013"/>
    <s v="March 31, 2013"/>
    <x v="0"/>
    <x v="0"/>
    <x v="3"/>
    <n v="656.1"/>
    <n v="6.8"/>
    <n v="437.3"/>
    <n v="22.4"/>
    <x v="0"/>
    <x v="0"/>
  </r>
  <r>
    <x v="0"/>
    <x v="0"/>
    <d v="2013-05-29T00:00:00"/>
    <x v="13"/>
    <x v="0"/>
    <x v="0"/>
    <x v="0"/>
    <x v="1"/>
    <s v="4028"/>
    <d v="2013-06-01T00:00:00"/>
    <x v="0"/>
    <s v="Jan 1, 2013"/>
    <s v="March 31, 2013"/>
    <x v="0"/>
    <x v="0"/>
    <x v="3"/>
    <n v="704.6"/>
    <n v="-69.2"/>
    <n v="496.5"/>
    <n v="-44.7"/>
    <x v="1"/>
    <x v="1"/>
  </r>
  <r>
    <x v="0"/>
    <x v="0"/>
    <d v="2013-05-29T00:00:00"/>
    <x v="13"/>
    <x v="0"/>
    <x v="0"/>
    <x v="0"/>
    <x v="1"/>
    <s v="4028"/>
    <d v="2013-06-01T00:00:00"/>
    <x v="0"/>
    <s v="Jan 1, 2013"/>
    <s v="March 31, 2013"/>
    <x v="0"/>
    <x v="0"/>
    <x v="3"/>
    <n v="573.5"/>
    <n v="-9"/>
    <n v="425.5"/>
    <n v="-8.4"/>
    <x v="2"/>
    <x v="2"/>
  </r>
  <r>
    <x v="0"/>
    <x v="0"/>
    <d v="2013-05-29T00:00:00"/>
    <x v="13"/>
    <x v="0"/>
    <x v="0"/>
    <x v="0"/>
    <x v="1"/>
    <s v="4028"/>
    <d v="2013-06-01T00:00:00"/>
    <x v="0"/>
    <s v="Jan 1, 2013"/>
    <s v="March 31, 2013"/>
    <x v="0"/>
    <x v="0"/>
    <x v="3"/>
    <n v="1934.2"/>
    <n v="-71.400000000000006"/>
    <n v="1359.3"/>
    <n v="-30.7"/>
    <x v="3"/>
    <x v="3"/>
  </r>
  <r>
    <x v="0"/>
    <x v="2"/>
    <d v="2015-11-17T00:00:00"/>
    <x v="13"/>
    <x v="0"/>
    <x v="0"/>
    <x v="6"/>
    <x v="0"/>
    <s v="4032"/>
    <d v="2015-11-20T00:00:00"/>
    <x v="0"/>
    <s v="Jan 1, 2013"/>
    <s v="March 31, 2013"/>
    <x v="0"/>
    <x v="0"/>
    <x v="3"/>
    <n v="29.52"/>
    <n v="0"/>
    <n v="2.17"/>
    <n v="0"/>
    <x v="0"/>
    <x v="0"/>
  </r>
  <r>
    <x v="0"/>
    <x v="2"/>
    <d v="2015-11-17T00:00:00"/>
    <x v="13"/>
    <x v="0"/>
    <x v="0"/>
    <x v="6"/>
    <x v="0"/>
    <s v="4032"/>
    <d v="2015-11-20T00:00:00"/>
    <x v="0"/>
    <s v="Jan 1, 2013"/>
    <s v="March 31, 2013"/>
    <x v="0"/>
    <x v="0"/>
    <x v="3"/>
    <n v="28.26"/>
    <n v="0"/>
    <n v="1.71"/>
    <n v="0"/>
    <x v="1"/>
    <x v="1"/>
  </r>
  <r>
    <x v="0"/>
    <x v="2"/>
    <d v="2015-11-17T00:00:00"/>
    <x v="13"/>
    <x v="0"/>
    <x v="0"/>
    <x v="6"/>
    <x v="0"/>
    <s v="4032"/>
    <d v="2015-11-20T00:00:00"/>
    <x v="0"/>
    <s v="Jan 1, 2013"/>
    <s v="March 31, 2013"/>
    <x v="0"/>
    <x v="0"/>
    <x v="3"/>
    <n v="26.91"/>
    <n v="0"/>
    <n v="1.98"/>
    <n v="0"/>
    <x v="2"/>
    <x v="2"/>
  </r>
  <r>
    <x v="0"/>
    <x v="2"/>
    <d v="2015-11-17T00:00:00"/>
    <x v="13"/>
    <x v="0"/>
    <x v="0"/>
    <x v="6"/>
    <x v="0"/>
    <s v="4032"/>
    <d v="2015-11-20T00:00:00"/>
    <x v="0"/>
    <s v="Jan 1, 2013"/>
    <s v="March 31, 2013"/>
    <x v="0"/>
    <x v="0"/>
    <x v="3"/>
    <n v="84.69"/>
    <n v="0"/>
    <n v="5.87"/>
    <n v="0"/>
    <x v="3"/>
    <x v="3"/>
  </r>
  <r>
    <x v="0"/>
    <x v="1"/>
    <d v="2013-05-29T00:00:00"/>
    <x v="13"/>
    <x v="0"/>
    <x v="0"/>
    <x v="7"/>
    <x v="1"/>
    <s v="4036"/>
    <d v="2013-06-01T00:00:00"/>
    <x v="0"/>
    <s v="Jan 1, 2013"/>
    <s v="March 31, 2013"/>
    <x v="0"/>
    <x v="0"/>
    <x v="3"/>
    <n v="364.72"/>
    <n v="65.09"/>
    <n v="226.06"/>
    <n v="26.16"/>
    <x v="0"/>
    <x v="0"/>
  </r>
  <r>
    <x v="0"/>
    <x v="1"/>
    <d v="2013-05-29T00:00:00"/>
    <x v="13"/>
    <x v="0"/>
    <x v="0"/>
    <x v="7"/>
    <x v="1"/>
    <s v="4036"/>
    <d v="2013-06-01T00:00:00"/>
    <x v="0"/>
    <s v="Jan 1, 2013"/>
    <s v="March 31, 2013"/>
    <x v="0"/>
    <x v="0"/>
    <x v="3"/>
    <n v="446.68"/>
    <n v="-41.39"/>
    <n v="273.14"/>
    <n v="-20.149999999999999"/>
    <x v="1"/>
    <x v="1"/>
  </r>
  <r>
    <x v="0"/>
    <x v="1"/>
    <d v="2013-05-29T00:00:00"/>
    <x v="13"/>
    <x v="0"/>
    <x v="0"/>
    <x v="7"/>
    <x v="1"/>
    <s v="4036"/>
    <d v="2013-06-01T00:00:00"/>
    <x v="0"/>
    <s v="Jan 1, 2013"/>
    <s v="March 31, 2013"/>
    <x v="0"/>
    <x v="0"/>
    <x v="3"/>
    <n v="402.92"/>
    <n v="-48.92"/>
    <n v="256.82"/>
    <n v="-21.49"/>
    <x v="2"/>
    <x v="2"/>
  </r>
  <r>
    <x v="0"/>
    <x v="1"/>
    <d v="2013-05-29T00:00:00"/>
    <x v="13"/>
    <x v="0"/>
    <x v="0"/>
    <x v="7"/>
    <x v="1"/>
    <s v="4036"/>
    <d v="2013-06-01T00:00:00"/>
    <x v="0"/>
    <s v="Jan 1, 2013"/>
    <s v="March 31, 2013"/>
    <x v="0"/>
    <x v="0"/>
    <x v="3"/>
    <n v="1214.31"/>
    <n v="-25.21"/>
    <n v="756.02"/>
    <n v="-15.48"/>
    <x v="3"/>
    <x v="3"/>
  </r>
  <r>
    <x v="1"/>
    <x v="0"/>
    <d v="2013-08-29T00:00:00"/>
    <x v="14"/>
    <x v="0"/>
    <x v="0"/>
    <x v="0"/>
    <x v="1"/>
    <s v="4549"/>
    <d v="2013-09-04T00:00:00"/>
    <x v="0"/>
    <s v="Apr 1, 2013"/>
    <s v="Jun 30, 2013"/>
    <x v="0"/>
    <x v="0"/>
    <x v="3"/>
    <n v="2795.7"/>
    <n v="-277.60000000000002"/>
    <n v="1998.9"/>
    <n v="-190.2"/>
    <x v="3"/>
    <x v="7"/>
  </r>
  <r>
    <x v="1"/>
    <x v="0"/>
    <d v="2013-08-29T00:00:00"/>
    <x v="14"/>
    <x v="0"/>
    <x v="0"/>
    <x v="0"/>
    <x v="1"/>
    <s v="4549"/>
    <d v="2013-09-04T00:00:00"/>
    <x v="0"/>
    <s v="Apr 1, 2013"/>
    <s v="Jun 30, 2013"/>
    <x v="0"/>
    <x v="0"/>
    <x v="3"/>
    <n v="468.4"/>
    <n v="-77.900000000000006"/>
    <n v="345.4"/>
    <n v="-61.6"/>
    <x v="4"/>
    <x v="4"/>
  </r>
  <r>
    <x v="1"/>
    <x v="0"/>
    <d v="2013-08-29T00:00:00"/>
    <x v="14"/>
    <x v="0"/>
    <x v="0"/>
    <x v="0"/>
    <x v="1"/>
    <s v="4549"/>
    <d v="2013-09-04T00:00:00"/>
    <x v="0"/>
    <s v="Apr 1, 2013"/>
    <s v="Jun 30, 2013"/>
    <x v="0"/>
    <x v="0"/>
    <x v="3"/>
    <n v="244.9"/>
    <n v="-79.5"/>
    <n v="193.3"/>
    <n v="-65.599999999999994"/>
    <x v="5"/>
    <x v="5"/>
  </r>
  <r>
    <x v="1"/>
    <x v="0"/>
    <d v="2013-08-29T00:00:00"/>
    <x v="14"/>
    <x v="0"/>
    <x v="0"/>
    <x v="0"/>
    <x v="1"/>
    <s v="4549"/>
    <d v="2013-09-04T00:00:00"/>
    <x v="0"/>
    <s v="Apr 1, 2013"/>
    <s v="Jun 30, 2013"/>
    <x v="0"/>
    <x v="0"/>
    <x v="3"/>
    <n v="148.19999999999999"/>
    <n v="-48.8"/>
    <n v="100.9"/>
    <n v="-32.4"/>
    <x v="6"/>
    <x v="6"/>
  </r>
  <r>
    <x v="1"/>
    <x v="2"/>
    <d v="2015-11-17T00:00:00"/>
    <x v="14"/>
    <x v="0"/>
    <x v="0"/>
    <x v="6"/>
    <x v="0"/>
    <s v="4553"/>
    <d v="2015-11-20T00:00:00"/>
    <x v="0"/>
    <s v="Apr 1, 2013"/>
    <s v="Jun 30, 2013"/>
    <x v="0"/>
    <x v="0"/>
    <x v="3"/>
    <n v="114.29"/>
    <n v="0"/>
    <n v="9.41"/>
    <n v="0"/>
    <x v="3"/>
    <x v="7"/>
  </r>
  <r>
    <x v="1"/>
    <x v="2"/>
    <d v="2015-11-17T00:00:00"/>
    <x v="14"/>
    <x v="0"/>
    <x v="0"/>
    <x v="6"/>
    <x v="0"/>
    <s v="4553"/>
    <d v="2015-11-20T00:00:00"/>
    <x v="0"/>
    <s v="Apr 1, 2013"/>
    <s v="Jun 30, 2013"/>
    <x v="0"/>
    <x v="0"/>
    <x v="3"/>
    <n v="17.350000000000001"/>
    <n v="0"/>
    <n v="1.75"/>
    <n v="0"/>
    <x v="4"/>
    <x v="4"/>
  </r>
  <r>
    <x v="1"/>
    <x v="2"/>
    <d v="2015-11-17T00:00:00"/>
    <x v="14"/>
    <x v="0"/>
    <x v="0"/>
    <x v="6"/>
    <x v="0"/>
    <s v="4553"/>
    <d v="2015-11-20T00:00:00"/>
    <x v="0"/>
    <s v="Apr 1, 2013"/>
    <s v="Jun 30, 2013"/>
    <x v="0"/>
    <x v="0"/>
    <x v="3"/>
    <n v="7.89"/>
    <n v="0"/>
    <n v="1.31"/>
    <n v="0"/>
    <x v="5"/>
    <x v="5"/>
  </r>
  <r>
    <x v="1"/>
    <x v="2"/>
    <d v="2015-11-17T00:00:00"/>
    <x v="14"/>
    <x v="0"/>
    <x v="0"/>
    <x v="6"/>
    <x v="0"/>
    <s v="4553"/>
    <d v="2015-11-20T00:00:00"/>
    <x v="0"/>
    <s v="Apr 1, 2013"/>
    <s v="Jun 30, 2013"/>
    <x v="0"/>
    <x v="0"/>
    <x v="3"/>
    <n v="4.34"/>
    <n v="0"/>
    <n v="0.47"/>
    <n v="0"/>
    <x v="6"/>
    <x v="6"/>
  </r>
  <r>
    <x v="1"/>
    <x v="1"/>
    <d v="2013-08-28T00:00:00"/>
    <x v="14"/>
    <x v="0"/>
    <x v="0"/>
    <x v="7"/>
    <x v="1"/>
    <s v="4557"/>
    <d v="2013-09-04T00:00:00"/>
    <x v="0"/>
    <s v="Apr 1, 2013"/>
    <s v="Jun 30, 2013"/>
    <x v="0"/>
    <x v="0"/>
    <x v="3"/>
    <n v="1807.95"/>
    <n v="-217.92"/>
    <n v="1129.8"/>
    <n v="-121.34"/>
    <x v="3"/>
    <x v="7"/>
  </r>
  <r>
    <x v="1"/>
    <x v="1"/>
    <d v="2013-08-28T00:00:00"/>
    <x v="14"/>
    <x v="0"/>
    <x v="0"/>
    <x v="7"/>
    <x v="1"/>
    <s v="4557"/>
    <d v="2013-09-04T00:00:00"/>
    <x v="0"/>
    <s v="Apr 1, 2013"/>
    <s v="Jun 30, 2013"/>
    <x v="0"/>
    <x v="0"/>
    <x v="3"/>
    <n v="316.18"/>
    <n v="-88.67"/>
    <n v="201.69"/>
    <n v="-47.63"/>
    <x v="4"/>
    <x v="4"/>
  </r>
  <r>
    <x v="1"/>
    <x v="1"/>
    <d v="2013-08-28T00:00:00"/>
    <x v="14"/>
    <x v="0"/>
    <x v="0"/>
    <x v="7"/>
    <x v="1"/>
    <s v="4557"/>
    <d v="2013-09-04T00:00:00"/>
    <x v="0"/>
    <s v="Apr 1, 2013"/>
    <s v="Jun 30, 2013"/>
    <x v="0"/>
    <x v="0"/>
    <x v="3"/>
    <n v="183.28"/>
    <n v="-80.73"/>
    <n v="115.59"/>
    <n v="-43.49"/>
    <x v="5"/>
    <x v="5"/>
  </r>
  <r>
    <x v="1"/>
    <x v="1"/>
    <d v="2013-08-28T00:00:00"/>
    <x v="14"/>
    <x v="0"/>
    <x v="0"/>
    <x v="7"/>
    <x v="1"/>
    <s v="4557"/>
    <d v="2013-09-04T00:00:00"/>
    <x v="0"/>
    <s v="Apr 1, 2013"/>
    <s v="Jun 30, 2013"/>
    <x v="0"/>
    <x v="0"/>
    <x v="3"/>
    <n v="94.19"/>
    <n v="-23.3"/>
    <n v="56.49"/>
    <n v="-14.73"/>
    <x v="6"/>
    <x v="6"/>
  </r>
  <r>
    <x v="2"/>
    <x v="0"/>
    <d v="2013-11-29T00:00:00"/>
    <x v="15"/>
    <x v="0"/>
    <x v="0"/>
    <x v="0"/>
    <x v="1"/>
    <s v="5143"/>
    <d v="2013-12-03T00:00:00"/>
    <x v="0"/>
    <s v="July 1, 2013"/>
    <s v="Sept 30, 2013"/>
    <x v="0"/>
    <x v="0"/>
    <x v="3"/>
    <n v="3095.7"/>
    <n v="-267"/>
    <n v="2214.5"/>
    <n v="-180.9"/>
    <x v="3"/>
    <x v="10"/>
  </r>
  <r>
    <x v="2"/>
    <x v="0"/>
    <d v="2013-11-29T00:00:00"/>
    <x v="15"/>
    <x v="0"/>
    <x v="0"/>
    <x v="0"/>
    <x v="1"/>
    <s v="5143"/>
    <d v="2013-12-03T00:00:00"/>
    <x v="0"/>
    <s v="July 1, 2013"/>
    <s v="Sept 30, 2013"/>
    <x v="0"/>
    <x v="0"/>
    <x v="3"/>
    <n v="91.7"/>
    <n v="-7.9"/>
    <n v="67.8"/>
    <n v="-3.4"/>
    <x v="9"/>
    <x v="11"/>
  </r>
  <r>
    <x v="2"/>
    <x v="0"/>
    <d v="2013-11-29T00:00:00"/>
    <x v="15"/>
    <x v="0"/>
    <x v="0"/>
    <x v="0"/>
    <x v="1"/>
    <s v="5143"/>
    <d v="2013-12-03T00:00:00"/>
    <x v="0"/>
    <s v="July 1, 2013"/>
    <s v="Sept 30, 2013"/>
    <x v="0"/>
    <x v="0"/>
    <x v="3"/>
    <n v="95.8"/>
    <n v="-22.6"/>
    <n v="70.400000000000006"/>
    <n v="-14.4"/>
    <x v="7"/>
    <x v="8"/>
  </r>
  <r>
    <x v="2"/>
    <x v="0"/>
    <d v="2013-11-29T00:00:00"/>
    <x v="15"/>
    <x v="0"/>
    <x v="0"/>
    <x v="0"/>
    <x v="1"/>
    <s v="5143"/>
    <d v="2013-12-03T00:00:00"/>
    <x v="0"/>
    <s v="July 1, 2013"/>
    <s v="Sept 30, 2013"/>
    <x v="0"/>
    <x v="0"/>
    <x v="3"/>
    <n v="112.5"/>
    <n v="41.1"/>
    <n v="77.400000000000006"/>
    <n v="27.1"/>
    <x v="8"/>
    <x v="9"/>
  </r>
  <r>
    <x v="2"/>
    <x v="1"/>
    <d v="2013-11-28T00:00:00"/>
    <x v="15"/>
    <x v="0"/>
    <x v="0"/>
    <x v="7"/>
    <x v="1"/>
    <s v="5147"/>
    <d v="2013-12-03T00:00:00"/>
    <x v="0"/>
    <s v="July 1, 2013"/>
    <s v="Sept 30, 2013"/>
    <x v="0"/>
    <x v="0"/>
    <x v="3"/>
    <n v="1985.73"/>
    <n v="-211.3"/>
    <n v="1269.25"/>
    <n v="-113.49"/>
    <x v="3"/>
    <x v="10"/>
  </r>
  <r>
    <x v="2"/>
    <x v="1"/>
    <d v="2013-11-28T00:00:00"/>
    <x v="15"/>
    <x v="0"/>
    <x v="0"/>
    <x v="7"/>
    <x v="1"/>
    <s v="5147"/>
    <d v="2013-12-03T00:00:00"/>
    <x v="0"/>
    <s v="July 1, 2013"/>
    <s v="Sept 30, 2013"/>
    <x v="0"/>
    <x v="0"/>
    <x v="3"/>
    <n v="59.01"/>
    <n v="0.38"/>
    <n v="40.03"/>
    <n v="0.05"/>
    <x v="9"/>
    <x v="11"/>
  </r>
  <r>
    <x v="2"/>
    <x v="1"/>
    <d v="2013-11-28T00:00:00"/>
    <x v="15"/>
    <x v="0"/>
    <x v="0"/>
    <x v="7"/>
    <x v="1"/>
    <s v="5147"/>
    <d v="2013-12-03T00:00:00"/>
    <x v="0"/>
    <s v="July 1, 2013"/>
    <s v="Sept 30, 2013"/>
    <x v="0"/>
    <x v="0"/>
    <x v="3"/>
    <n v="58.13"/>
    <n v="-0.91"/>
    <n v="45.79"/>
    <n v="0.52"/>
    <x v="7"/>
    <x v="8"/>
  </r>
  <r>
    <x v="2"/>
    <x v="1"/>
    <d v="2013-11-28T00:00:00"/>
    <x v="15"/>
    <x v="0"/>
    <x v="0"/>
    <x v="7"/>
    <x v="1"/>
    <s v="5147"/>
    <d v="2013-12-03T00:00:00"/>
    <x v="0"/>
    <s v="July 1, 2013"/>
    <s v="Sept 30, 2013"/>
    <x v="0"/>
    <x v="0"/>
    <x v="3"/>
    <n v="60.63"/>
    <n v="7.15"/>
    <n v="53.63"/>
    <n v="7.27"/>
    <x v="8"/>
    <x v="9"/>
  </r>
  <r>
    <x v="4"/>
    <x v="2"/>
    <m/>
    <x v="16"/>
    <x v="0"/>
    <x v="0"/>
    <x v="6"/>
    <x v="2"/>
    <s v="5503"/>
    <d v="2015-11-20T00:00:00"/>
    <x v="0"/>
    <s v="July 1, 2013"/>
    <s v="Sept 30, 2013"/>
    <x v="0"/>
    <x v="0"/>
    <x v="4"/>
    <n v="3.07"/>
    <n v="0"/>
    <n v="0.55000000000000004"/>
    <n v="0"/>
    <x v="9"/>
    <x v="17"/>
  </r>
  <r>
    <x v="4"/>
    <x v="2"/>
    <m/>
    <x v="16"/>
    <x v="0"/>
    <x v="0"/>
    <x v="6"/>
    <x v="2"/>
    <s v="5503"/>
    <d v="2015-11-20T00:00:00"/>
    <x v="0"/>
    <s v="July 1, 2013"/>
    <s v="Sept 30, 2013"/>
    <x v="0"/>
    <x v="0"/>
    <x v="4"/>
    <n v="3.5"/>
    <n v="0"/>
    <n v="5.1100000000000003"/>
    <n v="0"/>
    <x v="7"/>
    <x v="18"/>
  </r>
  <r>
    <x v="4"/>
    <x v="2"/>
    <m/>
    <x v="16"/>
    <x v="0"/>
    <x v="0"/>
    <x v="6"/>
    <x v="2"/>
    <s v="5503"/>
    <d v="2015-11-20T00:00:00"/>
    <x v="0"/>
    <s v="July 1, 2013"/>
    <s v="Sept 30, 2013"/>
    <x v="0"/>
    <x v="0"/>
    <x v="4"/>
    <n v="4.5"/>
    <n v="0"/>
    <n v="9.2899999999999991"/>
    <n v="0"/>
    <x v="8"/>
    <x v="19"/>
  </r>
  <r>
    <x v="4"/>
    <x v="2"/>
    <m/>
    <x v="16"/>
    <x v="0"/>
    <x v="0"/>
    <x v="6"/>
    <x v="2"/>
    <s v="5503"/>
    <d v="2015-11-20T00:00:00"/>
    <x v="0"/>
    <s v="July 1, 2013"/>
    <s v="Sept 30, 2013"/>
    <x v="0"/>
    <x v="0"/>
    <x v="4"/>
    <n v="125.37"/>
    <n v="0"/>
    <n v="24.38"/>
    <n v="0"/>
    <x v="3"/>
    <x v="20"/>
  </r>
  <r>
    <x v="5"/>
    <x v="2"/>
    <d v="2015-11-17T00:00:00"/>
    <x v="17"/>
    <x v="0"/>
    <x v="0"/>
    <x v="6"/>
    <x v="0"/>
    <s v="5503"/>
    <d v="2015-11-20T00:00:00"/>
    <x v="0"/>
    <s v="October 1, 2013"/>
    <s v="December 31, 2013"/>
    <x v="0"/>
    <x v="0"/>
    <x v="4"/>
    <n v="191.25"/>
    <n v="0"/>
    <n v="46.61"/>
    <n v="0"/>
    <x v="3"/>
    <x v="21"/>
  </r>
  <r>
    <x v="5"/>
    <x v="2"/>
    <d v="2015-11-17T00:00:00"/>
    <x v="17"/>
    <x v="0"/>
    <x v="0"/>
    <x v="6"/>
    <x v="0"/>
    <s v="5503"/>
    <d v="2015-11-20T00:00:00"/>
    <x v="0"/>
    <s v="October 1, 2013"/>
    <s v="December 31, 2013"/>
    <x v="0"/>
    <x v="0"/>
    <x v="4"/>
    <n v="11.6"/>
    <n v="0"/>
    <n v="8.98"/>
    <n v="0"/>
    <x v="10"/>
    <x v="22"/>
  </r>
  <r>
    <x v="5"/>
    <x v="2"/>
    <d v="2015-11-17T00:00:00"/>
    <x v="17"/>
    <x v="0"/>
    <x v="0"/>
    <x v="6"/>
    <x v="0"/>
    <s v="5503"/>
    <d v="2015-11-20T00:00:00"/>
    <x v="0"/>
    <s v="October 1, 2013"/>
    <s v="December 31, 2013"/>
    <x v="0"/>
    <x v="0"/>
    <x v="4"/>
    <n v="21.95"/>
    <n v="0"/>
    <n v="9.58"/>
    <n v="0"/>
    <x v="11"/>
    <x v="23"/>
  </r>
  <r>
    <x v="5"/>
    <x v="2"/>
    <d v="2015-11-17T00:00:00"/>
    <x v="17"/>
    <x v="0"/>
    <x v="0"/>
    <x v="6"/>
    <x v="0"/>
    <s v="5503"/>
    <d v="2015-11-20T00:00:00"/>
    <x v="0"/>
    <s v="October 1, 2013"/>
    <s v="December 31, 2013"/>
    <x v="0"/>
    <x v="0"/>
    <x v="4"/>
    <n v="32.31"/>
    <n v="0"/>
    <n v="3.66"/>
    <n v="0"/>
    <x v="12"/>
    <x v="24"/>
  </r>
  <r>
    <x v="3"/>
    <x v="0"/>
    <d v="2014-07-02T00:00:00"/>
    <x v="17"/>
    <x v="0"/>
    <x v="0"/>
    <x v="0"/>
    <x v="1"/>
    <s v="6851"/>
    <d v="2014-05-01T00:00:00"/>
    <x v="0"/>
    <s v="October 1, 2013"/>
    <s v="December 31, 2013"/>
    <x v="0"/>
    <x v="0"/>
    <x v="4"/>
    <n v="146.30000000000001"/>
    <n v="70.400000000000006"/>
    <n v="109.1"/>
    <n v="56.6"/>
    <x v="10"/>
    <x v="13"/>
  </r>
  <r>
    <x v="3"/>
    <x v="0"/>
    <d v="2014-07-02T00:00:00"/>
    <x v="17"/>
    <x v="0"/>
    <x v="0"/>
    <x v="0"/>
    <x v="1"/>
    <s v="6851"/>
    <d v="2014-05-01T00:00:00"/>
    <x v="0"/>
    <s v="October 1, 2013"/>
    <s v="December 31, 2013"/>
    <x v="0"/>
    <x v="0"/>
    <x v="4"/>
    <n v="343"/>
    <n v="124.9"/>
    <n v="248.9"/>
    <n v="98.6"/>
    <x v="11"/>
    <x v="14"/>
  </r>
  <r>
    <x v="3"/>
    <x v="0"/>
    <d v="2014-07-02T00:00:00"/>
    <x v="17"/>
    <x v="0"/>
    <x v="0"/>
    <x v="0"/>
    <x v="1"/>
    <s v="6851"/>
    <d v="2014-05-01T00:00:00"/>
    <x v="0"/>
    <s v="October 1, 2013"/>
    <s v="December 31, 2013"/>
    <x v="0"/>
    <x v="0"/>
    <x v="4"/>
    <n v="566.20000000000005"/>
    <n v="140.19999999999999"/>
    <n v="429.4"/>
    <n v="98"/>
    <x v="12"/>
    <x v="15"/>
  </r>
  <r>
    <x v="3"/>
    <x v="0"/>
    <d v="2014-07-02T00:00:00"/>
    <x v="17"/>
    <x v="0"/>
    <x v="0"/>
    <x v="0"/>
    <x v="1"/>
    <s v="6851"/>
    <d v="2014-05-01T00:00:00"/>
    <x v="0"/>
    <s v="October 1, 2013"/>
    <s v="December 31, 2013"/>
    <x v="0"/>
    <x v="0"/>
    <x v="4"/>
    <n v="4151.2"/>
    <n v="68.5"/>
    <n v="3001.9"/>
    <n v="72.3"/>
    <x v="3"/>
    <x v="16"/>
  </r>
  <r>
    <x v="3"/>
    <x v="1"/>
    <m/>
    <x v="17"/>
    <x v="0"/>
    <x v="0"/>
    <x v="7"/>
    <x v="1"/>
    <s v="6855"/>
    <d v="2014-05-01T00:00:00"/>
    <x v="0"/>
    <s v="October 1, 2013"/>
    <s v="December 31, 2013"/>
    <x v="0"/>
    <x v="0"/>
    <x v="4"/>
    <n v="73.33"/>
    <n v="48.87"/>
    <n v="68.62"/>
    <n v="33.96"/>
    <x v="10"/>
    <x v="13"/>
  </r>
  <r>
    <x v="3"/>
    <x v="1"/>
    <m/>
    <x v="17"/>
    <x v="0"/>
    <x v="0"/>
    <x v="7"/>
    <x v="1"/>
    <s v="6855"/>
    <d v="2014-05-01T00:00:00"/>
    <x v="0"/>
    <s v="October 1, 2013"/>
    <s v="December 31, 2013"/>
    <x v="0"/>
    <x v="0"/>
    <x v="4"/>
    <n v="191.95"/>
    <n v="95.09"/>
    <n v="154.72"/>
    <n v="57.47"/>
    <x v="11"/>
    <x v="14"/>
  </r>
  <r>
    <x v="3"/>
    <x v="1"/>
    <m/>
    <x v="17"/>
    <x v="0"/>
    <x v="0"/>
    <x v="7"/>
    <x v="1"/>
    <s v="6855"/>
    <d v="2014-05-01T00:00:00"/>
    <x v="0"/>
    <s v="October 1, 2013"/>
    <s v="December 31, 2013"/>
    <x v="0"/>
    <x v="0"/>
    <x v="4"/>
    <n v="330.23"/>
    <n v="124.81"/>
    <n v="247.66"/>
    <n v="64.02"/>
    <x v="12"/>
    <x v="15"/>
  </r>
  <r>
    <x v="3"/>
    <x v="1"/>
    <m/>
    <x v="17"/>
    <x v="0"/>
    <x v="0"/>
    <x v="7"/>
    <x v="1"/>
    <s v="6855"/>
    <d v="2014-05-01T00:00:00"/>
    <x v="0"/>
    <s v="October 1, 2013"/>
    <s v="December 31, 2013"/>
    <x v="0"/>
    <x v="0"/>
    <x v="4"/>
    <n v="2581.2399999999998"/>
    <n v="57.48"/>
    <n v="1740.26"/>
    <n v="41.96"/>
    <x v="3"/>
    <x v="16"/>
  </r>
  <r>
    <x v="0"/>
    <x v="0"/>
    <d v="2014-05-30T00:00:00"/>
    <x v="18"/>
    <x v="0"/>
    <x v="0"/>
    <x v="0"/>
    <x v="1"/>
    <s v="6937"/>
    <d v="2014-06-03T00:00:00"/>
    <x v="0"/>
    <s v="Jan 1, 2014"/>
    <s v="March 31, 2014"/>
    <x v="0"/>
    <x v="0"/>
    <x v="4"/>
    <n v="866.2"/>
    <n v="-5.3"/>
    <n v="597.9"/>
    <n v="21.6"/>
    <x v="0"/>
    <x v="0"/>
  </r>
  <r>
    <x v="0"/>
    <x v="0"/>
    <d v="2014-05-30T00:00:00"/>
    <x v="18"/>
    <x v="0"/>
    <x v="0"/>
    <x v="0"/>
    <x v="1"/>
    <s v="6937"/>
    <d v="2014-06-03T00:00:00"/>
    <x v="0"/>
    <s v="Jan 1, 2014"/>
    <s v="March 31, 2014"/>
    <x v="0"/>
    <x v="0"/>
    <x v="4"/>
    <n v="804.5"/>
    <n v="-47.6"/>
    <n v="604.70000000000005"/>
    <n v="-44.6"/>
    <x v="1"/>
    <x v="1"/>
  </r>
  <r>
    <x v="0"/>
    <x v="0"/>
    <d v="2014-05-30T00:00:00"/>
    <x v="18"/>
    <x v="0"/>
    <x v="0"/>
    <x v="0"/>
    <x v="1"/>
    <s v="6937"/>
    <d v="2014-06-03T00:00:00"/>
    <x v="0"/>
    <s v="Jan 1, 2014"/>
    <s v="March 31, 2014"/>
    <x v="0"/>
    <x v="0"/>
    <x v="4"/>
    <n v="759.6"/>
    <n v="-36.200000000000003"/>
    <n v="554.20000000000005"/>
    <n v="-35.299999999999997"/>
    <x v="2"/>
    <x v="2"/>
  </r>
  <r>
    <x v="0"/>
    <x v="0"/>
    <d v="2014-05-30T00:00:00"/>
    <x v="18"/>
    <x v="0"/>
    <x v="0"/>
    <x v="0"/>
    <x v="1"/>
    <s v="6937"/>
    <d v="2014-06-03T00:00:00"/>
    <x v="0"/>
    <s v="Jan 1, 2014"/>
    <s v="March 31, 2014"/>
    <x v="0"/>
    <x v="0"/>
    <x v="4"/>
    <n v="2430.3000000000002"/>
    <n v="-89.1"/>
    <n v="1756.8"/>
    <n v="-58.3"/>
    <x v="3"/>
    <x v="3"/>
  </r>
  <r>
    <x v="0"/>
    <x v="2"/>
    <d v="2015-11-17T00:00:00"/>
    <x v="18"/>
    <x v="0"/>
    <x v="0"/>
    <x v="6"/>
    <x v="0"/>
    <s v="6941"/>
    <d v="2015-11-20T00:00:00"/>
    <x v="0"/>
    <s v="Jan 1, 2014"/>
    <s v="March 31, 2014"/>
    <x v="0"/>
    <x v="0"/>
    <x v="4"/>
    <n v="37.799999999999997"/>
    <n v="0"/>
    <n v="2.57"/>
    <n v="0"/>
    <x v="0"/>
    <x v="0"/>
  </r>
  <r>
    <x v="0"/>
    <x v="2"/>
    <d v="2015-11-17T00:00:00"/>
    <x v="18"/>
    <x v="0"/>
    <x v="0"/>
    <x v="6"/>
    <x v="0"/>
    <s v="6941"/>
    <d v="2015-11-20T00:00:00"/>
    <x v="0"/>
    <s v="Jan 1, 2014"/>
    <s v="March 31, 2014"/>
    <x v="0"/>
    <x v="0"/>
    <x v="4"/>
    <n v="34.630000000000003"/>
    <n v="0"/>
    <n v="2.41"/>
    <n v="0"/>
    <x v="1"/>
    <x v="1"/>
  </r>
  <r>
    <x v="0"/>
    <x v="2"/>
    <d v="2015-11-17T00:00:00"/>
    <x v="18"/>
    <x v="0"/>
    <x v="0"/>
    <x v="6"/>
    <x v="0"/>
    <s v="6941"/>
    <d v="2015-11-20T00:00:00"/>
    <x v="0"/>
    <s v="Jan 1, 2014"/>
    <s v="March 31, 2014"/>
    <x v="0"/>
    <x v="0"/>
    <x v="4"/>
    <n v="31.32"/>
    <n v="0"/>
    <n v="2.67"/>
    <n v="0"/>
    <x v="2"/>
    <x v="2"/>
  </r>
  <r>
    <x v="0"/>
    <x v="2"/>
    <d v="2015-11-17T00:00:00"/>
    <x v="18"/>
    <x v="0"/>
    <x v="0"/>
    <x v="6"/>
    <x v="0"/>
    <s v="6941"/>
    <d v="2015-11-20T00:00:00"/>
    <x v="0"/>
    <s v="Jan 1, 2014"/>
    <s v="March 31, 2014"/>
    <x v="0"/>
    <x v="0"/>
    <x v="4"/>
    <n v="103.75"/>
    <n v="0"/>
    <n v="7.66"/>
    <n v="0"/>
    <x v="3"/>
    <x v="3"/>
  </r>
  <r>
    <x v="0"/>
    <x v="1"/>
    <d v="2014-05-29T00:00:00"/>
    <x v="18"/>
    <x v="0"/>
    <x v="0"/>
    <x v="7"/>
    <x v="1"/>
    <s v="6945"/>
    <d v="2014-06-03T00:00:00"/>
    <x v="0"/>
    <s v="Jan 1, 2014"/>
    <s v="March 31, 2014"/>
    <x v="0"/>
    <x v="0"/>
    <x v="4"/>
    <n v="494.9"/>
    <n v="49.54"/>
    <n v="323.95999999999998"/>
    <n v="11.04"/>
    <x v="0"/>
    <x v="0"/>
  </r>
  <r>
    <x v="0"/>
    <x v="1"/>
    <d v="2014-05-29T00:00:00"/>
    <x v="18"/>
    <x v="0"/>
    <x v="0"/>
    <x v="7"/>
    <x v="1"/>
    <s v="6945"/>
    <d v="2014-06-03T00:00:00"/>
    <x v="0"/>
    <s v="Jan 1, 2014"/>
    <s v="March 31, 2014"/>
    <x v="0"/>
    <x v="0"/>
    <x v="4"/>
    <n v="533.62"/>
    <n v="-64.430000000000007"/>
    <n v="332.85"/>
    <n v="-30.5"/>
    <x v="1"/>
    <x v="1"/>
  </r>
  <r>
    <x v="0"/>
    <x v="1"/>
    <d v="2014-05-29T00:00:00"/>
    <x v="18"/>
    <x v="0"/>
    <x v="0"/>
    <x v="7"/>
    <x v="1"/>
    <s v="6945"/>
    <d v="2014-06-03T00:00:00"/>
    <x v="0"/>
    <s v="Jan 1, 2014"/>
    <s v="March 31, 2014"/>
    <x v="0"/>
    <x v="0"/>
    <x v="4"/>
    <n v="467.23"/>
    <n v="-35.5"/>
    <n v="301.95"/>
    <n v="-17.73"/>
    <x v="2"/>
    <x v="2"/>
  </r>
  <r>
    <x v="0"/>
    <x v="1"/>
    <d v="2014-05-29T00:00:00"/>
    <x v="18"/>
    <x v="0"/>
    <x v="0"/>
    <x v="7"/>
    <x v="1"/>
    <s v="6945"/>
    <d v="2014-06-03T00:00:00"/>
    <x v="0"/>
    <s v="Jan 1, 2014"/>
    <s v="March 31, 2014"/>
    <x v="0"/>
    <x v="0"/>
    <x v="4"/>
    <n v="1495.75"/>
    <n v="-50.39"/>
    <n v="958.76"/>
    <n v="-37.19"/>
    <x v="3"/>
    <x v="3"/>
  </r>
  <r>
    <x v="1"/>
    <x v="0"/>
    <d v="2014-08-29T00:00:00"/>
    <x v="19"/>
    <x v="0"/>
    <x v="0"/>
    <x v="0"/>
    <x v="3"/>
    <s v="7289"/>
    <d v="2014-09-03T00:00:00"/>
    <x v="0"/>
    <s v="Apr 1, 2014"/>
    <s v="Jun 30, 2014"/>
    <x v="0"/>
    <x v="0"/>
    <x v="4"/>
    <n v="3375.1"/>
    <n v="-353.2"/>
    <n v="2477.3000000000002"/>
    <n v="-263"/>
    <x v="3"/>
    <x v="7"/>
  </r>
  <r>
    <x v="1"/>
    <x v="0"/>
    <d v="2014-08-29T00:00:00"/>
    <x v="19"/>
    <x v="0"/>
    <x v="0"/>
    <x v="0"/>
    <x v="3"/>
    <s v="7289"/>
    <d v="2014-09-03T00:00:00"/>
    <x v="0"/>
    <s v="Apr 1, 2014"/>
    <s v="Jun 30, 2014"/>
    <x v="0"/>
    <x v="0"/>
    <x v="4"/>
    <n v="512.9"/>
    <n v="-126.9"/>
    <n v="398.7"/>
    <n v="-97.9"/>
    <x v="4"/>
    <x v="4"/>
  </r>
  <r>
    <x v="1"/>
    <x v="0"/>
    <d v="2014-08-29T00:00:00"/>
    <x v="19"/>
    <x v="0"/>
    <x v="0"/>
    <x v="0"/>
    <x v="3"/>
    <s v="7289"/>
    <d v="2014-09-03T00:00:00"/>
    <x v="0"/>
    <s v="Apr 1, 2014"/>
    <s v="Jun 30, 2014"/>
    <x v="0"/>
    <x v="0"/>
    <x v="4"/>
    <n v="299.10000000000002"/>
    <n v="-92"/>
    <n v="222.2"/>
    <n v="-70.900000000000006"/>
    <x v="5"/>
    <x v="5"/>
  </r>
  <r>
    <x v="1"/>
    <x v="0"/>
    <d v="2014-08-29T00:00:00"/>
    <x v="19"/>
    <x v="0"/>
    <x v="0"/>
    <x v="0"/>
    <x v="3"/>
    <s v="7289"/>
    <d v="2014-09-03T00:00:00"/>
    <x v="0"/>
    <s v="Apr 1, 2014"/>
    <s v="Jun 30, 2014"/>
    <x v="0"/>
    <x v="0"/>
    <x v="4"/>
    <n v="132.80000000000001"/>
    <n v="-45.2"/>
    <n v="99.6"/>
    <n v="-35.9"/>
    <x v="6"/>
    <x v="6"/>
  </r>
  <r>
    <x v="1"/>
    <x v="2"/>
    <d v="2015-11-17T00:00:00"/>
    <x v="19"/>
    <x v="0"/>
    <x v="0"/>
    <x v="6"/>
    <x v="0"/>
    <s v="7293"/>
    <d v="2015-11-20T00:00:00"/>
    <x v="0"/>
    <s v="Apr 1, 2014"/>
    <s v="Jun 30, 2014"/>
    <x v="0"/>
    <x v="0"/>
    <x v="4"/>
    <n v="135.44"/>
    <n v="0"/>
    <n v="10.47"/>
    <n v="0"/>
    <x v="3"/>
    <x v="7"/>
  </r>
  <r>
    <x v="1"/>
    <x v="2"/>
    <d v="2015-11-17T00:00:00"/>
    <x v="19"/>
    <x v="0"/>
    <x v="0"/>
    <x v="6"/>
    <x v="0"/>
    <s v="7293"/>
    <d v="2015-11-20T00:00:00"/>
    <x v="0"/>
    <s v="Apr 1, 2014"/>
    <s v="Jun 30, 2014"/>
    <x v="0"/>
    <x v="0"/>
    <x v="4"/>
    <n v="18.41"/>
    <n v="0"/>
    <n v="1.62"/>
    <n v="0"/>
    <x v="4"/>
    <x v="4"/>
  </r>
  <r>
    <x v="1"/>
    <x v="2"/>
    <d v="2015-11-17T00:00:00"/>
    <x v="19"/>
    <x v="0"/>
    <x v="0"/>
    <x v="6"/>
    <x v="0"/>
    <s v="7293"/>
    <d v="2015-11-20T00:00:00"/>
    <x v="0"/>
    <s v="Apr 1, 2014"/>
    <s v="Jun 30, 2014"/>
    <x v="0"/>
    <x v="0"/>
    <x v="4"/>
    <n v="9.2100000000000009"/>
    <n v="0"/>
    <n v="0.77"/>
    <n v="0"/>
    <x v="5"/>
    <x v="5"/>
  </r>
  <r>
    <x v="1"/>
    <x v="2"/>
    <d v="2015-11-17T00:00:00"/>
    <x v="19"/>
    <x v="0"/>
    <x v="0"/>
    <x v="6"/>
    <x v="0"/>
    <s v="7293"/>
    <d v="2015-11-20T00:00:00"/>
    <x v="0"/>
    <s v="Apr 1, 2014"/>
    <s v="Jun 30, 2014"/>
    <x v="0"/>
    <x v="0"/>
    <x v="4"/>
    <n v="4.0599999999999996"/>
    <n v="0"/>
    <n v="0.41"/>
    <n v="0"/>
    <x v="6"/>
    <x v="6"/>
  </r>
  <r>
    <x v="1"/>
    <x v="1"/>
    <d v="2014-09-02T00:00:00"/>
    <x v="19"/>
    <x v="0"/>
    <x v="0"/>
    <x v="7"/>
    <x v="1"/>
    <s v="7297"/>
    <d v="2014-09-03T00:00:00"/>
    <x v="0"/>
    <s v="Apr 1, 2014"/>
    <s v="Jun 30, 2014"/>
    <x v="0"/>
    <x v="0"/>
    <x v="4"/>
    <n v="2163.66"/>
    <n v="-269.86"/>
    <n v="1380.9"/>
    <n v="-159.61000000000001"/>
    <x v="3"/>
    <x v="7"/>
  </r>
  <r>
    <x v="1"/>
    <x v="1"/>
    <d v="2014-09-02T00:00:00"/>
    <x v="19"/>
    <x v="0"/>
    <x v="0"/>
    <x v="7"/>
    <x v="1"/>
    <s v="7297"/>
    <d v="2014-09-03T00:00:00"/>
    <x v="0"/>
    <s v="Apr 1, 2014"/>
    <s v="Jun 30, 2014"/>
    <x v="0"/>
    <x v="0"/>
    <x v="4"/>
    <n v="361.64"/>
    <n v="-110.69"/>
    <n v="224.01"/>
    <n v="-61.57"/>
    <x v="4"/>
    <x v="4"/>
  </r>
  <r>
    <x v="1"/>
    <x v="1"/>
    <d v="2014-09-02T00:00:00"/>
    <x v="19"/>
    <x v="0"/>
    <x v="0"/>
    <x v="7"/>
    <x v="1"/>
    <s v="7297"/>
    <d v="2014-09-03T00:00:00"/>
    <x v="0"/>
    <s v="Apr 1, 2014"/>
    <s v="Jun 30, 2014"/>
    <x v="0"/>
    <x v="0"/>
    <x v="4"/>
    <n v="212.55"/>
    <n v="-87.67"/>
    <n v="133.5"/>
    <n v="-48.44"/>
    <x v="5"/>
    <x v="5"/>
  </r>
  <r>
    <x v="1"/>
    <x v="1"/>
    <d v="2014-09-02T00:00:00"/>
    <x v="19"/>
    <x v="0"/>
    <x v="0"/>
    <x v="7"/>
    <x v="1"/>
    <s v="7297"/>
    <d v="2014-09-03T00:00:00"/>
    <x v="0"/>
    <s v="Apr 1, 2014"/>
    <s v="Jun 30, 2014"/>
    <x v="0"/>
    <x v="0"/>
    <x v="4"/>
    <n v="93.72"/>
    <n v="-21.1"/>
    <n v="64.63"/>
    <n v="-12.42"/>
    <x v="6"/>
    <x v="6"/>
  </r>
  <r>
    <x v="2"/>
    <x v="0"/>
    <d v="2014-12-02T00:00:00"/>
    <x v="20"/>
    <x v="0"/>
    <x v="0"/>
    <x v="0"/>
    <x v="1"/>
    <s v="7652"/>
    <d v="2014-12-02T00:00:00"/>
    <x v="0"/>
    <s v="July 1, 2014"/>
    <s v="Sept 30, 2014"/>
    <x v="0"/>
    <x v="0"/>
    <x v="4"/>
    <n v="3695.4"/>
    <n v="-343.2"/>
    <n v="2701.1"/>
    <n v="-253.6"/>
    <x v="3"/>
    <x v="10"/>
  </r>
  <r>
    <x v="2"/>
    <x v="0"/>
    <d v="2014-12-02T00:00:00"/>
    <x v="20"/>
    <x v="0"/>
    <x v="0"/>
    <x v="0"/>
    <x v="1"/>
    <s v="7652"/>
    <d v="2014-12-02T00:00:00"/>
    <x v="0"/>
    <s v="July 1, 2014"/>
    <s v="Sept 30, 2014"/>
    <x v="0"/>
    <x v="0"/>
    <x v="4"/>
    <n v="98.8"/>
    <n v="-4.8"/>
    <n v="71.400000000000006"/>
    <n v="4.2"/>
    <x v="9"/>
    <x v="11"/>
  </r>
  <r>
    <x v="2"/>
    <x v="0"/>
    <d v="2014-12-02T00:00:00"/>
    <x v="20"/>
    <x v="0"/>
    <x v="0"/>
    <x v="0"/>
    <x v="1"/>
    <s v="7652"/>
    <d v="2014-12-02T00:00:00"/>
    <x v="0"/>
    <s v="July 1, 2014"/>
    <s v="Sept 30, 2014"/>
    <x v="0"/>
    <x v="0"/>
    <x v="4"/>
    <n v="107.9"/>
    <n v="-14.2"/>
    <n v="76.8"/>
    <n v="-11.9"/>
    <x v="7"/>
    <x v="8"/>
  </r>
  <r>
    <x v="2"/>
    <x v="0"/>
    <d v="2014-12-02T00:00:00"/>
    <x v="20"/>
    <x v="0"/>
    <x v="0"/>
    <x v="0"/>
    <x v="1"/>
    <s v="7652"/>
    <d v="2014-12-02T00:00:00"/>
    <x v="0"/>
    <s v="July 1, 2014"/>
    <s v="Sept 30, 2014"/>
    <x v="0"/>
    <x v="0"/>
    <x v="4"/>
    <n v="113.6"/>
    <n v="29"/>
    <n v="75.599999999999994"/>
    <n v="17.100000000000001"/>
    <x v="8"/>
    <x v="9"/>
  </r>
  <r>
    <x v="2"/>
    <x v="1"/>
    <d v="2014-12-01T00:00:00"/>
    <x v="20"/>
    <x v="0"/>
    <x v="0"/>
    <x v="8"/>
    <x v="1"/>
    <s v="7656"/>
    <d v="2014-12-02T00:00:00"/>
    <x v="0"/>
    <s v="July 1, 2014"/>
    <s v="Sept 30, 2014"/>
    <x v="0"/>
    <x v="0"/>
    <x v="4"/>
    <n v="2355.36"/>
    <n v="-270.85000000000002"/>
    <n v="1541.62"/>
    <n v="-148.47999999999999"/>
    <x v="3"/>
    <x v="10"/>
  </r>
  <r>
    <x v="2"/>
    <x v="1"/>
    <d v="2014-12-01T00:00:00"/>
    <x v="20"/>
    <x v="0"/>
    <x v="0"/>
    <x v="8"/>
    <x v="1"/>
    <s v="7656"/>
    <d v="2014-12-02T00:00:00"/>
    <x v="0"/>
    <s v="July 1, 2014"/>
    <s v="Sept 30, 2014"/>
    <x v="0"/>
    <x v="0"/>
    <x v="4"/>
    <n v="65.52"/>
    <n v="-5.63"/>
    <n v="55.55"/>
    <n v="0.49"/>
    <x v="9"/>
    <x v="11"/>
  </r>
  <r>
    <x v="2"/>
    <x v="1"/>
    <d v="2014-12-01T00:00:00"/>
    <x v="20"/>
    <x v="0"/>
    <x v="0"/>
    <x v="8"/>
    <x v="1"/>
    <s v="7656"/>
    <d v="2014-12-02T00:00:00"/>
    <x v="0"/>
    <s v="July 1, 2014"/>
    <s v="Sept 30, 2014"/>
    <x v="0"/>
    <x v="0"/>
    <x v="4"/>
    <n v="63.7"/>
    <n v="-1.01"/>
    <n v="47.74"/>
    <n v="1.1200000000000001"/>
    <x v="7"/>
    <x v="8"/>
  </r>
  <r>
    <x v="2"/>
    <x v="1"/>
    <d v="2014-12-01T00:00:00"/>
    <x v="20"/>
    <x v="0"/>
    <x v="0"/>
    <x v="8"/>
    <x v="1"/>
    <s v="7656"/>
    <d v="2014-12-02T00:00:00"/>
    <x v="0"/>
    <s v="July 1, 2014"/>
    <s v="Sept 30, 2014"/>
    <x v="0"/>
    <x v="0"/>
    <x v="4"/>
    <n v="62.48"/>
    <n v="5.65"/>
    <n v="57.43"/>
    <n v="9.5299999999999994"/>
    <x v="8"/>
    <x v="9"/>
  </r>
  <r>
    <x v="4"/>
    <x v="2"/>
    <m/>
    <x v="21"/>
    <x v="0"/>
    <x v="0"/>
    <x v="6"/>
    <x v="2"/>
    <s v="7652"/>
    <d v="2015-11-20T00:00:00"/>
    <x v="0"/>
    <s v="July 1, 2014"/>
    <s v="Sept 30, 2014"/>
    <x v="0"/>
    <x v="0"/>
    <x v="5"/>
    <n v="3.7893300000000001"/>
    <n v="0"/>
    <n v="0.67329000000000006"/>
    <n v="0"/>
    <x v="9"/>
    <x v="17"/>
  </r>
  <r>
    <x v="4"/>
    <x v="2"/>
    <m/>
    <x v="21"/>
    <x v="0"/>
    <x v="0"/>
    <x v="6"/>
    <x v="2"/>
    <s v="7652"/>
    <d v="2015-11-20T00:00:00"/>
    <x v="0"/>
    <s v="July 1, 2014"/>
    <s v="Sept 30, 2014"/>
    <x v="0"/>
    <x v="0"/>
    <x v="5"/>
    <n v="3.6554799999999998"/>
    <n v="0"/>
    <n v="5.9043099999999997"/>
    <n v="0"/>
    <x v="7"/>
    <x v="18"/>
  </r>
  <r>
    <x v="4"/>
    <x v="2"/>
    <m/>
    <x v="21"/>
    <x v="0"/>
    <x v="0"/>
    <x v="6"/>
    <x v="2"/>
    <s v="7652"/>
    <d v="2015-11-20T00:00:00"/>
    <x v="0"/>
    <s v="July 1, 2014"/>
    <s v="Sept 30, 2014"/>
    <x v="0"/>
    <x v="0"/>
    <x v="5"/>
    <n v="5.1731999999999996"/>
    <n v="0"/>
    <n v="9.7728199999999994"/>
    <n v="0"/>
    <x v="8"/>
    <x v="19"/>
  </r>
  <r>
    <x v="4"/>
    <x v="2"/>
    <m/>
    <x v="21"/>
    <x v="0"/>
    <x v="0"/>
    <x v="6"/>
    <x v="2"/>
    <s v="7652"/>
    <d v="2015-11-20T00:00:00"/>
    <x v="0"/>
    <s v="July 1, 2014"/>
    <s v="Sept 30, 2014"/>
    <x v="0"/>
    <x v="0"/>
    <x v="5"/>
    <n v="148.06589"/>
    <n v="0"/>
    <n v="26.8292"/>
    <n v="0"/>
    <x v="3"/>
    <x v="20"/>
  </r>
  <r>
    <x v="5"/>
    <x v="2"/>
    <d v="2015-11-17T00:00:00"/>
    <x v="22"/>
    <x v="0"/>
    <x v="0"/>
    <x v="6"/>
    <x v="0"/>
    <s v="8014"/>
    <d v="2015-11-20T00:00:00"/>
    <x v="0"/>
    <s v="October 1, 2014"/>
    <s v="December 31, 2014"/>
    <x v="0"/>
    <x v="0"/>
    <x v="5"/>
    <n v="214.71"/>
    <n v="0"/>
    <n v="53.49"/>
    <n v="0"/>
    <x v="3"/>
    <x v="21"/>
  </r>
  <r>
    <x v="5"/>
    <x v="2"/>
    <d v="2015-11-17T00:00:00"/>
    <x v="22"/>
    <x v="0"/>
    <x v="0"/>
    <x v="6"/>
    <x v="0"/>
    <s v="8014"/>
    <d v="2015-11-20T00:00:00"/>
    <x v="0"/>
    <s v="October 1, 2014"/>
    <s v="December 31, 2014"/>
    <x v="0"/>
    <x v="0"/>
    <x v="5"/>
    <n v="11.94"/>
    <n v="0"/>
    <n v="7.31"/>
    <n v="0"/>
    <x v="10"/>
    <x v="22"/>
  </r>
  <r>
    <x v="5"/>
    <x v="2"/>
    <d v="2015-11-17T00:00:00"/>
    <x v="22"/>
    <x v="0"/>
    <x v="0"/>
    <x v="6"/>
    <x v="0"/>
    <s v="8014"/>
    <d v="2015-11-20T00:00:00"/>
    <x v="0"/>
    <s v="October 1, 2014"/>
    <s v="December 31, 2014"/>
    <x v="0"/>
    <x v="0"/>
    <x v="5"/>
    <n v="23.91"/>
    <n v="0"/>
    <n v="12.4"/>
    <n v="0"/>
    <x v="11"/>
    <x v="23"/>
  </r>
  <r>
    <x v="5"/>
    <x v="2"/>
    <d v="2015-11-17T00:00:00"/>
    <x v="22"/>
    <x v="0"/>
    <x v="0"/>
    <x v="6"/>
    <x v="0"/>
    <s v="8014"/>
    <d v="2015-11-20T00:00:00"/>
    <x v="0"/>
    <s v="October 1, 2014"/>
    <s v="December 31, 2014"/>
    <x v="0"/>
    <x v="0"/>
    <x v="5"/>
    <n v="30.78"/>
    <n v="0"/>
    <n v="6.94"/>
    <n v="0"/>
    <x v="12"/>
    <x v="24"/>
  </r>
  <r>
    <x v="3"/>
    <x v="0"/>
    <d v="2015-07-08T00:00:00"/>
    <x v="22"/>
    <x v="0"/>
    <x v="0"/>
    <x v="0"/>
    <x v="1"/>
    <s v="9208"/>
    <d v="2015-05-01T00:00:00"/>
    <x v="0"/>
    <s v="October 1, 2014"/>
    <s v="December 31, 2014"/>
    <x v="0"/>
    <x v="0"/>
    <x v="5"/>
    <n v="161"/>
    <n v="70.900000000000006"/>
    <n v="120.7"/>
    <n v="52.7"/>
    <x v="10"/>
    <x v="13"/>
  </r>
  <r>
    <x v="3"/>
    <x v="0"/>
    <d v="2015-07-08T00:00:00"/>
    <x v="22"/>
    <x v="0"/>
    <x v="0"/>
    <x v="0"/>
    <x v="1"/>
    <s v="9208"/>
    <d v="2015-05-01T00:00:00"/>
    <x v="0"/>
    <s v="October 1, 2014"/>
    <s v="December 31, 2014"/>
    <x v="0"/>
    <x v="0"/>
    <x v="5"/>
    <n v="364.5"/>
    <n v="131.6"/>
    <n v="245.9"/>
    <n v="101.4"/>
    <x v="11"/>
    <x v="14"/>
  </r>
  <r>
    <x v="3"/>
    <x v="0"/>
    <d v="2015-07-08T00:00:00"/>
    <x v="22"/>
    <x v="0"/>
    <x v="0"/>
    <x v="0"/>
    <x v="1"/>
    <s v="9208"/>
    <d v="2015-05-01T00:00:00"/>
    <x v="0"/>
    <s v="October 1, 2014"/>
    <s v="December 31, 2014"/>
    <x v="0"/>
    <x v="0"/>
    <x v="5"/>
    <n v="570.20000000000005"/>
    <n v="70.7"/>
    <n v="410.1"/>
    <n v="31.5"/>
    <x v="12"/>
    <x v="15"/>
  </r>
  <r>
    <x v="3"/>
    <x v="0"/>
    <d v="2015-07-08T00:00:00"/>
    <x v="22"/>
    <x v="0"/>
    <x v="0"/>
    <x v="0"/>
    <x v="1"/>
    <s v="9208"/>
    <d v="2015-05-01T00:00:00"/>
    <x v="0"/>
    <s v="October 1, 2014"/>
    <s v="December 31, 2014"/>
    <x v="0"/>
    <x v="0"/>
    <x v="5"/>
    <n v="4790.1000000000004"/>
    <n v="-70"/>
    <n v="3477.8"/>
    <n v="-68"/>
    <x v="3"/>
    <x v="16"/>
  </r>
  <r>
    <x v="3"/>
    <x v="1"/>
    <m/>
    <x v="22"/>
    <x v="0"/>
    <x v="0"/>
    <x v="8"/>
    <x v="1"/>
    <s v="9212"/>
    <d v="2015-05-01T00:00:00"/>
    <x v="0"/>
    <s v="October 1, 2014"/>
    <s v="December 31, 2014"/>
    <x v="0"/>
    <x v="0"/>
    <x v="5"/>
    <n v="94.31"/>
    <n v="42.37"/>
    <n v="83.29"/>
    <n v="31.52"/>
    <x v="10"/>
    <x v="13"/>
  </r>
  <r>
    <x v="3"/>
    <x v="1"/>
    <m/>
    <x v="22"/>
    <x v="0"/>
    <x v="0"/>
    <x v="8"/>
    <x v="1"/>
    <s v="9212"/>
    <d v="2015-05-01T00:00:00"/>
    <x v="0"/>
    <s v="October 1, 2014"/>
    <s v="December 31, 2014"/>
    <x v="0"/>
    <x v="0"/>
    <x v="5"/>
    <n v="192.73"/>
    <n v="114.16"/>
    <n v="148.33000000000001"/>
    <n v="79.47"/>
    <x v="11"/>
    <x v="14"/>
  </r>
  <r>
    <x v="3"/>
    <x v="1"/>
    <m/>
    <x v="22"/>
    <x v="0"/>
    <x v="0"/>
    <x v="8"/>
    <x v="1"/>
    <s v="9212"/>
    <d v="2015-05-01T00:00:00"/>
    <x v="0"/>
    <s v="October 1, 2014"/>
    <s v="December 31, 2014"/>
    <x v="0"/>
    <x v="0"/>
    <x v="5"/>
    <n v="342.98"/>
    <n v="56.67"/>
    <n v="239.16"/>
    <n v="14.96"/>
    <x v="12"/>
    <x v="15"/>
  </r>
  <r>
    <x v="3"/>
    <x v="1"/>
    <m/>
    <x v="22"/>
    <x v="0"/>
    <x v="0"/>
    <x v="8"/>
    <x v="1"/>
    <s v="9212"/>
    <d v="2015-05-01T00:00:00"/>
    <x v="0"/>
    <s v="October 1, 2014"/>
    <s v="December 31, 2014"/>
    <x v="0"/>
    <x v="0"/>
    <x v="5"/>
    <n v="2985.39"/>
    <n v="-57.66"/>
    <n v="2012.4"/>
    <n v="-22.53"/>
    <x v="3"/>
    <x v="16"/>
  </r>
  <r>
    <x v="0"/>
    <x v="0"/>
    <d v="2015-05-29T00:00:00"/>
    <x v="23"/>
    <x v="0"/>
    <x v="0"/>
    <x v="0"/>
    <x v="1"/>
    <s v="9582"/>
    <d v="2015-06-02T00:00:00"/>
    <x v="0"/>
    <s v="Jan 1, 2015"/>
    <s v="March 31, 2015"/>
    <x v="0"/>
    <x v="0"/>
    <x v="5"/>
    <n v="800.2"/>
    <n v="56.6"/>
    <n v="533.9"/>
    <n v="48.6"/>
    <x v="0"/>
    <x v="0"/>
  </r>
  <r>
    <x v="0"/>
    <x v="0"/>
    <d v="2015-05-29T00:00:00"/>
    <x v="23"/>
    <x v="0"/>
    <x v="0"/>
    <x v="0"/>
    <x v="1"/>
    <s v="9582"/>
    <d v="2015-06-02T00:00:00"/>
    <x v="0"/>
    <s v="Jan 1, 2015"/>
    <s v="March 31, 2015"/>
    <x v="0"/>
    <x v="0"/>
    <x v="5"/>
    <n v="851.2"/>
    <n v="52.3"/>
    <n v="595.20000000000005"/>
    <n v="26.9"/>
    <x v="1"/>
    <x v="1"/>
  </r>
  <r>
    <x v="0"/>
    <x v="0"/>
    <d v="2015-05-29T00:00:00"/>
    <x v="23"/>
    <x v="0"/>
    <x v="0"/>
    <x v="0"/>
    <x v="1"/>
    <s v="9582"/>
    <d v="2015-06-02T00:00:00"/>
    <x v="0"/>
    <s v="Jan 1, 2015"/>
    <s v="March 31, 2015"/>
    <x v="0"/>
    <x v="0"/>
    <x v="5"/>
    <n v="801.8"/>
    <n v="-135.69999999999999"/>
    <n v="571.79999999999995"/>
    <n v="-91.7"/>
    <x v="2"/>
    <x v="2"/>
  </r>
  <r>
    <x v="0"/>
    <x v="0"/>
    <d v="2015-05-29T00:00:00"/>
    <x v="23"/>
    <x v="0"/>
    <x v="0"/>
    <x v="0"/>
    <x v="1"/>
    <s v="9582"/>
    <d v="2015-06-02T00:00:00"/>
    <x v="0"/>
    <s v="Jan 1, 2015"/>
    <s v="March 31, 2015"/>
    <x v="0"/>
    <x v="0"/>
    <x v="5"/>
    <n v="2453.1999999999998"/>
    <n v="-26.8"/>
    <n v="1700.9"/>
    <n v="-16.2"/>
    <x v="3"/>
    <x v="3"/>
  </r>
  <r>
    <x v="0"/>
    <x v="2"/>
    <d v="2015-11-17T00:00:00"/>
    <x v="23"/>
    <x v="0"/>
    <x v="0"/>
    <x v="6"/>
    <x v="0"/>
    <s v="9586"/>
    <d v="2015-11-20T00:00:00"/>
    <x v="0"/>
    <s v="Jan 1, 2015"/>
    <s v="March 31, 2015"/>
    <x v="0"/>
    <x v="0"/>
    <x v="5"/>
    <n v="36.36"/>
    <m/>
    <n v="2.99"/>
    <m/>
    <x v="0"/>
    <x v="0"/>
  </r>
  <r>
    <x v="0"/>
    <x v="2"/>
    <d v="2015-11-17T00:00:00"/>
    <x v="23"/>
    <x v="0"/>
    <x v="0"/>
    <x v="6"/>
    <x v="0"/>
    <s v="9586"/>
    <d v="2015-11-20T00:00:00"/>
    <x v="0"/>
    <s v="Jan 1, 2015"/>
    <s v="March 31, 2015"/>
    <x v="0"/>
    <x v="0"/>
    <x v="5"/>
    <n v="36.67"/>
    <m/>
    <n v="2.84"/>
    <m/>
    <x v="1"/>
    <x v="1"/>
  </r>
  <r>
    <x v="0"/>
    <x v="2"/>
    <d v="2015-11-17T00:00:00"/>
    <x v="23"/>
    <x v="0"/>
    <x v="0"/>
    <x v="6"/>
    <x v="0"/>
    <s v="9586"/>
    <d v="2015-11-20T00:00:00"/>
    <x v="0"/>
    <s v="Jan 1, 2015"/>
    <s v="March 31, 2015"/>
    <x v="0"/>
    <x v="0"/>
    <x v="5"/>
    <n v="31.45"/>
    <m/>
    <n v="2.29"/>
    <m/>
    <x v="2"/>
    <x v="2"/>
  </r>
  <r>
    <x v="0"/>
    <x v="2"/>
    <d v="2015-11-17T00:00:00"/>
    <x v="23"/>
    <x v="0"/>
    <x v="0"/>
    <x v="6"/>
    <x v="0"/>
    <s v="9586"/>
    <d v="2015-11-20T00:00:00"/>
    <x v="0"/>
    <s v="Jan 1, 2015"/>
    <s v="March 31, 2015"/>
    <x v="0"/>
    <x v="0"/>
    <x v="5"/>
    <n v="104.49"/>
    <m/>
    <n v="8.1300000000000008"/>
    <m/>
    <x v="3"/>
    <x v="3"/>
  </r>
  <r>
    <x v="0"/>
    <x v="1"/>
    <d v="2015-05-28T00:00:00"/>
    <x v="23"/>
    <x v="0"/>
    <x v="0"/>
    <x v="9"/>
    <x v="1"/>
    <s v="9590"/>
    <d v="2015-06-02T00:00:00"/>
    <x v="0"/>
    <s v="Jan 1, 2015"/>
    <s v="March 31, 2015"/>
    <x v="0"/>
    <x v="0"/>
    <x v="5"/>
    <n v="450.33"/>
    <n v="96.64"/>
    <n v="278.95999999999998"/>
    <n v="36.24"/>
    <x v="0"/>
    <x v="0"/>
  </r>
  <r>
    <x v="0"/>
    <x v="1"/>
    <d v="2015-05-28T00:00:00"/>
    <x v="23"/>
    <x v="0"/>
    <x v="0"/>
    <x v="9"/>
    <x v="1"/>
    <s v="9590"/>
    <d v="2015-06-02T00:00:00"/>
    <x v="0"/>
    <s v="Jan 1, 2015"/>
    <s v="March 31, 2015"/>
    <x v="0"/>
    <x v="0"/>
    <x v="5"/>
    <n v="527.04999999999995"/>
    <n v="15.67"/>
    <n v="314.45999999999998"/>
    <n v="18.55"/>
    <x v="1"/>
    <x v="1"/>
  </r>
  <r>
    <x v="0"/>
    <x v="1"/>
    <d v="2015-05-28T00:00:00"/>
    <x v="23"/>
    <x v="0"/>
    <x v="0"/>
    <x v="9"/>
    <x v="1"/>
    <s v="9590"/>
    <d v="2015-06-02T00:00:00"/>
    <x v="0"/>
    <s v="Jan 1, 2015"/>
    <s v="March 31, 2015"/>
    <x v="0"/>
    <x v="0"/>
    <x v="5"/>
    <n v="512.89"/>
    <n v="-124.78"/>
    <n v="304.25"/>
    <n v="-65.180000000000007"/>
    <x v="2"/>
    <x v="2"/>
  </r>
  <r>
    <x v="0"/>
    <x v="1"/>
    <d v="2015-05-28T00:00:00"/>
    <x v="23"/>
    <x v="0"/>
    <x v="0"/>
    <x v="9"/>
    <x v="1"/>
    <s v="9590"/>
    <d v="2015-06-02T00:00:00"/>
    <x v="0"/>
    <s v="Jan 1, 2015"/>
    <s v="March 31, 2015"/>
    <x v="0"/>
    <x v="0"/>
    <x v="5"/>
    <n v="1490.28"/>
    <n v="-12.48"/>
    <n v="897.67"/>
    <n v="-10.38"/>
    <x v="3"/>
    <x v="3"/>
  </r>
  <r>
    <x v="1"/>
    <x v="0"/>
    <d v="2015-08-31T00:00:00"/>
    <x v="24"/>
    <x v="0"/>
    <x v="0"/>
    <x v="0"/>
    <x v="1"/>
    <s v="9995"/>
    <d v="2015-09-01T00:00:00"/>
    <x v="0"/>
    <s v="Apr 1, 2015"/>
    <s v="Jun 30, 2015"/>
    <x v="0"/>
    <x v="0"/>
    <x v="5"/>
    <n v="3322.6"/>
    <n v="-273.7"/>
    <n v="2318"/>
    <n v="-207.3"/>
    <x v="3"/>
    <x v="7"/>
  </r>
  <r>
    <x v="1"/>
    <x v="0"/>
    <d v="2015-08-31T00:00:00"/>
    <x v="24"/>
    <x v="0"/>
    <x v="0"/>
    <x v="0"/>
    <x v="1"/>
    <s v="9995"/>
    <d v="2015-09-01T00:00:00"/>
    <x v="0"/>
    <s v="Apr 1, 2015"/>
    <s v="Jun 30, 2015"/>
    <x v="0"/>
    <x v="0"/>
    <x v="5"/>
    <n v="505"/>
    <n v="-132.9"/>
    <n v="359.2"/>
    <n v="-99.6"/>
    <x v="4"/>
    <x v="4"/>
  </r>
  <r>
    <x v="1"/>
    <x v="0"/>
    <d v="2015-08-31T00:00:00"/>
    <x v="24"/>
    <x v="0"/>
    <x v="0"/>
    <x v="0"/>
    <x v="1"/>
    <s v="9995"/>
    <d v="2015-09-01T00:00:00"/>
    <x v="0"/>
    <s v="Apr 1, 2015"/>
    <s v="Jun 30, 2015"/>
    <x v="0"/>
    <x v="0"/>
    <x v="5"/>
    <n v="224.4"/>
    <n v="-70.599999999999994"/>
    <n v="166.8"/>
    <n v="-64.3"/>
    <x v="5"/>
    <x v="5"/>
  </r>
  <r>
    <x v="1"/>
    <x v="0"/>
    <d v="2015-08-31T00:00:00"/>
    <x v="24"/>
    <x v="0"/>
    <x v="0"/>
    <x v="0"/>
    <x v="1"/>
    <s v="9995"/>
    <d v="2015-09-01T00:00:00"/>
    <x v="0"/>
    <s v="Apr 1, 2015"/>
    <s v="Jun 30, 2015"/>
    <x v="0"/>
    <x v="0"/>
    <x v="5"/>
    <n v="140"/>
    <n v="-43.4"/>
    <n v="91.1"/>
    <n v="-27.2"/>
    <x v="6"/>
    <x v="6"/>
  </r>
  <r>
    <x v="1"/>
    <x v="2"/>
    <d v="2015-11-17T00:00:00"/>
    <x v="24"/>
    <x v="0"/>
    <x v="0"/>
    <x v="6"/>
    <x v="0"/>
    <s v="9999"/>
    <d v="2015-11-20T00:00:00"/>
    <x v="0"/>
    <s v="Apr 1, 2015"/>
    <s v="Jun 30, 2015"/>
    <x v="0"/>
    <x v="0"/>
    <x v="5"/>
    <n v="134.5"/>
    <m/>
    <n v="10.93"/>
    <m/>
    <x v="3"/>
    <x v="7"/>
  </r>
  <r>
    <x v="1"/>
    <x v="2"/>
    <d v="2015-11-17T00:00:00"/>
    <x v="24"/>
    <x v="0"/>
    <x v="0"/>
    <x v="6"/>
    <x v="0"/>
    <s v="9999"/>
    <d v="2015-11-20T00:00:00"/>
    <x v="0"/>
    <s v="Apr 1, 2015"/>
    <s v="Jun 30, 2015"/>
    <x v="0"/>
    <x v="0"/>
    <x v="5"/>
    <n v="17.14"/>
    <m/>
    <n v="1.45"/>
    <m/>
    <x v="4"/>
    <x v="4"/>
  </r>
  <r>
    <x v="1"/>
    <x v="2"/>
    <d v="2015-11-17T00:00:00"/>
    <x v="24"/>
    <x v="0"/>
    <x v="0"/>
    <x v="6"/>
    <x v="0"/>
    <s v="9999"/>
    <d v="2015-11-20T00:00:00"/>
    <x v="0"/>
    <s v="Apr 1, 2015"/>
    <s v="Jun 30, 2015"/>
    <x v="0"/>
    <x v="0"/>
    <x v="5"/>
    <n v="8.4"/>
    <m/>
    <n v="0.54"/>
    <m/>
    <x v="5"/>
    <x v="5"/>
  </r>
  <r>
    <x v="1"/>
    <x v="2"/>
    <d v="2015-11-17T00:00:00"/>
    <x v="24"/>
    <x v="0"/>
    <x v="0"/>
    <x v="6"/>
    <x v="0"/>
    <s v="9999"/>
    <d v="2015-11-20T00:00:00"/>
    <x v="0"/>
    <s v="Apr 1, 2015"/>
    <s v="Jun 30, 2015"/>
    <x v="0"/>
    <x v="0"/>
    <x v="5"/>
    <n v="4.45"/>
    <m/>
    <n v="0.8"/>
    <m/>
    <x v="6"/>
    <x v="6"/>
  </r>
  <r>
    <x v="1"/>
    <x v="1"/>
    <d v="2015-08-25T00:00:00"/>
    <x v="24"/>
    <x v="0"/>
    <x v="0"/>
    <x v="9"/>
    <x v="1"/>
    <s v="10003"/>
    <d v="2015-09-01T00:00:00"/>
    <x v="0"/>
    <s v="Apr 1, 2015"/>
    <s v="Jun 30, 2015"/>
    <x v="0"/>
    <x v="0"/>
    <x v="5"/>
    <n v="2081.4299999999998"/>
    <n v="-211.58"/>
    <n v="1302.45"/>
    <n v="-132.09"/>
    <x v="3"/>
    <x v="7"/>
  </r>
  <r>
    <x v="1"/>
    <x v="1"/>
    <d v="2015-08-25T00:00:00"/>
    <x v="24"/>
    <x v="0"/>
    <x v="0"/>
    <x v="9"/>
    <x v="1"/>
    <s v="10003"/>
    <d v="2015-09-01T00:00:00"/>
    <x v="0"/>
    <s v="Apr 1, 2015"/>
    <s v="Jun 30, 2015"/>
    <x v="0"/>
    <x v="0"/>
    <x v="5"/>
    <n v="330.65"/>
    <n v="-111.91"/>
    <n v="200.92"/>
    <n v="-66.45"/>
    <x v="4"/>
    <x v="4"/>
  </r>
  <r>
    <x v="1"/>
    <x v="1"/>
    <d v="2015-08-25T00:00:00"/>
    <x v="24"/>
    <x v="0"/>
    <x v="0"/>
    <x v="9"/>
    <x v="1"/>
    <s v="10003"/>
    <d v="2015-09-01T00:00:00"/>
    <x v="0"/>
    <s v="Apr 1, 2015"/>
    <s v="Jun 30, 2015"/>
    <x v="0"/>
    <x v="0"/>
    <x v="5"/>
    <n v="173.62"/>
    <n v="-77.680000000000007"/>
    <n v="131.47999999999999"/>
    <n v="-41.78"/>
    <x v="5"/>
    <x v="5"/>
  </r>
  <r>
    <x v="1"/>
    <x v="1"/>
    <d v="2015-08-25T00:00:00"/>
    <x v="24"/>
    <x v="0"/>
    <x v="0"/>
    <x v="9"/>
    <x v="1"/>
    <s v="10003"/>
    <d v="2015-09-01T00:00:00"/>
    <x v="0"/>
    <s v="Apr 1, 2015"/>
    <s v="Jun 30, 2015"/>
    <x v="0"/>
    <x v="0"/>
    <x v="5"/>
    <n v="86.88"/>
    <n v="-9.51"/>
    <n v="72.37"/>
    <n v="-13.47"/>
    <x v="6"/>
    <x v="6"/>
  </r>
  <r>
    <x v="2"/>
    <x v="0"/>
    <d v="2015-12-01T00:00:00"/>
    <x v="25"/>
    <x v="0"/>
    <x v="0"/>
    <x v="0"/>
    <x v="1"/>
    <s v="10356"/>
    <d v="2015-12-02T00:00:00"/>
    <x v="0"/>
    <s v="July 1, 2015"/>
    <s v="Sept 30, 2015"/>
    <x v="0"/>
    <x v="0"/>
    <x v="5"/>
    <n v="3635"/>
    <n v="-264.39999999999998"/>
    <n v="2516.3000000000002"/>
    <n v="-203.1"/>
    <x v="3"/>
    <x v="10"/>
  </r>
  <r>
    <x v="2"/>
    <x v="0"/>
    <d v="2015-12-01T00:00:00"/>
    <x v="25"/>
    <x v="0"/>
    <x v="0"/>
    <x v="0"/>
    <x v="1"/>
    <s v="10356"/>
    <d v="2015-12-02T00:00:00"/>
    <x v="0"/>
    <s v="July 1, 2015"/>
    <s v="Sept 30, 2015"/>
    <x v="0"/>
    <x v="0"/>
    <x v="5"/>
    <n v="104.7"/>
    <n v="-11.4"/>
    <n v="61.5"/>
    <n v="-1"/>
    <x v="9"/>
    <x v="11"/>
  </r>
  <r>
    <x v="2"/>
    <x v="0"/>
    <d v="2015-12-01T00:00:00"/>
    <x v="25"/>
    <x v="0"/>
    <x v="0"/>
    <x v="0"/>
    <x v="1"/>
    <s v="10356"/>
    <d v="2015-12-02T00:00:00"/>
    <x v="0"/>
    <s v="July 1, 2015"/>
    <s v="Sept 30, 2015"/>
    <x v="0"/>
    <x v="0"/>
    <x v="5"/>
    <n v="103.8"/>
    <n v="5.2"/>
    <n v="66.3"/>
    <n v="-0.5"/>
    <x v="7"/>
    <x v="8"/>
  </r>
  <r>
    <x v="2"/>
    <x v="0"/>
    <d v="2015-12-01T00:00:00"/>
    <x v="25"/>
    <x v="0"/>
    <x v="0"/>
    <x v="0"/>
    <x v="1"/>
    <s v="10356"/>
    <d v="2015-12-02T00:00:00"/>
    <x v="0"/>
    <s v="July 1, 2015"/>
    <s v="Sept 30, 2015"/>
    <x v="0"/>
    <x v="0"/>
    <x v="5"/>
    <n v="103.9"/>
    <n v="15.5"/>
    <n v="70.5"/>
    <n v="5.7"/>
    <x v="8"/>
    <x v="9"/>
  </r>
  <r>
    <x v="2"/>
    <x v="1"/>
    <d v="2016-06-27T00:00:00"/>
    <x v="25"/>
    <x v="0"/>
    <x v="0"/>
    <x v="9"/>
    <x v="0"/>
    <s v="10360"/>
    <d v="2016-06-28T00:00:00"/>
    <x v="0"/>
    <s v="July 1, 2015"/>
    <s v="Sept 30, 2015"/>
    <x v="0"/>
    <x v="0"/>
    <x v="5"/>
    <n v="2274.63"/>
    <n v="-212.68"/>
    <n v="1436.45"/>
    <n v="-123.93"/>
    <x v="3"/>
    <x v="10"/>
  </r>
  <r>
    <x v="2"/>
    <x v="1"/>
    <d v="2016-06-27T00:00:00"/>
    <x v="25"/>
    <x v="0"/>
    <x v="0"/>
    <x v="9"/>
    <x v="0"/>
    <s v="10360"/>
    <d v="2016-06-28T00:00:00"/>
    <x v="0"/>
    <s v="July 1, 2015"/>
    <s v="Sept 30, 2015"/>
    <x v="0"/>
    <x v="0"/>
    <x v="5"/>
    <n v="72.17"/>
    <n v="-4.92"/>
    <n v="48.27"/>
    <n v="-5.07"/>
    <x v="9"/>
    <x v="11"/>
  </r>
  <r>
    <x v="2"/>
    <x v="1"/>
    <d v="2016-06-27T00:00:00"/>
    <x v="25"/>
    <x v="0"/>
    <x v="0"/>
    <x v="9"/>
    <x v="0"/>
    <s v="10360"/>
    <d v="2016-06-28T00:00:00"/>
    <x v="0"/>
    <s v="July 1, 2015"/>
    <s v="Sept 30, 2015"/>
    <x v="0"/>
    <x v="0"/>
    <x v="5"/>
    <n v="61.59"/>
    <n v="-3.22"/>
    <n v="41.48"/>
    <n v="6.43"/>
    <x v="7"/>
    <x v="8"/>
  </r>
  <r>
    <x v="2"/>
    <x v="1"/>
    <d v="2016-06-27T00:00:00"/>
    <x v="25"/>
    <x v="0"/>
    <x v="0"/>
    <x v="9"/>
    <x v="0"/>
    <s v="10360"/>
    <d v="2016-06-28T00:00:00"/>
    <x v="0"/>
    <s v="July 1, 2015"/>
    <s v="Sept 30, 2015"/>
    <x v="0"/>
    <x v="0"/>
    <x v="5"/>
    <n v="59.46"/>
    <n v="7.04"/>
    <n v="44.26"/>
    <n v="6.8"/>
    <x v="8"/>
    <x v="9"/>
  </r>
  <r>
    <x v="4"/>
    <x v="2"/>
    <m/>
    <x v="26"/>
    <x v="0"/>
    <x v="0"/>
    <x v="6"/>
    <x v="0"/>
    <s v="10363"/>
    <d v="2016-07-12T00:00:00"/>
    <x v="0"/>
    <s v="July 1, 2015"/>
    <s v="Sept 30, 2015"/>
    <x v="0"/>
    <x v="0"/>
    <x v="6"/>
    <n v="3.55"/>
    <n v="0"/>
    <n v="0.7"/>
    <n v="0"/>
    <x v="9"/>
    <x v="17"/>
  </r>
  <r>
    <x v="4"/>
    <x v="2"/>
    <m/>
    <x v="26"/>
    <x v="0"/>
    <x v="0"/>
    <x v="6"/>
    <x v="0"/>
    <s v="10363"/>
    <d v="2016-07-12T00:00:00"/>
    <x v="0"/>
    <s v="July 1, 2015"/>
    <s v="Sept 30, 2015"/>
    <x v="0"/>
    <x v="0"/>
    <x v="6"/>
    <n v="3.89"/>
    <n v="0"/>
    <n v="3.24"/>
    <n v="0"/>
    <x v="7"/>
    <x v="18"/>
  </r>
  <r>
    <x v="4"/>
    <x v="2"/>
    <m/>
    <x v="26"/>
    <x v="0"/>
    <x v="0"/>
    <x v="6"/>
    <x v="0"/>
    <s v="10363"/>
    <d v="2016-07-12T00:00:00"/>
    <x v="0"/>
    <s v="July 1, 2015"/>
    <s v="Sept 30, 2015"/>
    <x v="0"/>
    <x v="0"/>
    <x v="6"/>
    <n v="4.22"/>
    <n v="0"/>
    <n v="6.91"/>
    <n v="0"/>
    <x v="8"/>
    <x v="19"/>
  </r>
  <r>
    <x v="4"/>
    <x v="2"/>
    <m/>
    <x v="26"/>
    <x v="0"/>
    <x v="0"/>
    <x v="6"/>
    <x v="0"/>
    <s v="10363"/>
    <d v="2016-07-12T00:00:00"/>
    <x v="0"/>
    <s v="July 1, 2015"/>
    <s v="Sept 30, 2015"/>
    <x v="0"/>
    <x v="0"/>
    <x v="6"/>
    <n v="146.16"/>
    <n v="0"/>
    <n v="21.8"/>
    <n v="0"/>
    <x v="3"/>
    <x v="20"/>
  </r>
  <r>
    <x v="5"/>
    <x v="2"/>
    <d v="2016-07-08T00:00:00"/>
    <x v="27"/>
    <x v="1"/>
    <x v="1"/>
    <x v="6"/>
    <x v="2"/>
    <s v="11835"/>
    <d v="2016-07-12T00:00:00"/>
    <x v="0"/>
    <s v="October 1, 2015"/>
    <s v="December 31, 2015"/>
    <x v="0"/>
    <x v="0"/>
    <x v="6"/>
    <n v="196.57"/>
    <n v="0"/>
    <n v="40.08"/>
    <n v="0"/>
    <x v="3"/>
    <x v="21"/>
  </r>
  <r>
    <x v="5"/>
    <x v="2"/>
    <d v="2016-07-08T00:00:00"/>
    <x v="27"/>
    <x v="1"/>
    <x v="1"/>
    <x v="6"/>
    <x v="2"/>
    <s v="11835"/>
    <d v="2016-07-12T00:00:00"/>
    <x v="0"/>
    <s v="October 1, 2015"/>
    <s v="December 31, 2015"/>
    <x v="0"/>
    <x v="0"/>
    <x v="6"/>
    <n v="10.41"/>
    <n v="0"/>
    <n v="9.5"/>
    <n v="0"/>
    <x v="10"/>
    <x v="22"/>
  </r>
  <r>
    <x v="5"/>
    <x v="2"/>
    <d v="2016-07-08T00:00:00"/>
    <x v="27"/>
    <x v="1"/>
    <x v="1"/>
    <x v="6"/>
    <x v="2"/>
    <s v="11835"/>
    <d v="2016-07-12T00:00:00"/>
    <x v="0"/>
    <s v="October 1, 2015"/>
    <s v="December 31, 2015"/>
    <x v="0"/>
    <x v="0"/>
    <x v="6"/>
    <n v="16.43"/>
    <n v="0"/>
    <n v="6.63"/>
    <n v="0"/>
    <x v="11"/>
    <x v="23"/>
  </r>
  <r>
    <x v="5"/>
    <x v="2"/>
    <d v="2016-07-08T00:00:00"/>
    <x v="27"/>
    <x v="1"/>
    <x v="1"/>
    <x v="6"/>
    <x v="2"/>
    <s v="11835"/>
    <d v="2016-07-12T00:00:00"/>
    <x v="0"/>
    <s v="October 1, 2015"/>
    <s v="December 31, 2015"/>
    <x v="0"/>
    <x v="0"/>
    <x v="6"/>
    <n v="23.56"/>
    <n v="0"/>
    <n v="2.15"/>
    <n v="0"/>
    <x v="12"/>
    <x v="24"/>
  </r>
  <r>
    <x v="3"/>
    <x v="0"/>
    <m/>
    <x v="28"/>
    <x v="0"/>
    <x v="0"/>
    <x v="10"/>
    <x v="1"/>
    <s v="12232"/>
    <d v="2016-05-03T00:00:00"/>
    <x v="0"/>
    <s v="October 1, 2015"/>
    <s v="December 31, 2015"/>
    <x v="0"/>
    <x v="0"/>
    <x v="6"/>
    <n v="173"/>
    <n v="84.2"/>
    <n v="111.8"/>
    <n v="63.9"/>
    <x v="10"/>
    <x v="13"/>
  </r>
  <r>
    <x v="3"/>
    <x v="0"/>
    <m/>
    <x v="28"/>
    <x v="0"/>
    <x v="0"/>
    <x v="10"/>
    <x v="1"/>
    <s v="12232"/>
    <d v="2016-05-03T00:00:00"/>
    <x v="0"/>
    <s v="October 1, 2015"/>
    <s v="December 31, 2015"/>
    <x v="0"/>
    <x v="0"/>
    <x v="6"/>
    <n v="308.5"/>
    <n v="67.900000000000006"/>
    <n v="205.8"/>
    <n v="47.5"/>
    <x v="11"/>
    <x v="14"/>
  </r>
  <r>
    <x v="3"/>
    <x v="0"/>
    <m/>
    <x v="28"/>
    <x v="0"/>
    <x v="0"/>
    <x v="10"/>
    <x v="1"/>
    <s v="12232"/>
    <d v="2016-05-03T00:00:00"/>
    <x v="0"/>
    <s v="October 1, 2015"/>
    <s v="December 31, 2015"/>
    <x v="0"/>
    <x v="0"/>
    <x v="6"/>
    <n v="441.6"/>
    <n v="47.1"/>
    <n v="293.2"/>
    <n v="29.3"/>
    <x v="12"/>
    <x v="15"/>
  </r>
  <r>
    <x v="3"/>
    <x v="0"/>
    <m/>
    <x v="28"/>
    <x v="0"/>
    <x v="0"/>
    <x v="10"/>
    <x v="1"/>
    <s v="12232"/>
    <d v="2016-05-03T00:00:00"/>
    <x v="0"/>
    <s v="October 1, 2015"/>
    <s v="December 31, 2015"/>
    <x v="0"/>
    <x v="0"/>
    <x v="6"/>
    <n v="4558.1000000000004"/>
    <n v="-65.2"/>
    <n v="3127.1"/>
    <n v="-62.4"/>
    <x v="3"/>
    <x v="16"/>
  </r>
  <r>
    <x v="0"/>
    <x v="0"/>
    <d v="2016-06-08T00:00:00"/>
    <x v="29"/>
    <x v="0"/>
    <x v="0"/>
    <x v="0"/>
    <x v="1"/>
    <s v="12232"/>
    <d v="2016-06-01T00:00:00"/>
    <x v="0"/>
    <s v="Jan 1, 2016"/>
    <s v="March 31, 2016"/>
    <x v="0"/>
    <x v="0"/>
    <x v="6"/>
    <n v="685.1"/>
    <n v="52.1"/>
    <n v="419.6"/>
    <n v="51.8"/>
    <x v="0"/>
    <x v="0"/>
  </r>
  <r>
    <x v="0"/>
    <x v="0"/>
    <d v="2016-06-08T00:00:00"/>
    <x v="29"/>
    <x v="0"/>
    <x v="0"/>
    <x v="0"/>
    <x v="1"/>
    <s v="12232"/>
    <d v="2016-06-01T00:00:00"/>
    <x v="0"/>
    <s v="Jan 1, 2016"/>
    <s v="March 31, 2016"/>
    <x v="0"/>
    <x v="0"/>
    <x v="6"/>
    <n v="688.3"/>
    <n v="-6.6"/>
    <n v="483.8"/>
    <n v="-12.3"/>
    <x v="1"/>
    <x v="1"/>
  </r>
  <r>
    <x v="0"/>
    <x v="0"/>
    <d v="2016-06-08T00:00:00"/>
    <x v="29"/>
    <x v="0"/>
    <x v="0"/>
    <x v="0"/>
    <x v="1"/>
    <s v="12232"/>
    <d v="2016-06-01T00:00:00"/>
    <x v="0"/>
    <s v="Jan 1, 2016"/>
    <s v="March 31, 2016"/>
    <x v="0"/>
    <x v="0"/>
    <x v="6"/>
    <n v="618.70000000000005"/>
    <n v="-65"/>
    <n v="419.1"/>
    <n v="-49.4"/>
    <x v="2"/>
    <x v="2"/>
  </r>
  <r>
    <x v="0"/>
    <x v="0"/>
    <d v="2016-06-08T00:00:00"/>
    <x v="29"/>
    <x v="0"/>
    <x v="0"/>
    <x v="0"/>
    <x v="1"/>
    <s v="12232"/>
    <d v="2016-06-01T00:00:00"/>
    <x v="0"/>
    <s v="Jan 1, 2016"/>
    <s v="March 31, 2016"/>
    <x v="0"/>
    <x v="0"/>
    <x v="6"/>
    <n v="1992.1"/>
    <n v="-19.5"/>
    <n v="1322.5"/>
    <n v="-9.9"/>
    <x v="3"/>
    <x v="3"/>
  </r>
  <r>
    <x v="0"/>
    <x v="2"/>
    <d v="2016-07-08T00:00:00"/>
    <x v="29"/>
    <x v="0"/>
    <x v="0"/>
    <x v="6"/>
    <x v="0"/>
    <s v="12236"/>
    <d v="2016-07-12T00:00:00"/>
    <x v="0"/>
    <s v="Jan 1, 2016"/>
    <s v="March 31, 2016"/>
    <x v="0"/>
    <x v="0"/>
    <x v="6"/>
    <n v="31.9"/>
    <n v="0"/>
    <n v="2.27"/>
    <n v="0"/>
    <x v="0"/>
    <x v="0"/>
  </r>
  <r>
    <x v="0"/>
    <x v="2"/>
    <d v="2016-07-08T00:00:00"/>
    <x v="29"/>
    <x v="0"/>
    <x v="0"/>
    <x v="6"/>
    <x v="0"/>
    <s v="12236"/>
    <d v="2016-07-12T00:00:00"/>
    <x v="0"/>
    <s v="Jan 1, 2016"/>
    <s v="March 31, 2016"/>
    <x v="0"/>
    <x v="0"/>
    <x v="6"/>
    <n v="29.68"/>
    <n v="0"/>
    <n v="1.95"/>
    <n v="0"/>
    <x v="1"/>
    <x v="1"/>
  </r>
  <r>
    <x v="0"/>
    <x v="2"/>
    <d v="2016-07-08T00:00:00"/>
    <x v="29"/>
    <x v="0"/>
    <x v="0"/>
    <x v="6"/>
    <x v="0"/>
    <s v="12236"/>
    <d v="2016-07-12T00:00:00"/>
    <x v="0"/>
    <s v="Jan 1, 2016"/>
    <s v="March 31, 2016"/>
    <x v="0"/>
    <x v="0"/>
    <x v="6"/>
    <n v="24.92"/>
    <n v="0"/>
    <n v="1.79"/>
    <n v="0"/>
    <x v="2"/>
    <x v="2"/>
  </r>
  <r>
    <x v="0"/>
    <x v="2"/>
    <d v="2016-07-08T00:00:00"/>
    <x v="29"/>
    <x v="0"/>
    <x v="0"/>
    <x v="6"/>
    <x v="0"/>
    <s v="12236"/>
    <d v="2016-07-12T00:00:00"/>
    <x v="0"/>
    <s v="Jan 1, 2016"/>
    <s v="March 31, 2016"/>
    <x v="0"/>
    <x v="0"/>
    <x v="6"/>
    <n v="86.5"/>
    <n v="0"/>
    <n v="6.01"/>
    <n v="0"/>
    <x v="3"/>
    <x v="3"/>
  </r>
  <r>
    <x v="0"/>
    <x v="1"/>
    <d v="2016-05-31T00:00:00"/>
    <x v="29"/>
    <x v="0"/>
    <x v="0"/>
    <x v="9"/>
    <x v="1"/>
    <s v="12240"/>
    <d v="2016-06-01T00:00:00"/>
    <x v="0"/>
    <s v="Jan 1, 2016"/>
    <s v="March 31, 2016"/>
    <x v="0"/>
    <x v="0"/>
    <x v="6"/>
    <n v="375"/>
    <n v="96.67"/>
    <n v="213.26"/>
    <n v="34.18"/>
    <x v="0"/>
    <x v="0"/>
  </r>
  <r>
    <x v="0"/>
    <x v="1"/>
    <d v="2016-05-31T00:00:00"/>
    <x v="29"/>
    <x v="0"/>
    <x v="0"/>
    <x v="9"/>
    <x v="1"/>
    <s v="12240"/>
    <d v="2016-06-01T00:00:00"/>
    <x v="0"/>
    <s v="Jan 1, 2016"/>
    <s v="March 31, 2016"/>
    <x v="0"/>
    <x v="0"/>
    <x v="6"/>
    <n v="445.29"/>
    <n v="-47.94"/>
    <n v="251.13"/>
    <n v="-22"/>
    <x v="1"/>
    <x v="1"/>
  </r>
  <r>
    <x v="0"/>
    <x v="1"/>
    <d v="2016-05-31T00:00:00"/>
    <x v="29"/>
    <x v="0"/>
    <x v="0"/>
    <x v="9"/>
    <x v="1"/>
    <s v="12240"/>
    <d v="2016-06-01T00:00:00"/>
    <x v="0"/>
    <s v="Jan 1, 2016"/>
    <s v="March 31, 2016"/>
    <x v="0"/>
    <x v="0"/>
    <x v="6"/>
    <n v="401.16"/>
    <n v="-71.67"/>
    <n v="232.21"/>
    <n v="-36.15"/>
    <x v="2"/>
    <x v="2"/>
  </r>
  <r>
    <x v="0"/>
    <x v="1"/>
    <d v="2016-05-31T00:00:00"/>
    <x v="29"/>
    <x v="0"/>
    <x v="0"/>
    <x v="9"/>
    <x v="1"/>
    <s v="12240"/>
    <d v="2016-06-01T00:00:00"/>
    <x v="0"/>
    <s v="Jan 1, 2016"/>
    <s v="March 31, 2016"/>
    <x v="0"/>
    <x v="0"/>
    <x v="6"/>
    <n v="1221.45"/>
    <n v="-22.94"/>
    <n v="696.6"/>
    <n v="-23.97"/>
    <x v="3"/>
    <x v="3"/>
  </r>
  <r>
    <x v="3"/>
    <x v="1"/>
    <d v="2016-04-28T00:00:00"/>
    <x v="28"/>
    <x v="0"/>
    <x v="0"/>
    <x v="9"/>
    <x v="2"/>
    <s v="12236"/>
    <d v="2016-11-29T12:01:19"/>
    <x v="0"/>
    <s v="October 1, 2015"/>
    <s v="December 31, 2015"/>
    <x v="0"/>
    <x v="0"/>
    <x v="6"/>
    <n v="86.79"/>
    <n v="47.64"/>
    <n v="62.99"/>
    <n v="31.35"/>
    <x v="10"/>
    <x v="13"/>
  </r>
  <r>
    <x v="3"/>
    <x v="1"/>
    <d v="2016-04-28T00:00:00"/>
    <x v="28"/>
    <x v="0"/>
    <x v="0"/>
    <x v="9"/>
    <x v="2"/>
    <s v="12236"/>
    <d v="2016-11-29T12:01:19"/>
    <x v="0"/>
    <s v="October 1, 2015"/>
    <s v="December 31, 2015"/>
    <x v="0"/>
    <x v="0"/>
    <x v="6"/>
    <n v="164.08"/>
    <n v="68.510000000000005"/>
    <n v="117.4"/>
    <n v="43.16"/>
    <x v="11"/>
    <x v="14"/>
  </r>
  <r>
    <x v="3"/>
    <x v="1"/>
    <d v="2016-04-28T00:00:00"/>
    <x v="28"/>
    <x v="0"/>
    <x v="0"/>
    <x v="9"/>
    <x v="2"/>
    <s v="12236"/>
    <d v="2016-11-29T12:01:19"/>
    <x v="0"/>
    <s v="October 1, 2015"/>
    <s v="December 31, 2015"/>
    <x v="0"/>
    <x v="0"/>
    <x v="6"/>
    <n v="242"/>
    <n v="63.91"/>
    <n v="145.13999999999999"/>
    <n v="40.28"/>
    <x v="12"/>
    <x v="15"/>
  </r>
  <r>
    <x v="3"/>
    <x v="1"/>
    <d v="2016-04-28T00:00:00"/>
    <x v="28"/>
    <x v="0"/>
    <x v="0"/>
    <x v="9"/>
    <x v="2"/>
    <s v="12236"/>
    <d v="2016-11-29T12:01:19"/>
    <x v="0"/>
    <s v="October 1, 2015"/>
    <s v="December 31, 2015"/>
    <x v="0"/>
    <x v="0"/>
    <x v="6"/>
    <n v="2767.5"/>
    <n v="-32.619999999999997"/>
    <n v="1761.98"/>
    <n v="-9.1300000000000008"/>
    <x v="3"/>
    <x v="16"/>
  </r>
  <r>
    <x v="1"/>
    <x v="0"/>
    <d v="2016-08-30T00:00:00"/>
    <x v="30"/>
    <x v="0"/>
    <x v="0"/>
    <x v="0"/>
    <x v="1"/>
    <s v="12602"/>
    <d v="2016-09-01T00:00:00"/>
    <x v="0"/>
    <s v="Apr 1, 2016"/>
    <s v="Jun 30, 2016"/>
    <x v="0"/>
    <x v="0"/>
    <x v="6"/>
    <n v="2918.9"/>
    <n v="-196"/>
    <n v="1950.8"/>
    <n v="-147.5"/>
    <x v="3"/>
    <x v="7"/>
  </r>
  <r>
    <x v="1"/>
    <x v="0"/>
    <d v="2016-08-30T00:00:00"/>
    <x v="30"/>
    <x v="0"/>
    <x v="0"/>
    <x v="0"/>
    <x v="1"/>
    <s v="12602"/>
    <d v="2016-09-01T00:00:00"/>
    <x v="0"/>
    <s v="Apr 1, 2016"/>
    <s v="Jun 30, 2016"/>
    <x v="0"/>
    <x v="0"/>
    <x v="6"/>
    <n v="502.8"/>
    <n v="-69.5"/>
    <n v="318.10000000000002"/>
    <n v="-49.4"/>
    <x v="4"/>
    <x v="4"/>
  </r>
  <r>
    <x v="1"/>
    <x v="0"/>
    <d v="2016-08-30T00:00:00"/>
    <x v="30"/>
    <x v="0"/>
    <x v="0"/>
    <x v="0"/>
    <x v="1"/>
    <s v="12602"/>
    <d v="2016-09-01T00:00:00"/>
    <x v="0"/>
    <s v="Apr 1, 2016"/>
    <s v="Jun 30, 2016"/>
    <x v="0"/>
    <x v="0"/>
    <x v="6"/>
    <n v="288.3"/>
    <n v="-78.3"/>
    <n v="220.2"/>
    <n v="-64.599999999999994"/>
    <x v="5"/>
    <x v="5"/>
  </r>
  <r>
    <x v="1"/>
    <x v="0"/>
    <d v="2016-08-30T00:00:00"/>
    <x v="30"/>
    <x v="0"/>
    <x v="0"/>
    <x v="0"/>
    <x v="1"/>
    <s v="12602"/>
    <d v="2016-09-01T00:00:00"/>
    <x v="0"/>
    <s v="Apr 1, 2016"/>
    <s v="Jun 30, 2016"/>
    <x v="0"/>
    <x v="0"/>
    <x v="6"/>
    <n v="135.69999999999999"/>
    <n v="-28.7"/>
    <n v="90"/>
    <n v="-23.6"/>
    <x v="6"/>
    <x v="6"/>
  </r>
  <r>
    <x v="1"/>
    <x v="2"/>
    <d v="2016-08-31T00:00:00"/>
    <x v="30"/>
    <x v="0"/>
    <x v="0"/>
    <x v="6"/>
    <x v="1"/>
    <s v="12606"/>
    <d v="2016-09-01T00:00:00"/>
    <x v="0"/>
    <s v="Apr 1, 2016"/>
    <s v="Jun 30, 2016"/>
    <x v="0"/>
    <x v="0"/>
    <x v="6"/>
    <n v="118.94"/>
    <n v="0"/>
    <n v="9"/>
    <n v="0"/>
    <x v="3"/>
    <x v="7"/>
  </r>
  <r>
    <x v="1"/>
    <x v="2"/>
    <d v="2016-08-31T00:00:00"/>
    <x v="30"/>
    <x v="0"/>
    <x v="0"/>
    <x v="6"/>
    <x v="1"/>
    <s v="12606"/>
    <d v="2016-09-01T00:00:00"/>
    <x v="0"/>
    <s v="Apr 1, 2016"/>
    <s v="Jun 30, 2016"/>
    <x v="0"/>
    <x v="0"/>
    <x v="6"/>
    <n v="18.59"/>
    <n v="0"/>
    <n v="1.58"/>
    <n v="0"/>
    <x v="4"/>
    <x v="4"/>
  </r>
  <r>
    <x v="1"/>
    <x v="2"/>
    <d v="2016-08-31T00:00:00"/>
    <x v="30"/>
    <x v="0"/>
    <x v="0"/>
    <x v="6"/>
    <x v="1"/>
    <s v="12606"/>
    <d v="2016-09-01T00:00:00"/>
    <x v="0"/>
    <s v="Apr 1, 2016"/>
    <s v="Jun 30, 2016"/>
    <x v="0"/>
    <x v="0"/>
    <x v="6"/>
    <n v="9.3000000000000007"/>
    <n v="0"/>
    <n v="0.88"/>
    <n v="0"/>
    <x v="5"/>
    <x v="5"/>
  </r>
  <r>
    <x v="1"/>
    <x v="2"/>
    <d v="2016-08-31T00:00:00"/>
    <x v="30"/>
    <x v="0"/>
    <x v="0"/>
    <x v="6"/>
    <x v="1"/>
    <s v="12606"/>
    <d v="2016-09-01T00:00:00"/>
    <x v="0"/>
    <s v="Apr 1, 2016"/>
    <s v="Jun 30, 2016"/>
    <x v="0"/>
    <x v="0"/>
    <x v="6"/>
    <n v="4.55"/>
    <n v="0"/>
    <n v="0.53"/>
    <n v="0"/>
    <x v="6"/>
    <x v="6"/>
  </r>
  <r>
    <x v="1"/>
    <x v="1"/>
    <d v="2016-08-31T00:00:00"/>
    <x v="30"/>
    <x v="0"/>
    <x v="0"/>
    <x v="9"/>
    <x v="1"/>
    <s v="12610"/>
    <d v="2016-09-01T00:00:00"/>
    <x v="0"/>
    <s v="Apr 1, 2016"/>
    <s v="Jun 30, 2016"/>
    <x v="0"/>
    <x v="0"/>
    <x v="6"/>
    <n v="1835.89"/>
    <n v="-173.17"/>
    <n v="1053.24"/>
    <n v="-123.61"/>
    <x v="3"/>
    <x v="7"/>
  </r>
  <r>
    <x v="1"/>
    <x v="1"/>
    <d v="2016-08-31T00:00:00"/>
    <x v="30"/>
    <x v="0"/>
    <x v="0"/>
    <x v="9"/>
    <x v="1"/>
    <s v="12610"/>
    <d v="2016-09-01T00:00:00"/>
    <x v="0"/>
    <s v="Apr 1, 2016"/>
    <s v="Jun 30, 2016"/>
    <x v="0"/>
    <x v="0"/>
    <x v="6"/>
    <n v="320.39"/>
    <n v="-57.35"/>
    <n v="183.4"/>
    <n v="-37.51"/>
    <x v="4"/>
    <x v="4"/>
  </r>
  <r>
    <x v="1"/>
    <x v="1"/>
    <d v="2016-08-31T00:00:00"/>
    <x v="30"/>
    <x v="0"/>
    <x v="0"/>
    <x v="9"/>
    <x v="1"/>
    <s v="12610"/>
    <d v="2016-09-01T00:00:00"/>
    <x v="0"/>
    <s v="Apr 1, 2016"/>
    <s v="Jun 30, 2016"/>
    <x v="0"/>
    <x v="0"/>
    <x v="6"/>
    <n v="194.17"/>
    <n v="-73.78"/>
    <n v="115.9"/>
    <n v="-45.34"/>
    <x v="5"/>
    <x v="5"/>
  </r>
  <r>
    <x v="1"/>
    <x v="1"/>
    <d v="2016-08-31T00:00:00"/>
    <x v="30"/>
    <x v="0"/>
    <x v="0"/>
    <x v="9"/>
    <x v="1"/>
    <s v="12610"/>
    <d v="2016-09-01T00:00:00"/>
    <x v="0"/>
    <s v="Apr 1, 2016"/>
    <s v="Jun 30, 2016"/>
    <x v="0"/>
    <x v="0"/>
    <x v="6"/>
    <n v="99.88"/>
    <n v="-19.100000000000001"/>
    <n v="57.34"/>
    <n v="-16.79"/>
    <x v="6"/>
    <x v="6"/>
  </r>
  <r>
    <x v="2"/>
    <x v="0"/>
    <d v="2016-11-30T00:00:00"/>
    <x v="31"/>
    <x v="0"/>
    <x v="0"/>
    <x v="0"/>
    <x v="1"/>
    <s v="12968"/>
    <d v="2016-12-01T00:00:00"/>
    <x v="0"/>
    <s v="July 1, 2016"/>
    <s v="Sept 30, 2016"/>
    <x v="0"/>
    <x v="0"/>
    <x v="6"/>
    <n v="3226.7"/>
    <n v="-205.8"/>
    <n v="2149.1999999999998"/>
    <n v="-149.19999999999999"/>
    <x v="3"/>
    <x v="10"/>
  </r>
  <r>
    <x v="2"/>
    <x v="0"/>
    <d v="2016-11-30T00:00:00"/>
    <x v="31"/>
    <x v="0"/>
    <x v="0"/>
    <x v="0"/>
    <x v="1"/>
    <s v="12968"/>
    <d v="2016-12-01T00:00:00"/>
    <x v="0"/>
    <s v="July 1, 2016"/>
    <s v="Sept 30, 2016"/>
    <x v="0"/>
    <x v="0"/>
    <x v="6"/>
    <n v="104.8"/>
    <n v="-16.2"/>
    <n v="66.5"/>
    <n v="-4.3"/>
    <x v="9"/>
    <x v="11"/>
  </r>
  <r>
    <x v="2"/>
    <x v="0"/>
    <d v="2016-11-30T00:00:00"/>
    <x v="31"/>
    <x v="0"/>
    <x v="0"/>
    <x v="0"/>
    <x v="1"/>
    <s v="12968"/>
    <d v="2016-12-01T00:00:00"/>
    <x v="0"/>
    <s v="July 1, 2016"/>
    <s v="Sept 30, 2016"/>
    <x v="0"/>
    <x v="0"/>
    <x v="6"/>
    <n v="101.1"/>
    <n v="-6.2"/>
    <n v="65"/>
    <n v="-2.9"/>
    <x v="7"/>
    <x v="8"/>
  </r>
  <r>
    <x v="2"/>
    <x v="0"/>
    <d v="2016-11-30T00:00:00"/>
    <x v="31"/>
    <x v="0"/>
    <x v="0"/>
    <x v="0"/>
    <x v="1"/>
    <s v="12968"/>
    <d v="2016-12-01T00:00:00"/>
    <x v="0"/>
    <s v="July 1, 2016"/>
    <s v="Sept 30, 2016"/>
    <x v="0"/>
    <x v="0"/>
    <x v="6"/>
    <n v="101.9"/>
    <n v="12.6"/>
    <n v="66.900000000000006"/>
    <n v="5.5"/>
    <x v="8"/>
    <x v="9"/>
  </r>
  <r>
    <x v="2"/>
    <x v="1"/>
    <d v="2016-11-30T00:00:00"/>
    <x v="31"/>
    <x v="0"/>
    <x v="0"/>
    <x v="9"/>
    <x v="1"/>
    <s v="12972"/>
    <d v="2016-12-01T00:00:00"/>
    <x v="0"/>
    <s v="July 1, 2016"/>
    <s v="Sept 30, 2016"/>
    <x v="0"/>
    <x v="0"/>
    <x v="6"/>
    <n v="2022.09"/>
    <n v="-181.38"/>
    <n v="1190.55"/>
    <n v="-119.88"/>
    <x v="3"/>
    <x v="10"/>
  </r>
  <r>
    <x v="2"/>
    <x v="1"/>
    <d v="2016-11-30T00:00:00"/>
    <x v="31"/>
    <x v="0"/>
    <x v="0"/>
    <x v="9"/>
    <x v="1"/>
    <s v="12972"/>
    <d v="2016-12-01T00:00:00"/>
    <x v="0"/>
    <s v="July 1, 2016"/>
    <s v="Sept 30, 2016"/>
    <x v="0"/>
    <x v="0"/>
    <x v="6"/>
    <n v="69.53"/>
    <n v="-11.84"/>
    <n v="43.02"/>
    <n v="-3.85"/>
    <x v="9"/>
    <x v="11"/>
  </r>
  <r>
    <x v="2"/>
    <x v="1"/>
    <d v="2016-11-30T00:00:00"/>
    <x v="31"/>
    <x v="0"/>
    <x v="0"/>
    <x v="9"/>
    <x v="1"/>
    <s v="12972"/>
    <d v="2016-12-01T00:00:00"/>
    <x v="0"/>
    <s v="July 1, 2016"/>
    <s v="Sept 30, 2016"/>
    <x v="0"/>
    <x v="0"/>
    <x v="6"/>
    <n v="56.47"/>
    <n v="2.31"/>
    <n v="46.54"/>
    <n v="4.17"/>
    <x v="7"/>
    <x v="8"/>
  </r>
  <r>
    <x v="2"/>
    <x v="1"/>
    <d v="2016-11-30T00:00:00"/>
    <x v="31"/>
    <x v="0"/>
    <x v="0"/>
    <x v="9"/>
    <x v="1"/>
    <s v="12972"/>
    <d v="2016-12-01T00:00:00"/>
    <x v="0"/>
    <s v="July 1, 2016"/>
    <s v="Sept 30, 2016"/>
    <x v="0"/>
    <x v="0"/>
    <x v="6"/>
    <n v="60.2"/>
    <n v="1.32"/>
    <n v="47.75"/>
    <n v="3.41"/>
    <x v="8"/>
    <x v="9"/>
  </r>
  <r>
    <x v="4"/>
    <x v="2"/>
    <m/>
    <x v="32"/>
    <x v="0"/>
    <x v="0"/>
    <x v="6"/>
    <x v="1"/>
    <s v="13347"/>
    <d v="2017-02-01T00:00:00"/>
    <x v="0"/>
    <s v="July 1, 2016"/>
    <s v="Sep 30, 2016"/>
    <x v="0"/>
    <x v="0"/>
    <x v="7"/>
    <n v="3.45"/>
    <n v="0"/>
    <n v="0.56000000000000005"/>
    <n v="0"/>
    <x v="9"/>
    <x v="17"/>
  </r>
  <r>
    <x v="4"/>
    <x v="2"/>
    <m/>
    <x v="32"/>
    <x v="0"/>
    <x v="0"/>
    <x v="6"/>
    <x v="1"/>
    <s v="13347"/>
    <d v="2017-02-01T00:00:00"/>
    <x v="0"/>
    <s v="July 1, 2016"/>
    <s v="Sep 30, 2016"/>
    <x v="0"/>
    <x v="0"/>
    <x v="7"/>
    <n v="3.64"/>
    <n v="0"/>
    <n v="3.06"/>
    <n v="0"/>
    <x v="7"/>
    <x v="18"/>
  </r>
  <r>
    <x v="4"/>
    <x v="2"/>
    <m/>
    <x v="32"/>
    <x v="0"/>
    <x v="0"/>
    <x v="6"/>
    <x v="1"/>
    <s v="13347"/>
    <d v="2017-02-01T00:00:00"/>
    <x v="0"/>
    <s v="July 1, 2016"/>
    <s v="Sep 30, 2016"/>
    <x v="0"/>
    <x v="0"/>
    <x v="7"/>
    <n v="3.95"/>
    <n v="0"/>
    <n v="6.25"/>
    <n v="0"/>
    <x v="8"/>
    <x v="19"/>
  </r>
  <r>
    <x v="4"/>
    <x v="2"/>
    <m/>
    <x v="32"/>
    <x v="0"/>
    <x v="0"/>
    <x v="6"/>
    <x v="1"/>
    <s v="13347"/>
    <d v="2017-02-01T00:00:00"/>
    <x v="0"/>
    <s v="July 1, 2016"/>
    <s v="Sep 30, 2016"/>
    <x v="0"/>
    <x v="0"/>
    <x v="7"/>
    <n v="129.97999999999999"/>
    <n v="0"/>
    <n v="18.87"/>
    <n v="0"/>
    <x v="3"/>
    <x v="20"/>
  </r>
  <r>
    <x v="5"/>
    <x v="2"/>
    <d v="2017-02-23T00:00:00"/>
    <x v="33"/>
    <x v="0"/>
    <x v="0"/>
    <x v="6"/>
    <x v="1"/>
    <s v="13347"/>
    <d v="2017-03-01T00:00:00"/>
    <x v="0"/>
    <s v="Oct 1, 2016"/>
    <s v="Dec 31, 2016"/>
    <x v="0"/>
    <x v="0"/>
    <x v="7"/>
    <n v="189.31"/>
    <n v="0"/>
    <n v="38.06"/>
    <m/>
    <x v="3"/>
    <x v="21"/>
  </r>
  <r>
    <x v="5"/>
    <x v="2"/>
    <d v="2017-02-23T00:00:00"/>
    <x v="33"/>
    <x v="0"/>
    <x v="0"/>
    <x v="6"/>
    <x v="1"/>
    <s v="13347"/>
    <d v="2017-03-01T00:00:00"/>
    <x v="0"/>
    <s v="Oct 1, 2016"/>
    <s v="Dec 31, 2016"/>
    <x v="0"/>
    <x v="0"/>
    <x v="7"/>
    <n v="9.6850000000000005"/>
    <n v="0"/>
    <n v="9.4960000000000004"/>
    <m/>
    <x v="10"/>
    <x v="22"/>
  </r>
  <r>
    <x v="5"/>
    <x v="2"/>
    <d v="2017-02-23T00:00:00"/>
    <x v="33"/>
    <x v="0"/>
    <x v="0"/>
    <x v="6"/>
    <x v="1"/>
    <s v="13347"/>
    <d v="2017-03-01T00:00:00"/>
    <x v="0"/>
    <s v="Oct 1, 2016"/>
    <s v="Dec 31, 2016"/>
    <x v="0"/>
    <x v="0"/>
    <x v="7"/>
    <n v="19.042999999999999"/>
    <n v="0"/>
    <n v="6.7729999999999997"/>
    <m/>
    <x v="11"/>
    <x v="23"/>
  </r>
  <r>
    <x v="5"/>
    <x v="2"/>
    <d v="2017-02-23T00:00:00"/>
    <x v="33"/>
    <x v="0"/>
    <x v="0"/>
    <x v="6"/>
    <x v="1"/>
    <s v="13347"/>
    <d v="2017-03-01T00:00:00"/>
    <x v="0"/>
    <s v="Oct 1, 2016"/>
    <s v="Dec 31, 2016"/>
    <x v="0"/>
    <x v="0"/>
    <x v="7"/>
    <n v="30.5975"/>
    <n v="0"/>
    <n v="2.9209999999999998"/>
    <m/>
    <x v="12"/>
    <x v="24"/>
  </r>
  <r>
    <x v="3"/>
    <x v="0"/>
    <d v="2017-07-26T00:00:00"/>
    <x v="34"/>
    <x v="0"/>
    <x v="0"/>
    <x v="0"/>
    <x v="1"/>
    <s v="14626"/>
    <d v="2017-05-02T00:00:00"/>
    <x v="0"/>
    <s v="Oct 1, 2016"/>
    <s v="Dec 31, 2016"/>
    <x v="0"/>
    <x v="0"/>
    <x v="7"/>
    <n v="152.9"/>
    <n v="74.3"/>
    <n v="100.4"/>
    <n v="59.5"/>
    <x v="10"/>
    <x v="13"/>
  </r>
  <r>
    <x v="3"/>
    <x v="0"/>
    <d v="2017-07-26T00:00:00"/>
    <x v="34"/>
    <x v="0"/>
    <x v="0"/>
    <x v="0"/>
    <x v="1"/>
    <s v="14626"/>
    <d v="2017-05-02T00:00:00"/>
    <x v="0"/>
    <s v="Oct 1, 2016"/>
    <s v="Dec 31, 2016"/>
    <x v="0"/>
    <x v="0"/>
    <x v="7"/>
    <n v="313.39999999999998"/>
    <n v="65.2"/>
    <n v="212"/>
    <n v="47.4"/>
    <x v="11"/>
    <x v="14"/>
  </r>
  <r>
    <x v="3"/>
    <x v="0"/>
    <d v="2017-07-26T00:00:00"/>
    <x v="34"/>
    <x v="0"/>
    <x v="0"/>
    <x v="0"/>
    <x v="1"/>
    <s v="14626"/>
    <d v="2017-05-02T00:00:00"/>
    <x v="0"/>
    <s v="Oct 1, 2016"/>
    <s v="Dec 31, 2016"/>
    <x v="0"/>
    <x v="0"/>
    <x v="7"/>
    <n v="521.9"/>
    <n v="156.69999999999999"/>
    <n v="344"/>
    <n v="104.2"/>
    <x v="12"/>
    <x v="15"/>
  </r>
  <r>
    <x v="3"/>
    <x v="0"/>
    <d v="2017-07-26T00:00:00"/>
    <x v="34"/>
    <x v="0"/>
    <x v="0"/>
    <x v="0"/>
    <x v="1"/>
    <s v="14626"/>
    <d v="2017-05-02T00:00:00"/>
    <x v="0"/>
    <s v="Oct 1, 2016"/>
    <s v="Dec 31, 2016"/>
    <x v="0"/>
    <x v="0"/>
    <x v="7"/>
    <n v="4214.8999999999996"/>
    <n v="90.4"/>
    <n v="2805.6"/>
    <n v="61.9"/>
    <x v="3"/>
    <x v="16"/>
  </r>
  <r>
    <x v="3"/>
    <x v="1"/>
    <d v="2017-04-28T00:00:00"/>
    <x v="34"/>
    <x v="0"/>
    <x v="0"/>
    <x v="11"/>
    <x v="1"/>
    <s v="14630"/>
    <d v="2017-05-02T00:00:00"/>
    <x v="0"/>
    <s v="Oct 1, 2016"/>
    <s v="Dec 31, 2016"/>
    <x v="0"/>
    <x v="0"/>
    <x v="7"/>
    <n v="78.040000000000006"/>
    <n v="46.77"/>
    <n v="63.69"/>
    <n v="33.32"/>
    <x v="10"/>
    <x v="13"/>
  </r>
  <r>
    <x v="3"/>
    <x v="1"/>
    <d v="2017-04-28T00:00:00"/>
    <x v="34"/>
    <x v="0"/>
    <x v="0"/>
    <x v="11"/>
    <x v="1"/>
    <s v="14630"/>
    <d v="2017-05-02T00:00:00"/>
    <x v="0"/>
    <s v="Oct 1, 2016"/>
    <s v="Dec 31, 2016"/>
    <x v="0"/>
    <x v="0"/>
    <x v="7"/>
    <n v="158.76"/>
    <n v="79.2"/>
    <n v="116.39"/>
    <n v="46.3"/>
    <x v="11"/>
    <x v="14"/>
  </r>
  <r>
    <x v="3"/>
    <x v="1"/>
    <d v="2017-04-28T00:00:00"/>
    <x v="34"/>
    <x v="0"/>
    <x v="0"/>
    <x v="11"/>
    <x v="1"/>
    <s v="14630"/>
    <d v="2017-05-02T00:00:00"/>
    <x v="0"/>
    <s v="Oct 1, 2016"/>
    <s v="Dec 31, 2016"/>
    <x v="0"/>
    <x v="0"/>
    <x v="7"/>
    <n v="297.14"/>
    <n v="123.41"/>
    <n v="194.62"/>
    <n v="65.89"/>
    <x v="12"/>
    <x v="15"/>
  </r>
  <r>
    <x v="3"/>
    <x v="1"/>
    <d v="2017-04-28T00:00:00"/>
    <x v="34"/>
    <x v="0"/>
    <x v="0"/>
    <x v="11"/>
    <x v="1"/>
    <s v="14630"/>
    <d v="2017-05-02T00:00:00"/>
    <x v="0"/>
    <s v="Oct 1, 2016"/>
    <s v="Dec 31, 2016"/>
    <x v="0"/>
    <x v="0"/>
    <x v="7"/>
    <n v="2556.02"/>
    <n v="68"/>
    <n v="1565.25"/>
    <n v="25.63"/>
    <x v="3"/>
    <x v="16"/>
  </r>
  <r>
    <x v="0"/>
    <x v="0"/>
    <d v="2017-05-30T00:00:00"/>
    <x v="35"/>
    <x v="0"/>
    <x v="0"/>
    <x v="0"/>
    <x v="1"/>
    <s v="15223"/>
    <d v="2017-06-01T00:00:00"/>
    <x v="0"/>
    <s v="Jan 1, 2017"/>
    <s v="March 31, 2017"/>
    <x v="0"/>
    <x v="0"/>
    <x v="7"/>
    <n v="757.8"/>
    <n v="-25.4"/>
    <n v="488"/>
    <n v="-9.8000000000000007"/>
    <x v="0"/>
    <x v="0"/>
  </r>
  <r>
    <x v="0"/>
    <x v="0"/>
    <d v="2017-05-30T00:00:00"/>
    <x v="35"/>
    <x v="0"/>
    <x v="0"/>
    <x v="0"/>
    <x v="1"/>
    <s v="15223"/>
    <d v="2017-06-01T00:00:00"/>
    <x v="0"/>
    <s v="Jan 1, 2017"/>
    <s v="March 31, 2017"/>
    <x v="0"/>
    <x v="0"/>
    <x v="7"/>
    <n v="692"/>
    <n v="-84.9"/>
    <n v="472.8"/>
    <n v="-60.8"/>
    <x v="1"/>
    <x v="1"/>
  </r>
  <r>
    <x v="0"/>
    <x v="0"/>
    <d v="2017-05-30T00:00:00"/>
    <x v="35"/>
    <x v="0"/>
    <x v="0"/>
    <x v="0"/>
    <x v="1"/>
    <s v="15223"/>
    <d v="2017-06-01T00:00:00"/>
    <x v="0"/>
    <s v="Jan 1, 2017"/>
    <s v="March 31, 2017"/>
    <x v="0"/>
    <x v="0"/>
    <x v="7"/>
    <n v="666.7"/>
    <n v="11.7"/>
    <n v="425.4"/>
    <n v="14.7"/>
    <x v="2"/>
    <x v="2"/>
  </r>
  <r>
    <x v="0"/>
    <x v="0"/>
    <d v="2017-05-30T00:00:00"/>
    <x v="35"/>
    <x v="0"/>
    <x v="0"/>
    <x v="0"/>
    <x v="1"/>
    <s v="15223"/>
    <d v="2017-06-01T00:00:00"/>
    <x v="0"/>
    <s v="Jan 1, 2017"/>
    <s v="March 31, 2017"/>
    <x v="0"/>
    <x v="0"/>
    <x v="7"/>
    <n v="2116.5"/>
    <n v="-98.6"/>
    <n v="1386.2"/>
    <n v="-55.9"/>
    <x v="3"/>
    <x v="3"/>
  </r>
  <r>
    <x v="0"/>
    <x v="2"/>
    <m/>
    <x v="35"/>
    <x v="0"/>
    <x v="0"/>
    <x v="6"/>
    <x v="1"/>
    <s v="15227"/>
    <d v="2017-06-01T00:00:00"/>
    <x v="0"/>
    <s v="Jan 1, 2017"/>
    <s v="March 31, 2017"/>
    <x v="0"/>
    <x v="0"/>
    <x v="7"/>
    <n v="33.31"/>
    <n v="0"/>
    <n v="2.11"/>
    <n v="0"/>
    <x v="0"/>
    <x v="0"/>
  </r>
  <r>
    <x v="0"/>
    <x v="2"/>
    <m/>
    <x v="35"/>
    <x v="0"/>
    <x v="0"/>
    <x v="6"/>
    <x v="1"/>
    <s v="15227"/>
    <d v="2017-06-01T00:00:00"/>
    <x v="0"/>
    <s v="Jan 1, 2017"/>
    <s v="March 31, 2017"/>
    <x v="0"/>
    <x v="0"/>
    <x v="7"/>
    <n v="28.08"/>
    <n v="0"/>
    <n v="1.59"/>
    <n v="0"/>
    <x v="1"/>
    <x v="1"/>
  </r>
  <r>
    <x v="0"/>
    <x v="2"/>
    <m/>
    <x v="35"/>
    <x v="0"/>
    <x v="0"/>
    <x v="6"/>
    <x v="1"/>
    <s v="15227"/>
    <d v="2017-06-01T00:00:00"/>
    <x v="0"/>
    <s v="Jan 1, 2017"/>
    <s v="March 31, 2017"/>
    <x v="0"/>
    <x v="0"/>
    <x v="7"/>
    <n v="27.13"/>
    <n v="0"/>
    <n v="2.17"/>
    <n v="0"/>
    <x v="2"/>
    <x v="2"/>
  </r>
  <r>
    <x v="0"/>
    <x v="2"/>
    <m/>
    <x v="35"/>
    <x v="0"/>
    <x v="0"/>
    <x v="6"/>
    <x v="1"/>
    <s v="15227"/>
    <d v="2017-06-01T00:00:00"/>
    <x v="0"/>
    <s v="Jan 1, 2017"/>
    <s v="March 31, 2017"/>
    <x v="0"/>
    <x v="0"/>
    <x v="7"/>
    <n v="88.52"/>
    <n v="0"/>
    <n v="5.86"/>
    <n v="0"/>
    <x v="3"/>
    <x v="3"/>
  </r>
  <r>
    <x v="0"/>
    <x v="1"/>
    <d v="2017-09-12T00:00:00"/>
    <x v="35"/>
    <x v="0"/>
    <x v="0"/>
    <x v="11"/>
    <x v="1"/>
    <s v="15231"/>
    <d v="2017-06-01T00:00:00"/>
    <x v="0"/>
    <s v="Jan 1, 2017"/>
    <s v="March 31, 2017"/>
    <x v="0"/>
    <x v="0"/>
    <x v="7"/>
    <n v="471.75"/>
    <n v="-8.8000000000000007"/>
    <n v="267.57"/>
    <n v="-12.29"/>
    <x v="0"/>
    <x v="0"/>
  </r>
  <r>
    <x v="0"/>
    <x v="1"/>
    <d v="2017-09-12T00:00:00"/>
    <x v="35"/>
    <x v="0"/>
    <x v="0"/>
    <x v="11"/>
    <x v="1"/>
    <s v="15231"/>
    <d v="2017-06-01T00:00:00"/>
    <x v="0"/>
    <s v="Jan 1, 2017"/>
    <s v="March 31, 2017"/>
    <x v="0"/>
    <x v="0"/>
    <x v="7"/>
    <n v="417.12"/>
    <n v="-60.33"/>
    <n v="241.54"/>
    <n v="-22.54"/>
    <x v="1"/>
    <x v="1"/>
  </r>
  <r>
    <x v="0"/>
    <x v="1"/>
    <d v="2017-09-12T00:00:00"/>
    <x v="35"/>
    <x v="0"/>
    <x v="0"/>
    <x v="11"/>
    <x v="1"/>
    <s v="15231"/>
    <d v="2017-06-01T00:00:00"/>
    <x v="0"/>
    <s v="Jan 1, 2017"/>
    <s v="March 31, 2017"/>
    <x v="0"/>
    <x v="0"/>
    <x v="7"/>
    <n v="399.17"/>
    <n v="7.54"/>
    <n v="235.71"/>
    <n v="-1.48"/>
    <x v="2"/>
    <x v="2"/>
  </r>
  <r>
    <x v="0"/>
    <x v="1"/>
    <d v="2017-09-12T00:00:00"/>
    <x v="35"/>
    <x v="0"/>
    <x v="0"/>
    <x v="11"/>
    <x v="1"/>
    <s v="15231"/>
    <d v="2017-06-01T00:00:00"/>
    <x v="0"/>
    <s v="Jan 1, 2017"/>
    <s v="March 31, 2017"/>
    <x v="0"/>
    <x v="0"/>
    <x v="7"/>
    <n v="1288.04"/>
    <n v="-61.59"/>
    <n v="744.82"/>
    <n v="-36.31"/>
    <x v="3"/>
    <x v="3"/>
  </r>
  <r>
    <x v="1"/>
    <x v="0"/>
    <d v="2017-08-31T00:00:00"/>
    <x v="36"/>
    <x v="0"/>
    <x v="0"/>
    <x v="0"/>
    <x v="1"/>
    <s v="15770"/>
    <d v="2017-09-01T00:00:00"/>
    <x v="0"/>
    <s v="Apr 1, 2017"/>
    <s v="Jun 30, 2017"/>
    <x v="0"/>
    <x v="0"/>
    <x v="7"/>
    <n v="3073.1"/>
    <n v="-323.89999999999998"/>
    <n v="2037.1"/>
    <n v="-220.2"/>
    <x v="3"/>
    <x v="7"/>
  </r>
  <r>
    <x v="1"/>
    <x v="0"/>
    <d v="2017-08-31T00:00:00"/>
    <x v="36"/>
    <x v="0"/>
    <x v="0"/>
    <x v="0"/>
    <x v="1"/>
    <s v="15770"/>
    <d v="2017-09-01T00:00:00"/>
    <x v="0"/>
    <s v="Apr 1, 2017"/>
    <s v="Jun 30, 2017"/>
    <x v="0"/>
    <x v="0"/>
    <x v="7"/>
    <n v="480.1"/>
    <n v="-129.30000000000001"/>
    <n v="337.3"/>
    <n v="-95.3"/>
    <x v="4"/>
    <x v="4"/>
  </r>
  <r>
    <x v="1"/>
    <x v="0"/>
    <d v="2017-08-31T00:00:00"/>
    <x v="36"/>
    <x v="0"/>
    <x v="0"/>
    <x v="0"/>
    <x v="1"/>
    <s v="15770"/>
    <d v="2017-09-01T00:00:00"/>
    <x v="0"/>
    <s v="Apr 1, 2017"/>
    <s v="Jun 30, 2017"/>
    <x v="0"/>
    <x v="0"/>
    <x v="7"/>
    <n v="311.2"/>
    <n v="-41.8"/>
    <n v="201.7"/>
    <n v="-31.2"/>
    <x v="5"/>
    <x v="5"/>
  </r>
  <r>
    <x v="1"/>
    <x v="0"/>
    <d v="2017-08-31T00:00:00"/>
    <x v="36"/>
    <x v="0"/>
    <x v="0"/>
    <x v="0"/>
    <x v="1"/>
    <s v="15770"/>
    <d v="2017-09-01T00:00:00"/>
    <x v="0"/>
    <s v="Apr 1, 2017"/>
    <s v="Jun 30, 2017"/>
    <x v="0"/>
    <x v="0"/>
    <x v="7"/>
    <n v="165.3"/>
    <n v="-54.2"/>
    <n v="111.9"/>
    <n v="-37.799999999999997"/>
    <x v="6"/>
    <x v="6"/>
  </r>
  <r>
    <x v="1"/>
    <x v="2"/>
    <m/>
    <x v="36"/>
    <x v="0"/>
    <x v="0"/>
    <x v="6"/>
    <x v="1"/>
    <s v="15774"/>
    <d v="2017-10-28T00:00:00"/>
    <x v="0"/>
    <s v="Apr 1, 2017"/>
    <s v="Jun 30, 2017"/>
    <x v="0"/>
    <x v="0"/>
    <x v="7"/>
    <n v="120.16"/>
    <n v="0"/>
    <n v="8.92"/>
    <n v="0"/>
    <x v="3"/>
    <x v="7"/>
  </r>
  <r>
    <x v="1"/>
    <x v="2"/>
    <m/>
    <x v="36"/>
    <x v="0"/>
    <x v="0"/>
    <x v="6"/>
    <x v="1"/>
    <s v="15774"/>
    <d v="2017-10-28T00:00:00"/>
    <x v="0"/>
    <s v="Apr 1, 2017"/>
    <s v="Jun 30, 2017"/>
    <x v="0"/>
    <x v="0"/>
    <x v="7"/>
    <n v="16.809999999999999"/>
    <n v="0"/>
    <n v="1.44"/>
    <n v="0"/>
    <x v="4"/>
    <x v="4"/>
  </r>
  <r>
    <x v="1"/>
    <x v="2"/>
    <m/>
    <x v="36"/>
    <x v="0"/>
    <x v="0"/>
    <x v="6"/>
    <x v="1"/>
    <s v="15774"/>
    <d v="2017-10-28T00:00:00"/>
    <x v="0"/>
    <s v="Apr 1, 2017"/>
    <s v="Jun 30, 2017"/>
    <x v="0"/>
    <x v="0"/>
    <x v="7"/>
    <n v="9.92"/>
    <n v="0"/>
    <n v="1.01"/>
    <n v="0"/>
    <x v="5"/>
    <x v="5"/>
  </r>
  <r>
    <x v="1"/>
    <x v="2"/>
    <m/>
    <x v="36"/>
    <x v="0"/>
    <x v="0"/>
    <x v="6"/>
    <x v="1"/>
    <s v="15774"/>
    <d v="2017-10-28T00:00:00"/>
    <x v="0"/>
    <s v="Apr 1, 2017"/>
    <s v="Jun 30, 2017"/>
    <x v="0"/>
    <x v="0"/>
    <x v="7"/>
    <n v="4.92"/>
    <n v="0"/>
    <n v="0.61"/>
    <n v="0"/>
    <x v="6"/>
    <x v="6"/>
  </r>
  <r>
    <x v="1"/>
    <x v="1"/>
    <d v="2017-08-30T00:00:00"/>
    <x v="36"/>
    <x v="0"/>
    <x v="0"/>
    <x v="11"/>
    <x v="1"/>
    <s v="15778"/>
    <d v="2017-09-01T00:00:00"/>
    <x v="0"/>
    <s v="Apr 1, 2017"/>
    <s v="Jun 30, 2017"/>
    <x v="0"/>
    <x v="0"/>
    <x v="7"/>
    <n v="1903.3"/>
    <n v="-240.97"/>
    <n v="1109.8"/>
    <n v="-145.05000000000001"/>
    <x v="3"/>
    <x v="7"/>
  </r>
  <r>
    <x v="1"/>
    <x v="1"/>
    <d v="2017-08-30T00:00:00"/>
    <x v="36"/>
    <x v="0"/>
    <x v="0"/>
    <x v="11"/>
    <x v="1"/>
    <s v="15778"/>
    <d v="2017-09-01T00:00:00"/>
    <x v="0"/>
    <s v="Apr 1, 2017"/>
    <s v="Jun 30, 2017"/>
    <x v="0"/>
    <x v="0"/>
    <x v="7"/>
    <n v="314.2"/>
    <n v="-103.34"/>
    <n v="185.98"/>
    <n v="-59.74"/>
    <x v="4"/>
    <x v="4"/>
  </r>
  <r>
    <x v="1"/>
    <x v="1"/>
    <d v="2017-08-30T00:00:00"/>
    <x v="36"/>
    <x v="0"/>
    <x v="0"/>
    <x v="11"/>
    <x v="1"/>
    <s v="15778"/>
    <d v="2017-09-01T00:00:00"/>
    <x v="0"/>
    <s v="Apr 1, 2017"/>
    <s v="Jun 30, 2017"/>
    <x v="0"/>
    <x v="0"/>
    <x v="7"/>
    <n v="191.88"/>
    <n v="-45.87"/>
    <n v="115.53"/>
    <n v="-27.57"/>
    <x v="5"/>
    <x v="5"/>
  </r>
  <r>
    <x v="1"/>
    <x v="1"/>
    <d v="2017-08-30T00:00:00"/>
    <x v="36"/>
    <x v="0"/>
    <x v="0"/>
    <x v="11"/>
    <x v="1"/>
    <s v="15778"/>
    <d v="2017-09-01T00:00:00"/>
    <x v="0"/>
    <s v="Apr 1, 2017"/>
    <s v="Jun 30, 2017"/>
    <x v="0"/>
    <x v="0"/>
    <x v="7"/>
    <n v="109.18"/>
    <n v="-30.17"/>
    <n v="63.47"/>
    <n v="-21.43"/>
    <x v="6"/>
    <x v="6"/>
  </r>
  <r>
    <x v="2"/>
    <x v="0"/>
    <d v="2017-11-30T00:00:00"/>
    <x v="37"/>
    <x v="0"/>
    <x v="0"/>
    <x v="0"/>
    <x v="1"/>
    <s v="16265"/>
    <d v="2017-12-01T00:00:00"/>
    <x v="0"/>
    <s v="July 1, 2017"/>
    <s v="Sept 30, 2017"/>
    <x v="0"/>
    <x v="0"/>
    <x v="7"/>
    <n v="3419.4"/>
    <n v="-309.39999999999998"/>
    <n v="2258.3000000000002"/>
    <n v="-213"/>
    <x v="3"/>
    <x v="10"/>
  </r>
  <r>
    <x v="2"/>
    <x v="0"/>
    <d v="2017-11-30T00:00:00"/>
    <x v="37"/>
    <x v="0"/>
    <x v="0"/>
    <x v="0"/>
    <x v="1"/>
    <s v="16265"/>
    <d v="2017-12-01T00:00:00"/>
    <x v="0"/>
    <s v="July 1, 2017"/>
    <s v="Sept 30, 2017"/>
    <x v="0"/>
    <x v="0"/>
    <x v="7"/>
    <n v="106"/>
    <n v="-9.6"/>
    <n v="69.8"/>
    <n v="-6"/>
    <x v="9"/>
    <x v="11"/>
  </r>
  <r>
    <x v="2"/>
    <x v="0"/>
    <d v="2017-11-30T00:00:00"/>
    <x v="37"/>
    <x v="0"/>
    <x v="0"/>
    <x v="0"/>
    <x v="1"/>
    <s v="16265"/>
    <d v="2017-12-01T00:00:00"/>
    <x v="0"/>
    <s v="July 1, 2017"/>
    <s v="Sept 30, 2017"/>
    <x v="0"/>
    <x v="0"/>
    <x v="7"/>
    <n v="112.5"/>
    <n v="-8.3000000000000007"/>
    <n v="68.599999999999994"/>
    <n v="-4.5999999999999996"/>
    <x v="7"/>
    <x v="8"/>
  </r>
  <r>
    <x v="2"/>
    <x v="0"/>
    <d v="2017-11-30T00:00:00"/>
    <x v="37"/>
    <x v="0"/>
    <x v="0"/>
    <x v="0"/>
    <x v="1"/>
    <s v="16265"/>
    <d v="2017-12-01T00:00:00"/>
    <x v="0"/>
    <s v="July 1, 2017"/>
    <s v="Sept 30, 2017"/>
    <x v="0"/>
    <x v="0"/>
    <x v="7"/>
    <n v="127.8"/>
    <n v="32.4"/>
    <n v="82.8"/>
    <n v="17.8"/>
    <x v="8"/>
    <x v="9"/>
  </r>
  <r>
    <x v="2"/>
    <x v="1"/>
    <d v="2017-11-30T00:00:00"/>
    <x v="37"/>
    <x v="0"/>
    <x v="0"/>
    <x v="11"/>
    <x v="1"/>
    <s v="16269"/>
    <d v="2017-12-01T00:00:00"/>
    <x v="0"/>
    <s v="July 1, 2017"/>
    <s v="Sept 30, 2017"/>
    <x v="0"/>
    <x v="0"/>
    <x v="7"/>
    <n v="2117.5"/>
    <n v="-251.35"/>
    <n v="1258.03"/>
    <n v="-145.12"/>
    <x v="3"/>
    <x v="10"/>
  </r>
  <r>
    <x v="2"/>
    <x v="1"/>
    <d v="2017-11-30T00:00:00"/>
    <x v="37"/>
    <x v="0"/>
    <x v="0"/>
    <x v="11"/>
    <x v="1"/>
    <s v="16269"/>
    <d v="2017-12-01T00:00:00"/>
    <x v="0"/>
    <s v="July 1, 2017"/>
    <s v="Sept 30, 2017"/>
    <x v="0"/>
    <x v="0"/>
    <x v="7"/>
    <n v="72.05"/>
    <n v="-2.91"/>
    <n v="43.64"/>
    <n v="-3.96"/>
    <x v="9"/>
    <x v="11"/>
  </r>
  <r>
    <x v="2"/>
    <x v="1"/>
    <d v="2017-11-30T00:00:00"/>
    <x v="37"/>
    <x v="0"/>
    <x v="0"/>
    <x v="11"/>
    <x v="1"/>
    <s v="16269"/>
    <d v="2017-12-01T00:00:00"/>
    <x v="0"/>
    <s v="July 1, 2017"/>
    <s v="Sept 30, 2017"/>
    <x v="0"/>
    <x v="0"/>
    <x v="7"/>
    <n v="66.430000000000007"/>
    <n v="-6.64"/>
    <n v="45.77"/>
    <n v="0.88"/>
    <x v="7"/>
    <x v="8"/>
  </r>
  <r>
    <x v="2"/>
    <x v="1"/>
    <d v="2017-11-30T00:00:00"/>
    <x v="37"/>
    <x v="0"/>
    <x v="0"/>
    <x v="11"/>
    <x v="1"/>
    <s v="16269"/>
    <d v="2017-12-01T00:00:00"/>
    <x v="0"/>
    <s v="July 1, 2017"/>
    <s v="Sept 30, 2017"/>
    <x v="0"/>
    <x v="0"/>
    <x v="7"/>
    <n v="75.72"/>
    <n v="-0.83"/>
    <n v="58.82"/>
    <n v="3.01"/>
    <x v="8"/>
    <x v="9"/>
  </r>
  <r>
    <x v="4"/>
    <x v="2"/>
    <m/>
    <x v="38"/>
    <x v="0"/>
    <x v="0"/>
    <x v="6"/>
    <x v="1"/>
    <s v="17021"/>
    <d v="2018-02-01T00:00:00"/>
    <x v="0"/>
    <s v="July 1, 2017"/>
    <s v="Sep 30, 2017"/>
    <x v="0"/>
    <x v="0"/>
    <x v="8"/>
    <n v="4.21"/>
    <n v="0"/>
    <n v="0.55000000000000004"/>
    <n v="0"/>
    <x v="9"/>
    <x v="17"/>
  </r>
  <r>
    <x v="4"/>
    <x v="2"/>
    <m/>
    <x v="38"/>
    <x v="0"/>
    <x v="0"/>
    <x v="6"/>
    <x v="1"/>
    <s v="17021"/>
    <d v="2018-02-01T00:00:00"/>
    <x v="0"/>
    <s v="July 1, 2017"/>
    <s v="Sep 30, 2017"/>
    <x v="0"/>
    <x v="0"/>
    <x v="8"/>
    <n v="4.55"/>
    <n v="0"/>
    <n v="3.57"/>
    <n v="0"/>
    <x v="7"/>
    <x v="18"/>
  </r>
  <r>
    <x v="4"/>
    <x v="2"/>
    <m/>
    <x v="38"/>
    <x v="0"/>
    <x v="0"/>
    <x v="6"/>
    <x v="1"/>
    <s v="17021"/>
    <d v="2018-02-01T00:00:00"/>
    <x v="0"/>
    <s v="July 1, 2017"/>
    <s v="Sep 30, 2017"/>
    <x v="0"/>
    <x v="0"/>
    <x v="8"/>
    <n v="5.28"/>
    <n v="0"/>
    <n v="6.08"/>
    <n v="0"/>
    <x v="8"/>
    <x v="19"/>
  </r>
  <r>
    <x v="4"/>
    <x v="2"/>
    <m/>
    <x v="38"/>
    <x v="0"/>
    <x v="0"/>
    <x v="6"/>
    <x v="1"/>
    <s v="17021"/>
    <d v="2018-02-01T00:00:00"/>
    <x v="0"/>
    <s v="July 1, 2017"/>
    <s v="Sep 30, 2017"/>
    <x v="0"/>
    <x v="0"/>
    <x v="8"/>
    <n v="134.19999999999999"/>
    <n v="0"/>
    <n v="19.12"/>
    <n v="0"/>
    <x v="3"/>
    <x v="20"/>
  </r>
  <r>
    <x v="3"/>
    <x v="0"/>
    <d v="2018-06-28T00:00:00"/>
    <x v="39"/>
    <x v="0"/>
    <x v="0"/>
    <x v="0"/>
    <x v="1"/>
    <s v="19224"/>
    <d v="2018-05-01T00:00:00"/>
    <x v="0"/>
    <s v="October 1, 2017"/>
    <s v="December 31, 2017"/>
    <x v="0"/>
    <x v="0"/>
    <x v="8"/>
    <n v="139"/>
    <n v="47.1"/>
    <n v="95.6"/>
    <n v="39.1"/>
    <x v="10"/>
    <x v="13"/>
  </r>
  <r>
    <x v="3"/>
    <x v="0"/>
    <d v="2018-06-28T00:00:00"/>
    <x v="39"/>
    <x v="0"/>
    <x v="0"/>
    <x v="0"/>
    <x v="1"/>
    <s v="19224"/>
    <d v="2018-05-01T00:00:00"/>
    <x v="0"/>
    <s v="October 1, 2017"/>
    <s v="December 31, 2017"/>
    <x v="0"/>
    <x v="0"/>
    <x v="8"/>
    <n v="356.5"/>
    <n v="140.1"/>
    <n v="232"/>
    <n v="99.5"/>
    <x v="11"/>
    <x v="14"/>
  </r>
  <r>
    <x v="3"/>
    <x v="0"/>
    <d v="2018-06-28T00:00:00"/>
    <x v="39"/>
    <x v="0"/>
    <x v="0"/>
    <x v="0"/>
    <x v="1"/>
    <s v="19224"/>
    <d v="2018-05-01T00:00:00"/>
    <x v="0"/>
    <s v="October 1, 2017"/>
    <s v="December 31, 2017"/>
    <x v="0"/>
    <x v="0"/>
    <x v="8"/>
    <n v="611.79999999999995"/>
    <n v="254"/>
    <n v="403.9"/>
    <n v="170.5"/>
    <x v="12"/>
    <x v="15"/>
  </r>
  <r>
    <x v="3"/>
    <x v="0"/>
    <d v="2018-06-28T00:00:00"/>
    <x v="39"/>
    <x v="0"/>
    <x v="0"/>
    <x v="0"/>
    <x v="1"/>
    <s v="19224"/>
    <d v="2018-05-01T00:00:00"/>
    <x v="0"/>
    <s v="October 1, 2017"/>
    <s v="December 31, 2017"/>
    <x v="0"/>
    <x v="0"/>
    <x v="8"/>
    <n v="4526.7"/>
    <n v="131.80000000000001"/>
    <n v="2989.8"/>
    <n v="96.1"/>
    <x v="3"/>
    <x v="16"/>
  </r>
  <r>
    <x v="3"/>
    <x v="1"/>
    <d v="2018-04-30T00:00:00"/>
    <x v="39"/>
    <x v="0"/>
    <x v="0"/>
    <x v="11"/>
    <x v="1"/>
    <s v="19228"/>
    <d v="2018-05-01T00:00:00"/>
    <x v="0"/>
    <s v="October 1, 2017"/>
    <s v="December 31, 2017"/>
    <x v="0"/>
    <x v="0"/>
    <x v="8"/>
    <n v="75.989999999999995"/>
    <n v="44.93"/>
    <n v="59.59"/>
    <n v="29.55"/>
    <x v="10"/>
    <x v="13"/>
  </r>
  <r>
    <x v="3"/>
    <x v="1"/>
    <d v="2018-04-30T00:00:00"/>
    <x v="39"/>
    <x v="0"/>
    <x v="0"/>
    <x v="11"/>
    <x v="1"/>
    <s v="19228"/>
    <d v="2018-05-01T00:00:00"/>
    <x v="0"/>
    <s v="October 1, 2017"/>
    <s v="December 31, 2017"/>
    <x v="0"/>
    <x v="0"/>
    <x v="8"/>
    <n v="189.9"/>
    <n v="109.96"/>
    <n v="136.69"/>
    <n v="68.16"/>
    <x v="11"/>
    <x v="14"/>
  </r>
  <r>
    <x v="3"/>
    <x v="1"/>
    <d v="2018-04-30T00:00:00"/>
    <x v="39"/>
    <x v="0"/>
    <x v="0"/>
    <x v="11"/>
    <x v="1"/>
    <s v="19228"/>
    <d v="2018-05-01T00:00:00"/>
    <x v="0"/>
    <s v="October 1, 2017"/>
    <s v="December 31, 2017"/>
    <x v="0"/>
    <x v="0"/>
    <x v="8"/>
    <n v="329.22"/>
    <n v="176.28"/>
    <n v="217.66"/>
    <n v="95.84"/>
    <x v="12"/>
    <x v="15"/>
  </r>
  <r>
    <x v="3"/>
    <x v="1"/>
    <d v="2018-04-30T00:00:00"/>
    <x v="39"/>
    <x v="0"/>
    <x v="0"/>
    <x v="11"/>
    <x v="1"/>
    <s v="19228"/>
    <d v="2018-05-01T00:00:00"/>
    <x v="0"/>
    <s v="October 1, 2017"/>
    <s v="December 31, 2017"/>
    <x v="0"/>
    <x v="0"/>
    <x v="8"/>
    <n v="2712.6"/>
    <n v="79.81"/>
    <n v="1671.98"/>
    <n v="48.42"/>
    <x v="3"/>
    <x v="16"/>
  </r>
  <r>
    <x v="3"/>
    <x v="3"/>
    <m/>
    <x v="39"/>
    <x v="0"/>
    <x v="0"/>
    <x v="6"/>
    <x v="1"/>
    <s v="19324"/>
    <d v="2018-05-01T00:00:00"/>
    <x v="0"/>
    <s v="October 1, 2017"/>
    <s v="December 31, 2017"/>
    <x v="0"/>
    <x v="0"/>
    <x v="8"/>
    <n v="12.11"/>
    <n v="0"/>
    <n v="8.86"/>
    <n v="0"/>
    <x v="10"/>
    <x v="13"/>
  </r>
  <r>
    <x v="3"/>
    <x v="3"/>
    <m/>
    <x v="39"/>
    <x v="0"/>
    <x v="0"/>
    <x v="6"/>
    <x v="1"/>
    <s v="19324"/>
    <d v="2018-05-01T00:00:00"/>
    <x v="0"/>
    <s v="October 1, 2017"/>
    <s v="December 31, 2017"/>
    <x v="0"/>
    <x v="0"/>
    <x v="8"/>
    <n v="23.53"/>
    <n v="0"/>
    <n v="5.1100000000000003"/>
    <n v="0"/>
    <x v="11"/>
    <x v="14"/>
  </r>
  <r>
    <x v="3"/>
    <x v="3"/>
    <m/>
    <x v="39"/>
    <x v="0"/>
    <x v="0"/>
    <x v="6"/>
    <x v="1"/>
    <s v="19324"/>
    <d v="2018-05-01T00:00:00"/>
    <x v="0"/>
    <s v="October 1, 2017"/>
    <s v="December 31, 2017"/>
    <x v="0"/>
    <x v="0"/>
    <x v="8"/>
    <n v="35.06"/>
    <n v="0"/>
    <n v="6.16"/>
    <n v="0"/>
    <x v="12"/>
    <x v="15"/>
  </r>
  <r>
    <x v="3"/>
    <x v="3"/>
    <m/>
    <x v="39"/>
    <x v="0"/>
    <x v="0"/>
    <x v="6"/>
    <x v="1"/>
    <s v="19324"/>
    <d v="2018-05-01T00:00:00"/>
    <x v="0"/>
    <s v="October 1, 2017"/>
    <s v="December 31, 2017"/>
    <x v="0"/>
    <x v="0"/>
    <x v="8"/>
    <n v="204.9"/>
    <n v="0"/>
    <n v="39.25"/>
    <n v="0"/>
    <x v="3"/>
    <x v="16"/>
  </r>
  <r>
    <x v="0"/>
    <x v="0"/>
    <d v="2018-05-31T00:00:00"/>
    <x v="40"/>
    <x v="0"/>
    <x v="0"/>
    <x v="0"/>
    <x v="1"/>
    <s v="19865"/>
    <d v="2018-06-01T00:00:00"/>
    <x v="0"/>
    <s v="Jan 1, 2018"/>
    <s v="March 31, 2018"/>
    <x v="0"/>
    <x v="0"/>
    <x v="8"/>
    <n v="964.1"/>
    <n v="-96.2"/>
    <n v="618.70000000000005"/>
    <n v="-44"/>
    <x v="0"/>
    <x v="0"/>
  </r>
  <r>
    <x v="0"/>
    <x v="0"/>
    <d v="2018-05-31T00:00:00"/>
    <x v="40"/>
    <x v="0"/>
    <x v="0"/>
    <x v="0"/>
    <x v="1"/>
    <s v="19865"/>
    <d v="2018-06-01T00:00:00"/>
    <x v="0"/>
    <s v="Jan 1, 2018"/>
    <s v="March 31, 2018"/>
    <x v="0"/>
    <x v="0"/>
    <x v="8"/>
    <n v="787.5"/>
    <n v="-113.4"/>
    <n v="543.5"/>
    <n v="-83.9"/>
    <x v="1"/>
    <x v="1"/>
  </r>
  <r>
    <x v="0"/>
    <x v="0"/>
    <d v="2018-05-31T00:00:00"/>
    <x v="40"/>
    <x v="0"/>
    <x v="0"/>
    <x v="0"/>
    <x v="1"/>
    <s v="19865"/>
    <d v="2018-06-01T00:00:00"/>
    <x v="0"/>
    <s v="Jan 1, 2018"/>
    <s v="March 31, 2018"/>
    <x v="0"/>
    <x v="0"/>
    <x v="8"/>
    <n v="638.4"/>
    <n v="45.3"/>
    <n v="430.8"/>
    <n v="34.799999999999997"/>
    <x v="2"/>
    <x v="2"/>
  </r>
  <r>
    <x v="0"/>
    <x v="0"/>
    <d v="2018-05-31T00:00:00"/>
    <x v="40"/>
    <x v="0"/>
    <x v="0"/>
    <x v="0"/>
    <x v="1"/>
    <s v="19865"/>
    <d v="2018-06-01T00:00:00"/>
    <x v="0"/>
    <s v="Jan 1, 2018"/>
    <s v="March 31, 2018"/>
    <x v="0"/>
    <x v="0"/>
    <x v="8"/>
    <n v="2390"/>
    <n v="-164.3"/>
    <n v="1593"/>
    <n v="-93.1"/>
    <x v="3"/>
    <x v="3"/>
  </r>
  <r>
    <x v="0"/>
    <x v="4"/>
    <d v="2018-05-30T00:00:00"/>
    <x v="40"/>
    <x v="0"/>
    <x v="0"/>
    <x v="6"/>
    <x v="1"/>
    <s v="19869"/>
    <d v="2018-06-01T00:00:00"/>
    <x v="0"/>
    <s v="Jan 1, 2018"/>
    <s v="March 31, 2018"/>
    <x v="0"/>
    <x v="0"/>
    <x v="8"/>
    <n v="45.3"/>
    <m/>
    <n v="2.06"/>
    <m/>
    <x v="0"/>
    <x v="0"/>
  </r>
  <r>
    <x v="0"/>
    <x v="4"/>
    <d v="2018-05-30T00:00:00"/>
    <x v="40"/>
    <x v="0"/>
    <x v="0"/>
    <x v="6"/>
    <x v="1"/>
    <s v="19869"/>
    <d v="2018-06-01T00:00:00"/>
    <x v="0"/>
    <s v="Jan 1, 2018"/>
    <s v="March 31, 2018"/>
    <x v="0"/>
    <x v="0"/>
    <x v="8"/>
    <n v="33.36"/>
    <m/>
    <n v="2.11"/>
    <m/>
    <x v="1"/>
    <x v="1"/>
  </r>
  <r>
    <x v="0"/>
    <x v="4"/>
    <d v="2018-05-30T00:00:00"/>
    <x v="40"/>
    <x v="0"/>
    <x v="0"/>
    <x v="6"/>
    <x v="1"/>
    <s v="19869"/>
    <d v="2018-06-01T00:00:00"/>
    <x v="0"/>
    <s v="Jan 1, 2018"/>
    <s v="March 31, 2018"/>
    <x v="0"/>
    <x v="0"/>
    <x v="8"/>
    <n v="33.17"/>
    <m/>
    <n v="2.89"/>
    <m/>
    <x v="2"/>
    <x v="2"/>
  </r>
  <r>
    <x v="0"/>
    <x v="4"/>
    <d v="2018-05-30T00:00:00"/>
    <x v="40"/>
    <x v="0"/>
    <x v="0"/>
    <x v="6"/>
    <x v="1"/>
    <s v="19869"/>
    <d v="2018-06-01T00:00:00"/>
    <x v="0"/>
    <s v="Jan 1, 2018"/>
    <s v="March 31, 2018"/>
    <x v="0"/>
    <x v="0"/>
    <x v="8"/>
    <n v="111.83"/>
    <m/>
    <n v="7.06"/>
    <m/>
    <x v="3"/>
    <x v="3"/>
  </r>
  <r>
    <x v="0"/>
    <x v="1"/>
    <d v="2018-05-31T00:00:00"/>
    <x v="40"/>
    <x v="0"/>
    <x v="0"/>
    <x v="12"/>
    <x v="1"/>
    <s v="19873"/>
    <d v="2018-06-01T00:00:00"/>
    <x v="0"/>
    <s v="Jan 1, 2018"/>
    <s v="March 31, 2018"/>
    <x v="0"/>
    <x v="0"/>
    <x v="8"/>
    <n v="590.91"/>
    <n v="-43.2"/>
    <n v="335.48"/>
    <n v="-45.33"/>
    <x v="0"/>
    <x v="0"/>
  </r>
  <r>
    <x v="0"/>
    <x v="1"/>
    <d v="2018-05-31T00:00:00"/>
    <x v="40"/>
    <x v="0"/>
    <x v="0"/>
    <x v="12"/>
    <x v="1"/>
    <s v="19873"/>
    <d v="2018-06-01T00:00:00"/>
    <x v="0"/>
    <s v="Jan 1, 2018"/>
    <s v="March 31, 2018"/>
    <x v="0"/>
    <x v="0"/>
    <x v="8"/>
    <n v="497.56"/>
    <n v="-83.75"/>
    <n v="283.38"/>
    <n v="-37.85"/>
    <x v="1"/>
    <x v="1"/>
  </r>
  <r>
    <x v="0"/>
    <x v="1"/>
    <d v="2018-05-31T00:00:00"/>
    <x v="40"/>
    <x v="0"/>
    <x v="0"/>
    <x v="12"/>
    <x v="1"/>
    <s v="19873"/>
    <d v="2018-06-01T00:00:00"/>
    <x v="0"/>
    <s v="Jan 1, 2018"/>
    <s v="March 31, 2018"/>
    <x v="0"/>
    <x v="0"/>
    <x v="8"/>
    <n v="401.61"/>
    <n v="15.98"/>
    <n v="235.8"/>
    <n v="11.7"/>
    <x v="2"/>
    <x v="2"/>
  </r>
  <r>
    <x v="0"/>
    <x v="1"/>
    <d v="2018-05-31T00:00:00"/>
    <x v="40"/>
    <x v="0"/>
    <x v="0"/>
    <x v="12"/>
    <x v="1"/>
    <s v="19873"/>
    <d v="2018-06-01T00:00:00"/>
    <x v="0"/>
    <s v="Jan 1, 2018"/>
    <s v="March 31, 2018"/>
    <x v="0"/>
    <x v="0"/>
    <x v="8"/>
    <n v="1490.08"/>
    <n v="-110.97"/>
    <n v="854.66"/>
    <n v="-71.48"/>
    <x v="3"/>
    <x v="3"/>
  </r>
  <r>
    <x v="1"/>
    <x v="0"/>
    <d v="2018-08-31T00:00:00"/>
    <x v="41"/>
    <x v="0"/>
    <x v="0"/>
    <x v="0"/>
    <x v="0"/>
    <s v="21317"/>
    <d v="2018-09-01T00:00:00"/>
    <x v="0"/>
    <s v="Apr 1, 2018"/>
    <s v="Jun 30, 2018"/>
    <x v="0"/>
    <x v="0"/>
    <x v="8"/>
    <n v="3478.4"/>
    <n v="-422.2"/>
    <n v="2342.3000000000002"/>
    <n v="-286.3"/>
    <x v="3"/>
    <x v="7"/>
  </r>
  <r>
    <x v="1"/>
    <x v="0"/>
    <d v="2018-08-31T00:00:00"/>
    <x v="41"/>
    <x v="0"/>
    <x v="0"/>
    <x v="0"/>
    <x v="0"/>
    <s v="21317"/>
    <d v="2018-09-01T00:00:00"/>
    <x v="0"/>
    <s v="Apr 1, 2018"/>
    <s v="Jun 30, 2018"/>
    <x v="0"/>
    <x v="0"/>
    <x v="8"/>
    <n v="615.9"/>
    <n v="-88"/>
    <n v="425.8"/>
    <n v="-59"/>
    <x v="4"/>
    <x v="4"/>
  </r>
  <r>
    <x v="1"/>
    <x v="0"/>
    <d v="2018-08-31T00:00:00"/>
    <x v="41"/>
    <x v="0"/>
    <x v="0"/>
    <x v="0"/>
    <x v="0"/>
    <s v="21317"/>
    <d v="2018-09-01T00:00:00"/>
    <x v="0"/>
    <s v="Apr 1, 2018"/>
    <s v="Jun 30, 2018"/>
    <x v="0"/>
    <x v="0"/>
    <x v="8"/>
    <n v="309.60000000000002"/>
    <n v="-145.4"/>
    <n v="226"/>
    <n v="-116.9"/>
    <x v="5"/>
    <x v="5"/>
  </r>
  <r>
    <x v="1"/>
    <x v="0"/>
    <d v="2018-08-31T00:00:00"/>
    <x v="41"/>
    <x v="0"/>
    <x v="0"/>
    <x v="0"/>
    <x v="0"/>
    <s v="21317"/>
    <d v="2018-09-01T00:00:00"/>
    <x v="0"/>
    <s v="Apr 1, 2018"/>
    <s v="Jun 30, 2018"/>
    <x v="0"/>
    <x v="0"/>
    <x v="8"/>
    <n v="162.9"/>
    <n v="-24.5"/>
    <n v="97.5"/>
    <n v="-17.3"/>
    <x v="6"/>
    <x v="6"/>
  </r>
  <r>
    <x v="1"/>
    <x v="4"/>
    <d v="2018-08-31T00:00:00"/>
    <x v="41"/>
    <x v="0"/>
    <x v="0"/>
    <x v="6"/>
    <x v="1"/>
    <s v="21321"/>
    <d v="2018-09-01T00:00:00"/>
    <x v="0"/>
    <s v="Apr 1, 2018"/>
    <s v="Jun 30, 2018"/>
    <x v="0"/>
    <x v="0"/>
    <x v="8"/>
    <n v="145.68"/>
    <m/>
    <n v="13.42"/>
    <m/>
    <x v="3"/>
    <x v="7"/>
  </r>
  <r>
    <x v="1"/>
    <x v="4"/>
    <d v="2018-08-31T00:00:00"/>
    <x v="41"/>
    <x v="0"/>
    <x v="0"/>
    <x v="6"/>
    <x v="1"/>
    <s v="21321"/>
    <d v="2018-09-01T00:00:00"/>
    <x v="0"/>
    <s v="Apr 1, 2018"/>
    <s v="Jun 30, 2018"/>
    <x v="0"/>
    <x v="0"/>
    <x v="8"/>
    <n v="23.58"/>
    <m/>
    <n v="3.62"/>
    <m/>
    <x v="4"/>
    <x v="4"/>
  </r>
  <r>
    <x v="1"/>
    <x v="4"/>
    <d v="2018-08-31T00:00:00"/>
    <x v="41"/>
    <x v="0"/>
    <x v="0"/>
    <x v="6"/>
    <x v="1"/>
    <s v="21321"/>
    <d v="2018-09-01T00:00:00"/>
    <x v="0"/>
    <s v="Apr 1, 2018"/>
    <s v="Jun 30, 2018"/>
    <x v="0"/>
    <x v="0"/>
    <x v="8"/>
    <n v="5.23"/>
    <m/>
    <n v="1.98"/>
    <m/>
    <x v="5"/>
    <x v="5"/>
  </r>
  <r>
    <x v="1"/>
    <x v="4"/>
    <d v="2018-08-31T00:00:00"/>
    <x v="41"/>
    <x v="0"/>
    <x v="0"/>
    <x v="6"/>
    <x v="1"/>
    <s v="21321"/>
    <d v="2018-09-01T00:00:00"/>
    <x v="0"/>
    <s v="Apr 1, 2018"/>
    <s v="Jun 30, 2018"/>
    <x v="0"/>
    <x v="0"/>
    <x v="8"/>
    <n v="5.05"/>
    <m/>
    <n v="0.75"/>
    <m/>
    <x v="6"/>
    <x v="6"/>
  </r>
  <r>
    <x v="1"/>
    <x v="1"/>
    <d v="2018-08-29T00:00:00"/>
    <x v="41"/>
    <x v="0"/>
    <x v="0"/>
    <x v="12"/>
    <x v="1"/>
    <s v="21325"/>
    <d v="2018-09-01T00:00:00"/>
    <x v="0"/>
    <s v="Apr 1, 2018"/>
    <s v="Jun 30, 2018"/>
    <x v="0"/>
    <x v="0"/>
    <x v="8"/>
    <n v="2206.59"/>
    <n v="-324.07"/>
    <n v="1283.3900000000001"/>
    <n v="-196.73"/>
    <x v="3"/>
    <x v="7"/>
  </r>
  <r>
    <x v="1"/>
    <x v="1"/>
    <d v="2018-08-29T00:00:00"/>
    <x v="41"/>
    <x v="0"/>
    <x v="0"/>
    <x v="12"/>
    <x v="1"/>
    <s v="21325"/>
    <d v="2018-09-01T00:00:00"/>
    <x v="0"/>
    <s v="Apr 1, 2018"/>
    <s v="Jun 30, 2018"/>
    <x v="0"/>
    <x v="0"/>
    <x v="8"/>
    <n v="386.3"/>
    <n v="-78.05"/>
    <n v="224.71"/>
    <n v="-47.47"/>
    <x v="4"/>
    <x v="4"/>
  </r>
  <r>
    <x v="1"/>
    <x v="1"/>
    <d v="2018-08-29T00:00:00"/>
    <x v="41"/>
    <x v="0"/>
    <x v="0"/>
    <x v="12"/>
    <x v="1"/>
    <s v="21325"/>
    <d v="2018-09-01T00:00:00"/>
    <x v="0"/>
    <s v="Apr 1, 2018"/>
    <s v="Jun 30, 2018"/>
    <x v="0"/>
    <x v="0"/>
    <x v="8"/>
    <n v="234.11"/>
    <n v="-115.69"/>
    <n v="141.29"/>
    <n v="-67.09"/>
    <x v="5"/>
    <x v="5"/>
  </r>
  <r>
    <x v="1"/>
    <x v="1"/>
    <d v="2018-08-29T00:00:00"/>
    <x v="41"/>
    <x v="0"/>
    <x v="0"/>
    <x v="12"/>
    <x v="1"/>
    <s v="21325"/>
    <d v="2018-09-01T00:00:00"/>
    <x v="0"/>
    <s v="Apr 1, 2018"/>
    <s v="Jun 30, 2018"/>
    <x v="0"/>
    <x v="0"/>
    <x v="8"/>
    <n v="96.09"/>
    <n v="-19.36"/>
    <n v="62.74"/>
    <n v="-10.69"/>
    <x v="6"/>
    <x v="6"/>
  </r>
  <r>
    <x v="2"/>
    <x v="0"/>
    <d v="2018-11-30T00:00:00"/>
    <x v="42"/>
    <x v="0"/>
    <x v="0"/>
    <x v="0"/>
    <x v="1"/>
    <s v="22084"/>
    <d v="2018-12-01T00:00:00"/>
    <x v="0"/>
    <s v="July 1, 2018"/>
    <s v="Sept 30, 2018"/>
    <x v="0"/>
    <x v="0"/>
    <x v="8"/>
    <n v="3805.9"/>
    <n v="-428"/>
    <n v="2561.6999999999998"/>
    <n v="-283.89999999999998"/>
    <x v="3"/>
    <x v="10"/>
  </r>
  <r>
    <x v="2"/>
    <x v="0"/>
    <d v="2018-11-30T00:00:00"/>
    <x v="42"/>
    <x v="0"/>
    <x v="0"/>
    <x v="0"/>
    <x v="1"/>
    <s v="22084"/>
    <d v="2018-12-01T00:00:00"/>
    <x v="0"/>
    <s v="July 1, 2018"/>
    <s v="Sept 30, 2018"/>
    <x v="0"/>
    <x v="0"/>
    <x v="8"/>
    <n v="102.5"/>
    <n v="-11.5"/>
    <n v="70"/>
    <n v="-1.6"/>
    <x v="9"/>
    <x v="11"/>
  </r>
  <r>
    <x v="2"/>
    <x v="0"/>
    <d v="2018-11-30T00:00:00"/>
    <x v="42"/>
    <x v="0"/>
    <x v="0"/>
    <x v="0"/>
    <x v="1"/>
    <s v="22084"/>
    <d v="2018-12-01T00:00:00"/>
    <x v="0"/>
    <s v="July 1, 2018"/>
    <s v="Sept 30, 2018"/>
    <x v="0"/>
    <x v="0"/>
    <x v="8"/>
    <n v="109.7"/>
    <n v="-31.7"/>
    <n v="73.900000000000006"/>
    <n v="-19.399999999999999"/>
    <x v="7"/>
    <x v="8"/>
  </r>
  <r>
    <x v="2"/>
    <x v="0"/>
    <d v="2018-11-30T00:00:00"/>
    <x v="42"/>
    <x v="0"/>
    <x v="0"/>
    <x v="0"/>
    <x v="1"/>
    <s v="22084"/>
    <d v="2018-12-01T00:00:00"/>
    <x v="0"/>
    <s v="July 1, 2018"/>
    <s v="Sept 30, 2018"/>
    <x v="0"/>
    <x v="0"/>
    <x v="8"/>
    <n v="115.3"/>
    <n v="37.4"/>
    <n v="75.5"/>
    <n v="23.4"/>
    <x v="8"/>
    <x v="9"/>
  </r>
  <r>
    <x v="2"/>
    <x v="1"/>
    <d v="2018-11-29T00:00:00"/>
    <x v="42"/>
    <x v="0"/>
    <x v="0"/>
    <x v="12"/>
    <x v="1"/>
    <s v="22088"/>
    <d v="2018-12-01T00:00:00"/>
    <x v="0"/>
    <s v="July 1, 2018"/>
    <s v="Sept 30, 2018"/>
    <x v="0"/>
    <x v="0"/>
    <x v="8"/>
    <n v="2404.69"/>
    <n v="-326.22000000000003"/>
    <n v="1446.31"/>
    <n v="-191.83"/>
    <x v="3"/>
    <x v="10"/>
  </r>
  <r>
    <x v="2"/>
    <x v="1"/>
    <d v="2018-11-29T00:00:00"/>
    <x v="42"/>
    <x v="0"/>
    <x v="0"/>
    <x v="12"/>
    <x v="1"/>
    <s v="22088"/>
    <d v="2018-12-01T00:00:00"/>
    <x v="0"/>
    <s v="July 1, 2018"/>
    <s v="Sept 30, 2018"/>
    <x v="0"/>
    <x v="0"/>
    <x v="8"/>
    <n v="67.66"/>
    <n v="-3.03"/>
    <n v="57.23"/>
    <n v="2.48"/>
    <x v="9"/>
    <x v="11"/>
  </r>
  <r>
    <x v="2"/>
    <x v="1"/>
    <d v="2018-11-29T00:00:00"/>
    <x v="42"/>
    <x v="0"/>
    <x v="0"/>
    <x v="12"/>
    <x v="1"/>
    <s v="22088"/>
    <d v="2018-12-01T00:00:00"/>
    <x v="0"/>
    <s v="July 1, 2018"/>
    <s v="Sept 30, 2018"/>
    <x v="0"/>
    <x v="0"/>
    <x v="8"/>
    <n v="63.24"/>
    <n v="1.32"/>
    <n v="50.38"/>
    <n v="-5.26"/>
    <x v="7"/>
    <x v="8"/>
  </r>
  <r>
    <x v="2"/>
    <x v="1"/>
    <d v="2018-11-29T00:00:00"/>
    <x v="42"/>
    <x v="0"/>
    <x v="0"/>
    <x v="12"/>
    <x v="1"/>
    <s v="22088"/>
    <d v="2018-12-01T00:00:00"/>
    <x v="0"/>
    <s v="July 1, 2018"/>
    <s v="Sept 30, 2018"/>
    <x v="0"/>
    <x v="0"/>
    <x v="8"/>
    <n v="67.2"/>
    <n v="-0.44"/>
    <n v="55.3"/>
    <n v="7.68"/>
    <x v="8"/>
    <x v="9"/>
  </r>
  <r>
    <x v="2"/>
    <x v="4"/>
    <d v="2018-11-30T00:00:00"/>
    <x v="42"/>
    <x v="0"/>
    <x v="0"/>
    <x v="6"/>
    <x v="1"/>
    <s v="22309"/>
    <d v="2018-12-01T00:00:00"/>
    <x v="0"/>
    <s v="July 1, 2018"/>
    <s v="Sept 30, 2018"/>
    <x v="0"/>
    <x v="0"/>
    <x v="8"/>
    <n v="155.26"/>
    <m/>
    <n v="21.38"/>
    <m/>
    <x v="3"/>
    <x v="10"/>
  </r>
  <r>
    <x v="2"/>
    <x v="4"/>
    <d v="2018-11-30T00:00:00"/>
    <x v="42"/>
    <x v="0"/>
    <x v="0"/>
    <x v="6"/>
    <x v="1"/>
    <s v="22309"/>
    <d v="2018-12-01T00:00:00"/>
    <x v="0"/>
    <s v="July 1, 2018"/>
    <s v="Sept 30, 2018"/>
    <x v="0"/>
    <x v="0"/>
    <x v="8"/>
    <n v="4.13"/>
    <m/>
    <n v="0.65"/>
    <m/>
    <x v="9"/>
    <x v="11"/>
  </r>
  <r>
    <x v="2"/>
    <x v="4"/>
    <d v="2018-11-30T00:00:00"/>
    <x v="42"/>
    <x v="0"/>
    <x v="0"/>
    <x v="6"/>
    <x v="1"/>
    <s v="22309"/>
    <d v="2018-12-01T00:00:00"/>
    <x v="0"/>
    <s v="July 1, 2018"/>
    <s v="Sept 30, 2018"/>
    <x v="0"/>
    <x v="0"/>
    <x v="8"/>
    <n v="3.84"/>
    <m/>
    <n v="2.0699999999999998"/>
    <m/>
    <x v="7"/>
    <x v="8"/>
  </r>
  <r>
    <x v="2"/>
    <x v="4"/>
    <d v="2018-11-30T00:00:00"/>
    <x v="42"/>
    <x v="0"/>
    <x v="0"/>
    <x v="6"/>
    <x v="1"/>
    <s v="22309"/>
    <d v="2018-12-01T00:00:00"/>
    <x v="0"/>
    <s v="July 1, 2018"/>
    <s v="Sept 30, 2018"/>
    <x v="0"/>
    <x v="0"/>
    <x v="8"/>
    <n v="6.66"/>
    <m/>
    <n v="5.24"/>
    <m/>
    <x v="8"/>
    <x v="9"/>
  </r>
  <r>
    <x v="3"/>
    <x v="0"/>
    <d v="2019-04-30T00:00:00"/>
    <x v="43"/>
    <x v="0"/>
    <x v="0"/>
    <x v="13"/>
    <x v="0"/>
    <s v="24428"/>
    <d v="2019-05-01T00:00:00"/>
    <x v="0"/>
    <s v="October 1, 2018"/>
    <s v="December 31, 2018"/>
    <x v="0"/>
    <x v="0"/>
    <x v="9"/>
    <n v="197.1"/>
    <n v="133.80000000000001"/>
    <n v="133.69999999999999"/>
    <n v="94.7"/>
    <x v="10"/>
    <x v="13"/>
  </r>
  <r>
    <x v="3"/>
    <x v="0"/>
    <d v="2019-04-30T00:00:00"/>
    <x v="43"/>
    <x v="0"/>
    <x v="0"/>
    <x v="13"/>
    <x v="0"/>
    <s v="24428"/>
    <d v="2019-05-01T00:00:00"/>
    <x v="0"/>
    <s v="October 1, 2018"/>
    <s v="December 31, 2018"/>
    <x v="0"/>
    <x v="0"/>
    <x v="9"/>
    <n v="469.2"/>
    <n v="105.2"/>
    <n v="308"/>
    <n v="82.4"/>
    <x v="11"/>
    <x v="14"/>
  </r>
  <r>
    <x v="3"/>
    <x v="0"/>
    <d v="2019-04-30T00:00:00"/>
    <x v="43"/>
    <x v="0"/>
    <x v="0"/>
    <x v="13"/>
    <x v="0"/>
    <s v="24428"/>
    <d v="2019-05-01T00:00:00"/>
    <x v="0"/>
    <s v="October 1, 2018"/>
    <s v="December 31, 2018"/>
    <x v="0"/>
    <x v="0"/>
    <x v="9"/>
    <n v="642.1"/>
    <n v="69.5"/>
    <n v="441.1"/>
    <n v="33.200000000000003"/>
    <x v="12"/>
    <x v="15"/>
  </r>
  <r>
    <x v="3"/>
    <x v="0"/>
    <d v="2019-04-30T00:00:00"/>
    <x v="43"/>
    <x v="0"/>
    <x v="0"/>
    <x v="13"/>
    <x v="0"/>
    <s v="24428"/>
    <d v="2019-05-01T00:00:00"/>
    <x v="0"/>
    <s v="October 1, 2018"/>
    <s v="December 31, 2018"/>
    <x v="0"/>
    <x v="0"/>
    <x v="9"/>
    <n v="5114.3"/>
    <n v="-119.5"/>
    <n v="3444.5"/>
    <n v="-73.599999999999994"/>
    <x v="3"/>
    <x v="16"/>
  </r>
  <r>
    <x v="3"/>
    <x v="4"/>
    <m/>
    <x v="43"/>
    <x v="0"/>
    <x v="0"/>
    <x v="6"/>
    <x v="1"/>
    <s v="24432"/>
    <d v="2019-05-01T00:00:00"/>
    <x v="0"/>
    <s v="October 1, 2018"/>
    <s v="December 31, 2018"/>
    <x v="0"/>
    <x v="0"/>
    <x v="9"/>
    <n v="14.88"/>
    <m/>
    <n v="10.73"/>
    <m/>
    <x v="10"/>
    <x v="13"/>
  </r>
  <r>
    <x v="3"/>
    <x v="4"/>
    <m/>
    <x v="43"/>
    <x v="0"/>
    <x v="0"/>
    <x v="6"/>
    <x v="1"/>
    <s v="24432"/>
    <d v="2019-05-01T00:00:00"/>
    <x v="0"/>
    <s v="October 1, 2018"/>
    <s v="December 31, 2018"/>
    <x v="0"/>
    <x v="0"/>
    <x v="9"/>
    <n v="34.270000000000003"/>
    <m/>
    <n v="10.42"/>
    <m/>
    <x v="11"/>
    <x v="14"/>
  </r>
  <r>
    <x v="3"/>
    <x v="4"/>
    <m/>
    <x v="43"/>
    <x v="0"/>
    <x v="0"/>
    <x v="6"/>
    <x v="1"/>
    <s v="24432"/>
    <d v="2019-05-01T00:00:00"/>
    <x v="0"/>
    <s v="October 1, 2018"/>
    <s v="December 31, 2018"/>
    <x v="0"/>
    <x v="0"/>
    <x v="9"/>
    <n v="24.52"/>
    <m/>
    <n v="13.04"/>
    <m/>
    <x v="12"/>
    <x v="15"/>
  </r>
  <r>
    <x v="3"/>
    <x v="4"/>
    <m/>
    <x v="43"/>
    <x v="0"/>
    <x v="0"/>
    <x v="6"/>
    <x v="1"/>
    <s v="24432"/>
    <d v="2019-05-01T00:00:00"/>
    <x v="0"/>
    <s v="October 1, 2018"/>
    <s v="December 31, 2018"/>
    <x v="0"/>
    <x v="0"/>
    <x v="9"/>
    <n v="228.94"/>
    <m/>
    <n v="55.57"/>
    <m/>
    <x v="3"/>
    <x v="16"/>
  </r>
  <r>
    <x v="3"/>
    <x v="1"/>
    <d v="2019-04-30T00:00:00"/>
    <x v="43"/>
    <x v="0"/>
    <x v="0"/>
    <x v="14"/>
    <x v="1"/>
    <s v="24436"/>
    <d v="2019-05-01T00:00:00"/>
    <x v="0"/>
    <s v="October 1, 2018"/>
    <s v="December 31, 2018"/>
    <x v="0"/>
    <x v="0"/>
    <x v="9"/>
    <n v="107.73"/>
    <n v="62.03"/>
    <n v="79.209999999999994"/>
    <n v="42.39"/>
    <x v="10"/>
    <x v="13"/>
  </r>
  <r>
    <x v="3"/>
    <x v="1"/>
    <d v="2019-04-30T00:00:00"/>
    <x v="43"/>
    <x v="0"/>
    <x v="0"/>
    <x v="14"/>
    <x v="1"/>
    <s v="24436"/>
    <d v="2019-05-01T00:00:00"/>
    <x v="0"/>
    <s v="October 1, 2018"/>
    <s v="December 31, 2018"/>
    <x v="0"/>
    <x v="0"/>
    <x v="9"/>
    <n v="256.2"/>
    <n v="113.23"/>
    <n v="174.62"/>
    <n v="69.489999999999995"/>
    <x v="11"/>
    <x v="14"/>
  </r>
  <r>
    <x v="3"/>
    <x v="1"/>
    <d v="2019-04-30T00:00:00"/>
    <x v="43"/>
    <x v="0"/>
    <x v="0"/>
    <x v="14"/>
    <x v="1"/>
    <s v="24436"/>
    <d v="2019-05-01T00:00:00"/>
    <x v="0"/>
    <s v="October 1, 2018"/>
    <s v="December 31, 2018"/>
    <x v="0"/>
    <x v="0"/>
    <x v="9"/>
    <n v="366.93"/>
    <n v="61.57"/>
    <n v="229.16"/>
    <n v="23.12"/>
    <x v="12"/>
    <x v="15"/>
  </r>
  <r>
    <x v="3"/>
    <x v="1"/>
    <d v="2019-04-30T00:00:00"/>
    <x v="43"/>
    <x v="0"/>
    <x v="0"/>
    <x v="14"/>
    <x v="1"/>
    <s v="24436"/>
    <d v="2019-05-01T00:00:00"/>
    <x v="0"/>
    <s v="October 1, 2018"/>
    <s v="December 31, 2018"/>
    <x v="0"/>
    <x v="0"/>
    <x v="9"/>
    <n v="3135.55"/>
    <n v="-89.39"/>
    <n v="1929.31"/>
    <n v="-56.83"/>
    <x v="3"/>
    <x v="16"/>
  </r>
  <r>
    <x v="0"/>
    <x v="4"/>
    <d v="2020-04-24T00:00:00"/>
    <x v="44"/>
    <x v="0"/>
    <x v="0"/>
    <x v="6"/>
    <x v="0"/>
    <s v="24933"/>
    <d v="2020-04-28T00:00:00"/>
    <x v="0"/>
    <s v="Jan 1, 2019"/>
    <s v="March 31, 2019"/>
    <x v="0"/>
    <x v="0"/>
    <x v="9"/>
    <n v="46.41"/>
    <m/>
    <n v="2.92"/>
    <m/>
    <x v="0"/>
    <x v="0"/>
  </r>
  <r>
    <x v="0"/>
    <x v="4"/>
    <d v="2020-04-24T00:00:00"/>
    <x v="44"/>
    <x v="0"/>
    <x v="0"/>
    <x v="6"/>
    <x v="0"/>
    <s v="24933"/>
    <d v="2020-04-28T00:00:00"/>
    <x v="0"/>
    <s v="Jan 1, 2019"/>
    <s v="March 31, 2019"/>
    <x v="0"/>
    <x v="0"/>
    <x v="9"/>
    <n v="36.909999999999997"/>
    <m/>
    <n v="2.42"/>
    <m/>
    <x v="1"/>
    <x v="1"/>
  </r>
  <r>
    <x v="0"/>
    <x v="4"/>
    <d v="2020-04-24T00:00:00"/>
    <x v="44"/>
    <x v="0"/>
    <x v="0"/>
    <x v="6"/>
    <x v="0"/>
    <s v="24933"/>
    <d v="2020-04-28T00:00:00"/>
    <x v="0"/>
    <s v="Jan 1, 2019"/>
    <s v="March 31, 2019"/>
    <x v="0"/>
    <x v="0"/>
    <x v="9"/>
    <n v="31.94"/>
    <m/>
    <n v="2"/>
    <m/>
    <x v="2"/>
    <x v="2"/>
  </r>
  <r>
    <x v="0"/>
    <x v="4"/>
    <d v="2020-04-24T00:00:00"/>
    <x v="44"/>
    <x v="0"/>
    <x v="0"/>
    <x v="6"/>
    <x v="0"/>
    <s v="24933"/>
    <d v="2020-04-28T00:00:00"/>
    <x v="0"/>
    <s v="Jan 1, 2019"/>
    <s v="March 31, 2019"/>
    <x v="0"/>
    <x v="0"/>
    <x v="9"/>
    <n v="115.26"/>
    <m/>
    <n v="7.34"/>
    <m/>
    <x v="3"/>
    <x v="3"/>
  </r>
  <r>
    <x v="0"/>
    <x v="0"/>
    <d v="2019-05-31T00:00:00"/>
    <x v="44"/>
    <x v="0"/>
    <x v="0"/>
    <x v="15"/>
    <x v="1"/>
    <s v="24998"/>
    <d v="2019-06-01T00:00:00"/>
    <x v="0"/>
    <s v="Jan 1, 2019"/>
    <s v="March 31, 2019"/>
    <x v="0"/>
    <x v="0"/>
    <x v="9"/>
    <n v="1273.79"/>
    <n v="251.04"/>
    <n v="809.61"/>
    <n v="149.41"/>
    <x v="0"/>
    <x v="0"/>
  </r>
  <r>
    <x v="0"/>
    <x v="0"/>
    <d v="2019-05-31T00:00:00"/>
    <x v="44"/>
    <x v="0"/>
    <x v="0"/>
    <x v="15"/>
    <x v="1"/>
    <s v="24998"/>
    <d v="2019-06-01T00:00:00"/>
    <x v="0"/>
    <s v="Jan 1, 2019"/>
    <s v="March 31, 2019"/>
    <x v="0"/>
    <x v="0"/>
    <x v="9"/>
    <n v="1459.79"/>
    <n v="-246.23"/>
    <n v="928.21"/>
    <n v="-142.47"/>
    <x v="1"/>
    <x v="1"/>
  </r>
  <r>
    <x v="0"/>
    <x v="0"/>
    <d v="2019-05-31T00:00:00"/>
    <x v="44"/>
    <x v="0"/>
    <x v="0"/>
    <x v="15"/>
    <x v="1"/>
    <s v="24998"/>
    <d v="2019-06-01T00:00:00"/>
    <x v="0"/>
    <s v="Jan 1, 2019"/>
    <s v="March 31, 2019"/>
    <x v="0"/>
    <x v="0"/>
    <x v="9"/>
    <n v="1242.28"/>
    <n v="-84.79"/>
    <n v="810.99"/>
    <n v="-48.73"/>
    <x v="2"/>
    <x v="2"/>
  </r>
  <r>
    <x v="0"/>
    <x v="0"/>
    <d v="2019-05-31T00:00:00"/>
    <x v="44"/>
    <x v="0"/>
    <x v="0"/>
    <x v="15"/>
    <x v="1"/>
    <s v="24998"/>
    <d v="2019-06-01T00:00:00"/>
    <x v="0"/>
    <s v="Jan 1, 2019"/>
    <s v="March 31, 2019"/>
    <x v="0"/>
    <x v="0"/>
    <x v="9"/>
    <n v="3975.86"/>
    <n v="-79.98"/>
    <n v="2548.81"/>
    <n v="-41.79"/>
    <x v="3"/>
    <x v="3"/>
  </r>
  <r>
    <x v="1"/>
    <x v="4"/>
    <d v="2020-04-24T00:00:00"/>
    <x v="45"/>
    <x v="0"/>
    <x v="0"/>
    <x v="6"/>
    <x v="0"/>
    <s v="25602"/>
    <d v="2020-04-28T00:00:00"/>
    <x v="0"/>
    <s v="Apr 1, 2019"/>
    <s v="Jun 30, 2019"/>
    <x v="0"/>
    <x v="0"/>
    <x v="9"/>
    <n v="151.21"/>
    <m/>
    <n v="10.32"/>
    <m/>
    <x v="3"/>
    <x v="7"/>
  </r>
  <r>
    <x v="1"/>
    <x v="4"/>
    <d v="2020-04-24T00:00:00"/>
    <x v="45"/>
    <x v="0"/>
    <x v="0"/>
    <x v="6"/>
    <x v="0"/>
    <s v="25602"/>
    <d v="2020-04-28T00:00:00"/>
    <x v="0"/>
    <s v="Apr 1, 2019"/>
    <s v="Jun 30, 2019"/>
    <x v="0"/>
    <x v="0"/>
    <x v="9"/>
    <n v="19.52"/>
    <m/>
    <n v="2.11"/>
    <m/>
    <x v="4"/>
    <x v="4"/>
  </r>
  <r>
    <x v="1"/>
    <x v="4"/>
    <d v="2020-04-24T00:00:00"/>
    <x v="45"/>
    <x v="0"/>
    <x v="0"/>
    <x v="6"/>
    <x v="0"/>
    <s v="25602"/>
    <d v="2020-04-28T00:00:00"/>
    <x v="0"/>
    <s v="Apr 1, 2019"/>
    <s v="Jun 30, 2019"/>
    <x v="0"/>
    <x v="0"/>
    <x v="9"/>
    <n v="9.85"/>
    <m/>
    <n v="1.34"/>
    <m/>
    <x v="5"/>
    <x v="5"/>
  </r>
  <r>
    <x v="1"/>
    <x v="4"/>
    <d v="2020-04-24T00:00:00"/>
    <x v="45"/>
    <x v="0"/>
    <x v="0"/>
    <x v="6"/>
    <x v="0"/>
    <s v="25602"/>
    <d v="2020-04-28T00:00:00"/>
    <x v="0"/>
    <s v="Apr 1, 2019"/>
    <s v="Jun 30, 2019"/>
    <x v="0"/>
    <x v="0"/>
    <x v="9"/>
    <n v="6.57"/>
    <m/>
    <n v="-0.47"/>
    <m/>
    <x v="6"/>
    <x v="6"/>
  </r>
  <r>
    <x v="1"/>
    <x v="5"/>
    <d v="2019-09-11T00:00:00"/>
    <x v="45"/>
    <x v="0"/>
    <x v="0"/>
    <x v="16"/>
    <x v="1"/>
    <s v="25606"/>
    <d v="2019-09-04T00:00:00"/>
    <x v="0"/>
    <s v="Apr 1, 2019"/>
    <s v="Jun 30, 2019"/>
    <x v="0"/>
    <x v="0"/>
    <x v="9"/>
    <n v="5773.56"/>
    <n v="-512.86"/>
    <n v="3713.01"/>
    <n v="-347.24"/>
    <x v="3"/>
    <x v="7"/>
  </r>
  <r>
    <x v="1"/>
    <x v="5"/>
    <d v="2019-09-11T00:00:00"/>
    <x v="45"/>
    <x v="0"/>
    <x v="0"/>
    <x v="16"/>
    <x v="1"/>
    <s v="25606"/>
    <d v="2019-09-04T00:00:00"/>
    <x v="0"/>
    <s v="Apr 1, 2019"/>
    <s v="Jun 30, 2019"/>
    <x v="0"/>
    <x v="0"/>
    <x v="9"/>
    <n v="885.71"/>
    <n v="-170.04"/>
    <n v="587.70000000000005"/>
    <n v="-118.2"/>
    <x v="4"/>
    <x v="4"/>
  </r>
  <r>
    <x v="1"/>
    <x v="5"/>
    <d v="2019-09-11T00:00:00"/>
    <x v="45"/>
    <x v="0"/>
    <x v="0"/>
    <x v="16"/>
    <x v="1"/>
    <s v="25606"/>
    <d v="2019-09-04T00:00:00"/>
    <x v="0"/>
    <s v="Apr 1, 2019"/>
    <s v="Jun 30, 2019"/>
    <x v="0"/>
    <x v="0"/>
    <x v="9"/>
    <n v="606.57000000000005"/>
    <n v="-174.67"/>
    <n v="384.69"/>
    <n v="-125.16"/>
    <x v="5"/>
    <x v="5"/>
  </r>
  <r>
    <x v="1"/>
    <x v="5"/>
    <d v="2019-09-11T00:00:00"/>
    <x v="45"/>
    <x v="0"/>
    <x v="0"/>
    <x v="16"/>
    <x v="1"/>
    <s v="25606"/>
    <d v="2019-09-04T00:00:00"/>
    <x v="0"/>
    <s v="Apr 1, 2019"/>
    <s v="Jun 30, 2019"/>
    <x v="0"/>
    <x v="0"/>
    <x v="9"/>
    <n v="305.42"/>
    <n v="-88.16"/>
    <n v="191.81"/>
    <n v="-62.09"/>
    <x v="6"/>
    <x v="6"/>
  </r>
  <r>
    <x v="2"/>
    <x v="4"/>
    <d v="2020-04-24T00:00:00"/>
    <x v="46"/>
    <x v="0"/>
    <x v="0"/>
    <x v="6"/>
    <x v="0"/>
    <s v="26242"/>
    <d v="2020-04-28T00:00:00"/>
    <x v="0"/>
    <s v="July 1, 2019"/>
    <s v="September 30, 2019"/>
    <x v="0"/>
    <x v="0"/>
    <x v="9"/>
    <n v="168.87"/>
    <m/>
    <n v="15.64"/>
    <m/>
    <x v="3"/>
    <x v="10"/>
  </r>
  <r>
    <x v="2"/>
    <x v="4"/>
    <d v="2020-04-24T00:00:00"/>
    <x v="46"/>
    <x v="0"/>
    <x v="0"/>
    <x v="6"/>
    <x v="0"/>
    <s v="26242"/>
    <d v="2020-04-28T00:00:00"/>
    <x v="0"/>
    <s v="July 1, 2019"/>
    <s v="September 30, 2019"/>
    <x v="0"/>
    <x v="0"/>
    <x v="9"/>
    <n v="4.2300000000000004"/>
    <m/>
    <n v="0.37"/>
    <m/>
    <x v="9"/>
    <x v="11"/>
  </r>
  <r>
    <x v="2"/>
    <x v="4"/>
    <d v="2020-04-24T00:00:00"/>
    <x v="46"/>
    <x v="0"/>
    <x v="0"/>
    <x v="6"/>
    <x v="0"/>
    <s v="26242"/>
    <d v="2020-04-28T00:00:00"/>
    <x v="0"/>
    <s v="July 1, 2019"/>
    <s v="September 30, 2019"/>
    <x v="0"/>
    <x v="0"/>
    <x v="9"/>
    <n v="6.76"/>
    <m/>
    <n v="1.33"/>
    <m/>
    <x v="7"/>
    <x v="8"/>
  </r>
  <r>
    <x v="2"/>
    <x v="4"/>
    <d v="2020-04-24T00:00:00"/>
    <x v="46"/>
    <x v="0"/>
    <x v="0"/>
    <x v="6"/>
    <x v="0"/>
    <s v="26242"/>
    <d v="2020-04-28T00:00:00"/>
    <x v="0"/>
    <s v="July 1, 2019"/>
    <s v="September 30, 2019"/>
    <x v="0"/>
    <x v="0"/>
    <x v="9"/>
    <n v="6.67"/>
    <m/>
    <n v="3.63"/>
    <m/>
    <x v="8"/>
    <x v="9"/>
  </r>
  <r>
    <x v="2"/>
    <x v="5"/>
    <d v="2019-11-29T00:00:00"/>
    <x v="46"/>
    <x v="0"/>
    <x v="0"/>
    <x v="17"/>
    <x v="3"/>
    <s v="26246"/>
    <d v="2019-12-03T00:00:00"/>
    <x v="0"/>
    <s v="July 1, 2019"/>
    <s v="September 30, 2019"/>
    <x v="0"/>
    <x v="0"/>
    <x v="9"/>
    <n v="6388.67"/>
    <n v="-522.79999999999995"/>
    <n v="4088.6"/>
    <n v="-346.25"/>
    <x v="3"/>
    <x v="10"/>
  </r>
  <r>
    <x v="2"/>
    <x v="5"/>
    <d v="2019-11-29T00:00:00"/>
    <x v="46"/>
    <x v="0"/>
    <x v="0"/>
    <x v="17"/>
    <x v="3"/>
    <s v="26246"/>
    <d v="2019-12-03T00:00:00"/>
    <x v="0"/>
    <s v="July 1, 2019"/>
    <s v="September 30, 2019"/>
    <x v="0"/>
    <x v="0"/>
    <x v="9"/>
    <n v="226.64"/>
    <n v="-2.36"/>
    <n v="124.41"/>
    <n v="2.71"/>
    <x v="9"/>
    <x v="11"/>
  </r>
  <r>
    <x v="2"/>
    <x v="5"/>
    <d v="2019-11-29T00:00:00"/>
    <x v="46"/>
    <x v="0"/>
    <x v="0"/>
    <x v="17"/>
    <x v="3"/>
    <s v="26246"/>
    <d v="2019-12-03T00:00:00"/>
    <x v="0"/>
    <s v="July 1, 2019"/>
    <s v="September 30, 2019"/>
    <x v="0"/>
    <x v="0"/>
    <x v="9"/>
    <n v="193.08"/>
    <n v="-27.29"/>
    <n v="115.8"/>
    <n v="-13.61"/>
    <x v="7"/>
    <x v="8"/>
  </r>
  <r>
    <x v="2"/>
    <x v="5"/>
    <d v="2019-11-29T00:00:00"/>
    <x v="46"/>
    <x v="0"/>
    <x v="0"/>
    <x v="17"/>
    <x v="3"/>
    <s v="26246"/>
    <d v="2019-12-03T00:00:00"/>
    <x v="0"/>
    <s v="July 1, 2019"/>
    <s v="September 30, 2019"/>
    <x v="0"/>
    <x v="0"/>
    <x v="9"/>
    <n v="195.39"/>
    <n v="19.7"/>
    <n v="135.38999999999999"/>
    <n v="11.89"/>
    <x v="8"/>
    <x v="9"/>
  </r>
  <r>
    <x v="0"/>
    <x v="4"/>
    <d v="2020-06-30T00:00:00"/>
    <x v="47"/>
    <x v="0"/>
    <x v="0"/>
    <x v="6"/>
    <x v="1"/>
    <s v="28467"/>
    <d v="2020-07-01T00:00:00"/>
    <x v="0"/>
    <s v="January 1, 2020"/>
    <s v="March 31, 2020"/>
    <x v="0"/>
    <x v="0"/>
    <x v="10"/>
    <n v="38.130000000000003"/>
    <m/>
    <n v="-0.17"/>
    <m/>
    <x v="0"/>
    <x v="0"/>
  </r>
  <r>
    <x v="0"/>
    <x v="4"/>
    <d v="2020-06-30T00:00:00"/>
    <x v="47"/>
    <x v="0"/>
    <x v="0"/>
    <x v="6"/>
    <x v="1"/>
    <s v="28467"/>
    <d v="2020-07-01T00:00:00"/>
    <x v="0"/>
    <s v="January 1, 2020"/>
    <s v="March 31, 2020"/>
    <x v="0"/>
    <x v="0"/>
    <x v="10"/>
    <n v="35.619999999999997"/>
    <m/>
    <n v="2.87"/>
    <m/>
    <x v="1"/>
    <x v="1"/>
  </r>
  <r>
    <x v="0"/>
    <x v="4"/>
    <d v="2020-06-30T00:00:00"/>
    <x v="47"/>
    <x v="0"/>
    <x v="0"/>
    <x v="6"/>
    <x v="1"/>
    <s v="28467"/>
    <d v="2020-07-01T00:00:00"/>
    <x v="0"/>
    <s v="January 1, 2020"/>
    <s v="March 31, 2020"/>
    <x v="0"/>
    <x v="0"/>
    <x v="10"/>
    <n v="29.72"/>
    <m/>
    <n v="1.56"/>
    <m/>
    <x v="2"/>
    <x v="2"/>
  </r>
  <r>
    <x v="0"/>
    <x v="4"/>
    <d v="2020-06-30T00:00:00"/>
    <x v="47"/>
    <x v="0"/>
    <x v="0"/>
    <x v="6"/>
    <x v="1"/>
    <s v="28467"/>
    <d v="2020-07-01T00:00:00"/>
    <x v="0"/>
    <s v="January 1, 2020"/>
    <s v="March 31, 2020"/>
    <x v="0"/>
    <x v="0"/>
    <x v="10"/>
    <n v="103.47"/>
    <m/>
    <n v="4.26"/>
    <m/>
    <x v="3"/>
    <x v="3"/>
  </r>
  <r>
    <x v="0"/>
    <x v="5"/>
    <d v="2020-06-26T00:00:00"/>
    <x v="47"/>
    <x v="0"/>
    <x v="0"/>
    <x v="18"/>
    <x v="1"/>
    <s v="28471"/>
    <d v="2020-07-01T00:00:00"/>
    <x v="0"/>
    <s v="January 1, 2020"/>
    <s v="March 31, 2020"/>
    <x v="0"/>
    <x v="0"/>
    <x v="10"/>
    <n v="1180.8900000000001"/>
    <n v="24.14"/>
    <n v="755.04"/>
    <n v="3.49"/>
    <x v="0"/>
    <x v="0"/>
  </r>
  <r>
    <x v="0"/>
    <x v="5"/>
    <d v="2020-06-26T00:00:00"/>
    <x v="47"/>
    <x v="0"/>
    <x v="0"/>
    <x v="18"/>
    <x v="1"/>
    <s v="28471"/>
    <d v="2020-07-01T00:00:00"/>
    <x v="0"/>
    <s v="January 1, 2020"/>
    <s v="March 31, 2020"/>
    <x v="0"/>
    <x v="0"/>
    <x v="10"/>
    <n v="1226.23"/>
    <n v="-27.16"/>
    <n v="779.84"/>
    <n v="-9.1999999999999993"/>
    <x v="1"/>
    <x v="1"/>
  </r>
  <r>
    <x v="0"/>
    <x v="5"/>
    <d v="2020-06-26T00:00:00"/>
    <x v="47"/>
    <x v="0"/>
    <x v="0"/>
    <x v="18"/>
    <x v="1"/>
    <s v="28471"/>
    <d v="2020-07-01T00:00:00"/>
    <x v="0"/>
    <s v="January 1, 2020"/>
    <s v="March 31, 2020"/>
    <x v="0"/>
    <x v="0"/>
    <x v="10"/>
    <n v="1074.78"/>
    <n v="-148.47999999999999"/>
    <n v="692.65"/>
    <n v="-101.05"/>
    <x v="2"/>
    <x v="2"/>
  </r>
  <r>
    <x v="0"/>
    <x v="5"/>
    <d v="2020-06-26T00:00:00"/>
    <x v="47"/>
    <x v="0"/>
    <x v="0"/>
    <x v="18"/>
    <x v="1"/>
    <s v="28471"/>
    <d v="2020-07-01T00:00:00"/>
    <x v="0"/>
    <s v="January 1, 2020"/>
    <s v="March 31, 2020"/>
    <x v="0"/>
    <x v="0"/>
    <x v="10"/>
    <n v="3481.89"/>
    <n v="-151.5"/>
    <n v="2227.5300000000002"/>
    <n v="-106.76"/>
    <x v="3"/>
    <x v="3"/>
  </r>
  <r>
    <x v="3"/>
    <x v="4"/>
    <d v="2020-06-01T00:00:00"/>
    <x v="48"/>
    <x v="0"/>
    <x v="0"/>
    <x v="6"/>
    <x v="1"/>
    <s v="28470"/>
    <d v="2020-06-02T00:00:00"/>
    <x v="0"/>
    <s v="October 1, 2019"/>
    <s v="December 31, 2019"/>
    <x v="0"/>
    <x v="0"/>
    <x v="10"/>
    <n v="12.16"/>
    <m/>
    <n v="7.95"/>
    <m/>
    <x v="10"/>
    <x v="13"/>
  </r>
  <r>
    <x v="3"/>
    <x v="4"/>
    <d v="2020-06-01T00:00:00"/>
    <x v="48"/>
    <x v="0"/>
    <x v="0"/>
    <x v="6"/>
    <x v="1"/>
    <s v="28470"/>
    <d v="2020-06-02T00:00:00"/>
    <x v="0"/>
    <s v="October 1, 2019"/>
    <s v="December 31, 2019"/>
    <x v="0"/>
    <x v="0"/>
    <x v="10"/>
    <n v="40.61"/>
    <m/>
    <n v="12.37"/>
    <m/>
    <x v="11"/>
    <x v="14"/>
  </r>
  <r>
    <x v="3"/>
    <x v="4"/>
    <d v="2020-06-01T00:00:00"/>
    <x v="48"/>
    <x v="0"/>
    <x v="0"/>
    <x v="6"/>
    <x v="1"/>
    <s v="28470"/>
    <d v="2020-06-02T00:00:00"/>
    <x v="0"/>
    <s v="October 1, 2019"/>
    <s v="December 31, 2019"/>
    <x v="0"/>
    <x v="0"/>
    <x v="10"/>
    <n v="24.72"/>
    <m/>
    <n v="18.03"/>
    <m/>
    <x v="12"/>
    <x v="15"/>
  </r>
  <r>
    <x v="3"/>
    <x v="4"/>
    <d v="2020-06-01T00:00:00"/>
    <x v="48"/>
    <x v="0"/>
    <x v="0"/>
    <x v="6"/>
    <x v="1"/>
    <s v="28470"/>
    <d v="2020-06-02T00:00:00"/>
    <x v="0"/>
    <s v="October 1, 2019"/>
    <s v="December 31, 2019"/>
    <x v="0"/>
    <x v="0"/>
    <x v="10"/>
    <n v="246.36"/>
    <m/>
    <n v="54"/>
    <m/>
    <x v="3"/>
    <x v="16"/>
  </r>
  <r>
    <x v="3"/>
    <x v="5"/>
    <d v="2020-06-01T00:00:00"/>
    <x v="48"/>
    <x v="0"/>
    <x v="0"/>
    <x v="18"/>
    <x v="1"/>
    <s v="28474"/>
    <d v="2020-06-02T00:00:00"/>
    <x v="0"/>
    <s v="October 1, 2019"/>
    <s v="December 31, 2019"/>
    <x v="0"/>
    <x v="0"/>
    <x v="10"/>
    <n v="263.12"/>
    <n v="161.68"/>
    <n v="192.27"/>
    <n v="115.8"/>
    <x v="10"/>
    <x v="13"/>
  </r>
  <r>
    <x v="3"/>
    <x v="5"/>
    <d v="2020-06-01T00:00:00"/>
    <x v="48"/>
    <x v="0"/>
    <x v="0"/>
    <x v="18"/>
    <x v="1"/>
    <s v="28474"/>
    <d v="2020-06-02T00:00:00"/>
    <x v="0"/>
    <s v="October 1, 2019"/>
    <s v="December 31, 2019"/>
    <x v="0"/>
    <x v="0"/>
    <x v="10"/>
    <n v="714.65"/>
    <n v="232.08"/>
    <n v="431.25"/>
    <n v="146.03"/>
    <x v="11"/>
    <x v="14"/>
  </r>
  <r>
    <x v="3"/>
    <x v="5"/>
    <d v="2020-06-01T00:00:00"/>
    <x v="48"/>
    <x v="0"/>
    <x v="0"/>
    <x v="18"/>
    <x v="1"/>
    <s v="28474"/>
    <d v="2020-06-02T00:00:00"/>
    <x v="0"/>
    <s v="October 1, 2019"/>
    <s v="December 31, 2019"/>
    <x v="0"/>
    <x v="0"/>
    <x v="10"/>
    <n v="1028.3699999999999"/>
    <n v="163.91"/>
    <n v="659.35"/>
    <n v="99.39"/>
    <x v="12"/>
    <x v="15"/>
  </r>
  <r>
    <x v="3"/>
    <x v="5"/>
    <d v="2020-06-01T00:00:00"/>
    <x v="48"/>
    <x v="0"/>
    <x v="0"/>
    <x v="18"/>
    <x v="1"/>
    <s v="28474"/>
    <d v="2020-06-02T00:00:00"/>
    <x v="0"/>
    <s v="October 1, 2019"/>
    <s v="December 31, 2019"/>
    <x v="0"/>
    <x v="0"/>
    <x v="10"/>
    <n v="8394.81"/>
    <n v="34.86"/>
    <n v="5371.47"/>
    <n v="14.98"/>
    <x v="3"/>
    <x v="16"/>
  </r>
</pivotCacheRecords>
</file>

<file path=xl/pivotCache/pivotCacheRecords3.xml><?xml version="1.0" encoding="utf-8"?>
<pivotCacheRecords xmlns="http://schemas.openxmlformats.org/spreadsheetml/2006/main" xmlns:r="http://schemas.openxmlformats.org/officeDocument/2006/relationships" count="432">
  <r>
    <x v="0"/>
    <x v="0"/>
    <d v="2010-05-31T00:00:00"/>
    <x v="0"/>
    <x v="0"/>
    <x v="0"/>
    <x v="0"/>
    <x v="0"/>
    <s v="243"/>
    <d v="2010-06-01T00:00:00"/>
    <x v="0"/>
    <s v="Jan 1, 2010"/>
    <s v="Mar 31, 2010"/>
    <x v="0"/>
    <x v="0"/>
    <x v="0"/>
    <n v="248"/>
    <n v="5.8"/>
    <n v="499.9"/>
    <n v="19.399999999999999"/>
    <x v="0"/>
    <x v="0"/>
  </r>
  <r>
    <x v="0"/>
    <x v="0"/>
    <d v="2010-05-31T00:00:00"/>
    <x v="0"/>
    <x v="0"/>
    <x v="0"/>
    <x v="0"/>
    <x v="0"/>
    <s v="243"/>
    <d v="2010-06-01T00:00:00"/>
    <x v="0"/>
    <s v="Jan 1, 2010"/>
    <s v="Mar 31, 2010"/>
    <x v="0"/>
    <x v="0"/>
    <x v="0"/>
    <n v="238.5"/>
    <n v="-30.3"/>
    <n v="564.79999999999995"/>
    <n v="107.9"/>
    <x v="1"/>
    <x v="1"/>
  </r>
  <r>
    <x v="0"/>
    <x v="0"/>
    <d v="2010-05-31T00:00:00"/>
    <x v="0"/>
    <x v="0"/>
    <x v="0"/>
    <x v="0"/>
    <x v="0"/>
    <s v="243"/>
    <d v="2010-06-01T00:00:00"/>
    <x v="0"/>
    <s v="Jan 1, 2010"/>
    <s v="Mar 31, 2010"/>
    <x v="0"/>
    <x v="0"/>
    <x v="0"/>
    <n v="177.8"/>
    <n v="-20.399999999999999"/>
    <n v="597.79999999999995"/>
    <n v="-243.5"/>
    <x v="2"/>
    <x v="2"/>
  </r>
  <r>
    <x v="0"/>
    <x v="0"/>
    <d v="2010-05-31T00:00:00"/>
    <x v="0"/>
    <x v="0"/>
    <x v="0"/>
    <x v="0"/>
    <x v="0"/>
    <s v="243"/>
    <d v="2010-06-01T00:00:00"/>
    <x v="0"/>
    <s v="Jan 1, 2010"/>
    <s v="Mar 31, 2010"/>
    <x v="0"/>
    <x v="0"/>
    <x v="0"/>
    <n v="664.3"/>
    <n v="-44.9"/>
    <n v="1662.4"/>
    <n v="-116.2"/>
    <x v="3"/>
    <x v="3"/>
  </r>
  <r>
    <x v="0"/>
    <x v="1"/>
    <d v="2010-05-31T00:00:00"/>
    <x v="0"/>
    <x v="0"/>
    <x v="0"/>
    <x v="1"/>
    <x v="1"/>
    <s v="251"/>
    <d v="2010-06-01T00:00:00"/>
    <x v="0"/>
    <s v="Jan 1, 2010"/>
    <s v="Mar 31, 2010"/>
    <x v="0"/>
    <x v="0"/>
    <x v="0"/>
    <n v="148.34"/>
    <n v="10.210000000000001"/>
    <n v="951.09"/>
    <n v="-13.65"/>
    <x v="0"/>
    <x v="0"/>
  </r>
  <r>
    <x v="0"/>
    <x v="1"/>
    <d v="2010-05-31T00:00:00"/>
    <x v="0"/>
    <x v="0"/>
    <x v="0"/>
    <x v="1"/>
    <x v="1"/>
    <s v="251"/>
    <d v="2010-06-01T00:00:00"/>
    <x v="0"/>
    <s v="Jan 1, 2010"/>
    <s v="Mar 31, 2010"/>
    <x v="0"/>
    <x v="0"/>
    <x v="0"/>
    <n v="131.88"/>
    <n v="-11.03"/>
    <n v="882.18"/>
    <n v="-10.220000000000001"/>
    <x v="1"/>
    <x v="1"/>
  </r>
  <r>
    <x v="0"/>
    <x v="1"/>
    <d v="2010-05-31T00:00:00"/>
    <x v="0"/>
    <x v="0"/>
    <x v="0"/>
    <x v="1"/>
    <x v="1"/>
    <s v="251"/>
    <d v="2010-06-01T00:00:00"/>
    <x v="0"/>
    <s v="Jan 1, 2010"/>
    <s v="Mar 31, 2010"/>
    <x v="0"/>
    <x v="0"/>
    <x v="0"/>
    <n v="116.68"/>
    <n v="-29.88"/>
    <n v="852.27"/>
    <n v="-33.78"/>
    <x v="2"/>
    <x v="2"/>
  </r>
  <r>
    <x v="0"/>
    <x v="1"/>
    <d v="2010-05-31T00:00:00"/>
    <x v="0"/>
    <x v="0"/>
    <x v="0"/>
    <x v="1"/>
    <x v="1"/>
    <s v="251"/>
    <d v="2010-06-01T00:00:00"/>
    <x v="0"/>
    <s v="Jan 1, 2010"/>
    <s v="Mar 31, 2010"/>
    <x v="0"/>
    <x v="0"/>
    <x v="0"/>
    <n v="396.9"/>
    <n v="-30.71"/>
    <n v="2685.54"/>
    <n v="-57.64"/>
    <x v="3"/>
    <x v="3"/>
  </r>
  <r>
    <x v="1"/>
    <x v="0"/>
    <d v="2010-08-31T00:00:00"/>
    <x v="1"/>
    <x v="0"/>
    <x v="0"/>
    <x v="0"/>
    <x v="1"/>
    <s v="424"/>
    <d v="2010-09-01T00:00:00"/>
    <x v="0"/>
    <s v="Apr 1, 2010"/>
    <s v="Jun 30, 2010"/>
    <x v="0"/>
    <x v="0"/>
    <x v="0"/>
    <n v="113.8"/>
    <n v="-31.8"/>
    <n v="381.9"/>
    <n v="-42.6"/>
    <x v="4"/>
    <x v="4"/>
  </r>
  <r>
    <x v="1"/>
    <x v="0"/>
    <d v="2010-08-31T00:00:00"/>
    <x v="1"/>
    <x v="0"/>
    <x v="0"/>
    <x v="0"/>
    <x v="1"/>
    <s v="424"/>
    <d v="2010-09-01T00:00:00"/>
    <x v="0"/>
    <s v="Apr 1, 2010"/>
    <s v="Jun 30, 2010"/>
    <x v="0"/>
    <x v="0"/>
    <x v="0"/>
    <n v="74.8"/>
    <n v="-18.3"/>
    <n v="312.10000000000002"/>
    <n v="-137.5"/>
    <x v="5"/>
    <x v="5"/>
  </r>
  <r>
    <x v="1"/>
    <x v="0"/>
    <d v="2010-08-31T00:00:00"/>
    <x v="1"/>
    <x v="0"/>
    <x v="0"/>
    <x v="0"/>
    <x v="1"/>
    <s v="424"/>
    <d v="2010-09-01T00:00:00"/>
    <x v="0"/>
    <s v="Apr 1, 2010"/>
    <s v="Jun 30, 2010"/>
    <x v="0"/>
    <x v="0"/>
    <x v="0"/>
    <n v="41.4"/>
    <n v="-3.5"/>
    <n v="203.9"/>
    <n v="-74.099999999999994"/>
    <x v="6"/>
    <x v="6"/>
  </r>
  <r>
    <x v="1"/>
    <x v="0"/>
    <d v="2010-08-31T00:00:00"/>
    <x v="1"/>
    <x v="0"/>
    <x v="0"/>
    <x v="0"/>
    <x v="1"/>
    <s v="424"/>
    <d v="2010-09-01T00:00:00"/>
    <x v="0"/>
    <s v="Apr 1, 2010"/>
    <s v="Jun 30, 2010"/>
    <x v="0"/>
    <x v="0"/>
    <x v="0"/>
    <n v="894.3"/>
    <n v="-97.3"/>
    <n v="2560.3000000000002"/>
    <n v="-243.7"/>
    <x v="3"/>
    <x v="7"/>
  </r>
  <r>
    <x v="1"/>
    <x v="1"/>
    <d v="2010-08-30T00:00:00"/>
    <x v="1"/>
    <x v="0"/>
    <x v="0"/>
    <x v="1"/>
    <x v="1"/>
    <s v="432"/>
    <d v="2010-09-01T00:00:00"/>
    <x v="0"/>
    <s v="Apr 1, 2010"/>
    <s v="Jun 30, 2010"/>
    <x v="0"/>
    <x v="0"/>
    <x v="0"/>
    <n v="67.709999999999994"/>
    <n v="-19.329999999999998"/>
    <n v="685.65"/>
    <n v="-19.3"/>
    <x v="4"/>
    <x v="4"/>
  </r>
  <r>
    <x v="1"/>
    <x v="1"/>
    <d v="2010-08-30T00:00:00"/>
    <x v="1"/>
    <x v="0"/>
    <x v="0"/>
    <x v="1"/>
    <x v="1"/>
    <s v="432"/>
    <d v="2010-09-01T00:00:00"/>
    <x v="0"/>
    <s v="Apr 1, 2010"/>
    <s v="Jun 30, 2010"/>
    <x v="0"/>
    <x v="0"/>
    <x v="0"/>
    <n v="44.46"/>
    <n v="-18.559999999999999"/>
    <n v="705.81"/>
    <n v="-22.16"/>
    <x v="5"/>
    <x v="5"/>
  </r>
  <r>
    <x v="1"/>
    <x v="1"/>
    <d v="2010-08-30T00:00:00"/>
    <x v="1"/>
    <x v="0"/>
    <x v="0"/>
    <x v="1"/>
    <x v="1"/>
    <s v="432"/>
    <d v="2010-09-01T00:00:00"/>
    <x v="0"/>
    <s v="Apr 1, 2010"/>
    <s v="Jun 30, 2010"/>
    <x v="0"/>
    <x v="0"/>
    <x v="0"/>
    <n v="26.65"/>
    <n v="-6.65"/>
    <n v="643.41999999999996"/>
    <n v="-10.11"/>
    <x v="6"/>
    <x v="6"/>
  </r>
  <r>
    <x v="1"/>
    <x v="1"/>
    <d v="2010-08-30T00:00:00"/>
    <x v="1"/>
    <x v="0"/>
    <x v="0"/>
    <x v="1"/>
    <x v="1"/>
    <s v="432"/>
    <d v="2010-09-01T00:00:00"/>
    <x v="0"/>
    <s v="Apr 1, 2010"/>
    <s v="Jun 30, 2010"/>
    <x v="0"/>
    <x v="0"/>
    <x v="0"/>
    <n v="535.73"/>
    <n v="-75.25"/>
    <n v="4720.42"/>
    <n v="-109.22"/>
    <x v="3"/>
    <x v="7"/>
  </r>
  <r>
    <x v="2"/>
    <x v="0"/>
    <d v="2010-11-30T00:00:00"/>
    <x v="2"/>
    <x v="0"/>
    <x v="0"/>
    <x v="2"/>
    <x v="1"/>
    <s v="669"/>
    <d v="2010-12-01T00:00:00"/>
    <x v="0"/>
    <s v="July 1, 2010"/>
    <s v="Sept 30, 2010"/>
    <x v="0"/>
    <x v="0"/>
    <x v="0"/>
    <n v="29.2"/>
    <n v="0.9"/>
    <n v="178.8"/>
    <n v="5.8"/>
    <x v="7"/>
    <x v="8"/>
  </r>
  <r>
    <x v="2"/>
    <x v="0"/>
    <d v="2010-11-30T00:00:00"/>
    <x v="2"/>
    <x v="0"/>
    <x v="0"/>
    <x v="2"/>
    <x v="1"/>
    <s v="669"/>
    <d v="2010-12-01T00:00:00"/>
    <x v="0"/>
    <s v="July 1, 2010"/>
    <s v="Sept 30, 2010"/>
    <x v="0"/>
    <x v="0"/>
    <x v="0"/>
    <n v="29.8"/>
    <n v="0.5"/>
    <n v="197.8"/>
    <n v="-24.9"/>
    <x v="8"/>
    <x v="9"/>
  </r>
  <r>
    <x v="2"/>
    <x v="0"/>
    <d v="2010-11-30T00:00:00"/>
    <x v="2"/>
    <x v="0"/>
    <x v="0"/>
    <x v="2"/>
    <x v="1"/>
    <s v="669"/>
    <d v="2010-12-01T00:00:00"/>
    <x v="0"/>
    <s v="July 1, 2010"/>
    <s v="Sept 30, 2010"/>
    <x v="0"/>
    <x v="0"/>
    <x v="0"/>
    <n v="979"/>
    <n v="-100.9"/>
    <n v="3126.3"/>
    <n v="-196.8"/>
    <x v="3"/>
    <x v="10"/>
  </r>
  <r>
    <x v="2"/>
    <x v="0"/>
    <d v="2010-11-30T00:00:00"/>
    <x v="2"/>
    <x v="0"/>
    <x v="0"/>
    <x v="2"/>
    <x v="1"/>
    <s v="669"/>
    <d v="2010-12-01T00:00:00"/>
    <x v="0"/>
    <s v="July 1, 2010"/>
    <s v="Sept 30, 2010"/>
    <x v="0"/>
    <x v="0"/>
    <x v="0"/>
    <n v="25.6"/>
    <n v="1.8"/>
    <n v="189.4"/>
    <n v="-12"/>
    <x v="9"/>
    <x v="11"/>
  </r>
  <r>
    <x v="2"/>
    <x v="1"/>
    <d v="2010-11-30T00:00:00"/>
    <x v="2"/>
    <x v="0"/>
    <x v="0"/>
    <x v="1"/>
    <x v="1"/>
    <s v="677"/>
    <d v="2010-12-01T00:00:00"/>
    <x v="0"/>
    <s v="July 1, 2010"/>
    <s v="Sept 30, 2010"/>
    <x v="0"/>
    <x v="0"/>
    <x v="0"/>
    <n v="3.5825243470000001"/>
    <n v="-4.5814404786888203E-3"/>
    <n v="209.072161317"/>
    <n v="0.26712257358187103"/>
    <x v="7"/>
    <x v="8"/>
  </r>
  <r>
    <x v="2"/>
    <x v="1"/>
    <d v="2010-11-30T00:00:00"/>
    <x v="2"/>
    <x v="0"/>
    <x v="0"/>
    <x v="1"/>
    <x v="1"/>
    <s v="677"/>
    <d v="2010-12-01T00:00:00"/>
    <x v="0"/>
    <s v="July 1, 2010"/>
    <s v="Sept 30, 2010"/>
    <x v="0"/>
    <x v="0"/>
    <x v="0"/>
    <n v="16.042821311000001"/>
    <n v="1.37704380917381"/>
    <n v="656.26441581999995"/>
    <n v="2.8210810576718699"/>
    <x v="8"/>
    <x v="9"/>
  </r>
  <r>
    <x v="2"/>
    <x v="1"/>
    <d v="2010-11-30T00:00:00"/>
    <x v="2"/>
    <x v="0"/>
    <x v="0"/>
    <x v="1"/>
    <x v="1"/>
    <s v="677"/>
    <d v="2010-12-01T00:00:00"/>
    <x v="0"/>
    <s v="July 1, 2010"/>
    <s v="Sept 30, 2010"/>
    <x v="0"/>
    <x v="0"/>
    <x v="0"/>
    <n v="573.93455324000001"/>
    <n v="-75.765122490565204"/>
    <n v="6258.3988304080003"/>
    <n v="-108.02644622619199"/>
    <x v="3"/>
    <x v="10"/>
  </r>
  <r>
    <x v="2"/>
    <x v="1"/>
    <d v="2010-11-30T00:00:00"/>
    <x v="2"/>
    <x v="0"/>
    <x v="0"/>
    <x v="1"/>
    <x v="1"/>
    <s v="677"/>
    <d v="2010-12-01T00:00:00"/>
    <x v="0"/>
    <s v="July 1, 2010"/>
    <s v="Sept 30, 2010"/>
    <x v="0"/>
    <x v="0"/>
    <x v="0"/>
    <n v="18.576541047999999"/>
    <n v="-1.88928851733058"/>
    <n v="672.63812191399995"/>
    <n v="-1.88970679177881"/>
    <x v="9"/>
    <x v="11"/>
  </r>
  <r>
    <x v="3"/>
    <x v="0"/>
    <d v="2011-05-02T00:00:00"/>
    <x v="3"/>
    <x v="0"/>
    <x v="0"/>
    <x v="0"/>
    <x v="1"/>
    <s v="651"/>
    <d v="2011-05-03T00:00:00"/>
    <x v="0"/>
    <s v="October 1, 2010"/>
    <s v="December 31, 2010"/>
    <x v="0"/>
    <x v="0"/>
    <x v="1"/>
    <n v="50.7"/>
    <n v="29.8"/>
    <n v="247.9"/>
    <n v="40.799999999999997"/>
    <x v="10"/>
    <x v="12"/>
  </r>
  <r>
    <x v="3"/>
    <x v="0"/>
    <d v="2011-05-02T00:00:00"/>
    <x v="3"/>
    <x v="0"/>
    <x v="0"/>
    <x v="0"/>
    <x v="1"/>
    <s v="651"/>
    <d v="2011-05-03T00:00:00"/>
    <x v="0"/>
    <s v="October 1, 2010"/>
    <s v="December 31, 2010"/>
    <x v="0"/>
    <x v="0"/>
    <x v="1"/>
    <n v="93.4"/>
    <n v="30.7"/>
    <n v="345.7"/>
    <n v="58.5"/>
    <x v="11"/>
    <x v="12"/>
  </r>
  <r>
    <x v="3"/>
    <x v="0"/>
    <d v="2011-05-02T00:00:00"/>
    <x v="3"/>
    <x v="0"/>
    <x v="0"/>
    <x v="0"/>
    <x v="1"/>
    <s v="651"/>
    <d v="2011-05-03T00:00:00"/>
    <x v="0"/>
    <s v="October 1, 2010"/>
    <s v="December 31, 2010"/>
    <x v="0"/>
    <x v="0"/>
    <x v="1"/>
    <n v="171.7"/>
    <n v="47.5"/>
    <n v="592.20000000000005"/>
    <n v="44.2"/>
    <x v="12"/>
    <x v="12"/>
  </r>
  <r>
    <x v="3"/>
    <x v="0"/>
    <d v="2011-05-02T00:00:00"/>
    <x v="3"/>
    <x v="0"/>
    <x v="0"/>
    <x v="0"/>
    <x v="1"/>
    <s v="651"/>
    <d v="2011-05-03T00:00:00"/>
    <x v="0"/>
    <s v="October 1, 2010"/>
    <s v="December 31, 2010"/>
    <x v="0"/>
    <x v="0"/>
    <x v="1"/>
    <n v="1294.7"/>
    <n v="7.2"/>
    <n v="4312.1000000000004"/>
    <n v="-53.4"/>
    <x v="3"/>
    <x v="12"/>
  </r>
  <r>
    <x v="3"/>
    <x v="1"/>
    <d v="2011-05-11T00:00:00"/>
    <x v="3"/>
    <x v="0"/>
    <x v="0"/>
    <x v="3"/>
    <x v="1"/>
    <s v="659"/>
    <d v="2011-05-03T00:00:00"/>
    <x v="0"/>
    <s v="October 1, 2010"/>
    <s v="December 31, 2010"/>
    <x v="0"/>
    <x v="0"/>
    <x v="1"/>
    <n v="24.96"/>
    <n v="12.12"/>
    <n v="747.15"/>
    <n v="23.32"/>
    <x v="10"/>
    <x v="12"/>
  </r>
  <r>
    <x v="3"/>
    <x v="1"/>
    <d v="2011-05-11T00:00:00"/>
    <x v="3"/>
    <x v="0"/>
    <x v="0"/>
    <x v="3"/>
    <x v="1"/>
    <s v="659"/>
    <d v="2011-05-03T00:00:00"/>
    <x v="0"/>
    <s v="October 1, 2010"/>
    <s v="December 31, 2010"/>
    <x v="0"/>
    <x v="0"/>
    <x v="1"/>
    <n v="45.22"/>
    <n v="22.63"/>
    <n v="837.66"/>
    <n v="28.83"/>
    <x v="11"/>
    <x v="12"/>
  </r>
  <r>
    <x v="3"/>
    <x v="1"/>
    <d v="2011-05-11T00:00:00"/>
    <x v="3"/>
    <x v="0"/>
    <x v="0"/>
    <x v="3"/>
    <x v="1"/>
    <s v="659"/>
    <d v="2011-05-03T00:00:00"/>
    <x v="0"/>
    <s v="October 1, 2010"/>
    <s v="December 31, 2010"/>
    <x v="0"/>
    <x v="0"/>
    <x v="1"/>
    <n v="86.71"/>
    <n v="32.31"/>
    <n v="989.08"/>
    <n v="28.41"/>
    <x v="12"/>
    <x v="12"/>
  </r>
  <r>
    <x v="3"/>
    <x v="1"/>
    <d v="2011-05-11T00:00:00"/>
    <x v="3"/>
    <x v="0"/>
    <x v="0"/>
    <x v="3"/>
    <x v="1"/>
    <s v="659"/>
    <d v="2011-05-03T00:00:00"/>
    <x v="0"/>
    <s v="October 1, 2010"/>
    <s v="December 31, 2010"/>
    <x v="0"/>
    <x v="0"/>
    <x v="1"/>
    <n v="730.82"/>
    <n v="-8.7100000000000009"/>
    <n v="8832.2900000000009"/>
    <n v="-27.46"/>
    <x v="3"/>
    <x v="12"/>
  </r>
  <r>
    <x v="0"/>
    <x v="0"/>
    <d v="2011-05-31T00:00:00"/>
    <x v="4"/>
    <x v="0"/>
    <x v="0"/>
    <x v="0"/>
    <x v="0"/>
    <s v="843"/>
    <d v="2011-06-01T00:00:00"/>
    <x v="0"/>
    <s v="Jan 1, 2011"/>
    <s v="March 31, 2011"/>
    <x v="0"/>
    <x v="0"/>
    <x v="1"/>
    <n v="222.9"/>
    <n v="5.0999999999999996"/>
    <n v="546.70000000000005"/>
    <n v="-31.4"/>
    <x v="0"/>
    <x v="0"/>
  </r>
  <r>
    <x v="0"/>
    <x v="0"/>
    <d v="2011-05-31T00:00:00"/>
    <x v="4"/>
    <x v="0"/>
    <x v="0"/>
    <x v="0"/>
    <x v="0"/>
    <s v="843"/>
    <d v="2011-06-01T00:00:00"/>
    <x v="0"/>
    <s v="Jan 1, 2011"/>
    <s v="March 31, 2011"/>
    <x v="0"/>
    <x v="0"/>
    <x v="1"/>
    <n v="214.1"/>
    <n v="-31.8"/>
    <n v="607.29999999999995"/>
    <n v="-34.4"/>
    <x v="1"/>
    <x v="1"/>
  </r>
  <r>
    <x v="0"/>
    <x v="0"/>
    <d v="2011-05-31T00:00:00"/>
    <x v="4"/>
    <x v="0"/>
    <x v="0"/>
    <x v="0"/>
    <x v="0"/>
    <s v="843"/>
    <d v="2011-06-01T00:00:00"/>
    <x v="0"/>
    <s v="Jan 1, 2011"/>
    <s v="March 31, 2011"/>
    <x v="0"/>
    <x v="0"/>
    <x v="1"/>
    <n v="164.3"/>
    <n v="3"/>
    <n v="594"/>
    <n v="41.3"/>
    <x v="2"/>
    <x v="2"/>
  </r>
  <r>
    <x v="0"/>
    <x v="0"/>
    <d v="2011-05-31T00:00:00"/>
    <x v="4"/>
    <x v="0"/>
    <x v="0"/>
    <x v="0"/>
    <x v="0"/>
    <s v="843"/>
    <d v="2011-06-01T00:00:00"/>
    <x v="0"/>
    <s v="Jan 1, 2011"/>
    <s v="March 31, 2011"/>
    <x v="0"/>
    <x v="0"/>
    <x v="1"/>
    <n v="601.29999999999995"/>
    <n v="-23.7"/>
    <n v="1748"/>
    <n v="-24.5"/>
    <x v="3"/>
    <x v="3"/>
  </r>
  <r>
    <x v="0"/>
    <x v="1"/>
    <d v="2011-05-30T00:00:00"/>
    <x v="4"/>
    <x v="0"/>
    <x v="0"/>
    <x v="3"/>
    <x v="1"/>
    <s v="855"/>
    <d v="2011-06-01T00:00:00"/>
    <x v="0"/>
    <s v="Jan 1, 2011"/>
    <s v="March 31, 2011"/>
    <x v="0"/>
    <x v="0"/>
    <x v="1"/>
    <n v="120.189484108"/>
    <n v="15.1675321157064"/>
    <n v="1103.6524520519999"/>
    <n v="14.233181846078599"/>
    <x v="0"/>
    <x v="0"/>
  </r>
  <r>
    <x v="0"/>
    <x v="1"/>
    <d v="2011-05-30T00:00:00"/>
    <x v="4"/>
    <x v="0"/>
    <x v="0"/>
    <x v="3"/>
    <x v="1"/>
    <s v="855"/>
    <d v="2011-06-01T00:00:00"/>
    <x v="0"/>
    <s v="Jan 1, 2011"/>
    <s v="March 31, 2011"/>
    <x v="0"/>
    <x v="0"/>
    <x v="1"/>
    <n v="121.528642922"/>
    <n v="-21.134033446238998"/>
    <n v="993.53124460100003"/>
    <n v="-24.2596664808637"/>
    <x v="1"/>
    <x v="1"/>
  </r>
  <r>
    <x v="0"/>
    <x v="1"/>
    <d v="2011-05-30T00:00:00"/>
    <x v="4"/>
    <x v="0"/>
    <x v="0"/>
    <x v="3"/>
    <x v="1"/>
    <s v="855"/>
    <d v="2011-06-01T00:00:00"/>
    <x v="0"/>
    <s v="Jan 1, 2011"/>
    <s v="March 31, 2011"/>
    <x v="0"/>
    <x v="0"/>
    <x v="1"/>
    <n v="105.037586471"/>
    <n v="-11.312915374922101"/>
    <n v="1003.313094129"/>
    <n v="-9.77384754071179"/>
    <x v="2"/>
    <x v="2"/>
  </r>
  <r>
    <x v="0"/>
    <x v="1"/>
    <d v="2011-05-30T00:00:00"/>
    <x v="4"/>
    <x v="0"/>
    <x v="0"/>
    <x v="3"/>
    <x v="1"/>
    <s v="855"/>
    <d v="2011-06-01T00:00:00"/>
    <x v="0"/>
    <s v="Jan 1, 2011"/>
    <s v="March 31, 2011"/>
    <x v="0"/>
    <x v="0"/>
    <x v="1"/>
    <n v="346.755713501"/>
    <n v="-17.2794167054548"/>
    <n v="3100.4967907820001"/>
    <n v="-19.800332175496901"/>
    <x v="3"/>
    <x v="3"/>
  </r>
  <r>
    <x v="1"/>
    <x v="0"/>
    <d v="2011-08-31T00:00:00"/>
    <x v="5"/>
    <x v="0"/>
    <x v="0"/>
    <x v="0"/>
    <x v="1"/>
    <s v="752"/>
    <d v="2011-09-01T00:00:00"/>
    <x v="0"/>
    <s v="Apr 1, 2011"/>
    <s v="Jun 30, 2011"/>
    <x v="0"/>
    <x v="0"/>
    <x v="1"/>
    <n v="121.8"/>
    <n v="-33.700000000000003"/>
    <n v="380.7"/>
    <n v="-87.8"/>
    <x v="4"/>
    <x v="4"/>
  </r>
  <r>
    <x v="1"/>
    <x v="0"/>
    <d v="2011-08-31T00:00:00"/>
    <x v="5"/>
    <x v="0"/>
    <x v="0"/>
    <x v="0"/>
    <x v="1"/>
    <s v="752"/>
    <d v="2011-09-01T00:00:00"/>
    <x v="0"/>
    <s v="Apr 1, 2011"/>
    <s v="Jun 30, 2011"/>
    <x v="0"/>
    <x v="0"/>
    <x v="1"/>
    <n v="82"/>
    <n v="-18"/>
    <n v="345.2"/>
    <n v="-55.7"/>
    <x v="5"/>
    <x v="5"/>
  </r>
  <r>
    <x v="1"/>
    <x v="0"/>
    <d v="2011-08-31T00:00:00"/>
    <x v="5"/>
    <x v="0"/>
    <x v="0"/>
    <x v="0"/>
    <x v="1"/>
    <s v="752"/>
    <d v="2011-09-01T00:00:00"/>
    <x v="0"/>
    <s v="Apr 1, 2011"/>
    <s v="Jun 30, 2011"/>
    <x v="0"/>
    <x v="0"/>
    <x v="1"/>
    <n v="37.299999999999997"/>
    <n v="-14.3"/>
    <n v="227"/>
    <n v="-14.6"/>
    <x v="6"/>
    <x v="6"/>
  </r>
  <r>
    <x v="1"/>
    <x v="0"/>
    <d v="2011-08-31T00:00:00"/>
    <x v="5"/>
    <x v="0"/>
    <x v="0"/>
    <x v="0"/>
    <x v="1"/>
    <s v="752"/>
    <d v="2011-09-01T00:00:00"/>
    <x v="0"/>
    <s v="Apr 1, 2011"/>
    <s v="Jun 30, 2011"/>
    <x v="0"/>
    <x v="0"/>
    <x v="1"/>
    <n v="842.4"/>
    <n v="-89.7"/>
    <n v="2700.9"/>
    <n v="-182.6"/>
    <x v="3"/>
    <x v="7"/>
  </r>
  <r>
    <x v="1"/>
    <x v="1"/>
    <d v="2011-08-31T00:00:00"/>
    <x v="5"/>
    <x v="0"/>
    <x v="0"/>
    <x v="3"/>
    <x v="1"/>
    <s v="764"/>
    <d v="2011-09-01T00:00:00"/>
    <x v="0"/>
    <s v="Apr 1, 2011"/>
    <s v="Jun 30, 2011"/>
    <x v="0"/>
    <x v="0"/>
    <x v="1"/>
    <n v="76.5"/>
    <n v="-26.17"/>
    <n v="785.14"/>
    <n v="-31.5"/>
    <x v="4"/>
    <x v="4"/>
  </r>
  <r>
    <x v="1"/>
    <x v="1"/>
    <d v="2011-08-31T00:00:00"/>
    <x v="5"/>
    <x v="0"/>
    <x v="0"/>
    <x v="3"/>
    <x v="1"/>
    <s v="764"/>
    <d v="2011-09-01T00:00:00"/>
    <x v="0"/>
    <s v="Apr 1, 2011"/>
    <s v="Jun 30, 2011"/>
    <x v="0"/>
    <x v="0"/>
    <x v="1"/>
    <n v="48.72"/>
    <n v="-20.09"/>
    <n v="711.77"/>
    <n v="-25.27"/>
    <x v="5"/>
    <x v="5"/>
  </r>
  <r>
    <x v="1"/>
    <x v="1"/>
    <d v="2011-08-31T00:00:00"/>
    <x v="5"/>
    <x v="0"/>
    <x v="0"/>
    <x v="3"/>
    <x v="1"/>
    <s v="764"/>
    <d v="2011-09-01T00:00:00"/>
    <x v="0"/>
    <s v="Apr 1, 2011"/>
    <s v="Jun 30, 2011"/>
    <x v="0"/>
    <x v="0"/>
    <x v="1"/>
    <n v="21.94"/>
    <n v="-6.86"/>
    <n v="665.2"/>
    <n v="-8.3000000000000007"/>
    <x v="6"/>
    <x v="6"/>
  </r>
  <r>
    <x v="1"/>
    <x v="1"/>
    <d v="2011-08-31T00:00:00"/>
    <x v="5"/>
    <x v="0"/>
    <x v="0"/>
    <x v="3"/>
    <x v="1"/>
    <s v="764"/>
    <d v="2011-09-01T00:00:00"/>
    <x v="0"/>
    <s v="Apr 1, 2011"/>
    <s v="Jun 30, 2011"/>
    <x v="0"/>
    <x v="0"/>
    <x v="1"/>
    <n v="493.92"/>
    <n v="-70.400000000000006"/>
    <n v="5262.61"/>
    <n v="-84.86"/>
    <x v="3"/>
    <x v="7"/>
  </r>
  <r>
    <x v="2"/>
    <x v="0"/>
    <d v="2011-11-30T00:00:00"/>
    <x v="6"/>
    <x v="0"/>
    <x v="0"/>
    <x v="0"/>
    <x v="1"/>
    <s v="182"/>
    <d v="2011-12-01T00:00:00"/>
    <x v="0"/>
    <s v="July 1, 2011"/>
    <s v="Sept 30, 2011"/>
    <x v="0"/>
    <x v="0"/>
    <x v="1"/>
    <n v="23"/>
    <n v="-4.3"/>
    <n v="177.3"/>
    <n v="-23.4"/>
    <x v="7"/>
    <x v="8"/>
  </r>
  <r>
    <x v="2"/>
    <x v="0"/>
    <d v="2011-11-30T00:00:00"/>
    <x v="6"/>
    <x v="0"/>
    <x v="0"/>
    <x v="0"/>
    <x v="1"/>
    <s v="182"/>
    <d v="2011-12-01T00:00:00"/>
    <x v="0"/>
    <s v="July 1, 2011"/>
    <s v="Sept 30, 2011"/>
    <x v="0"/>
    <x v="0"/>
    <x v="1"/>
    <n v="21.8"/>
    <n v="8"/>
    <n v="198.1"/>
    <n v="44.4"/>
    <x v="8"/>
    <x v="9"/>
  </r>
  <r>
    <x v="2"/>
    <x v="0"/>
    <d v="2011-11-30T00:00:00"/>
    <x v="6"/>
    <x v="0"/>
    <x v="0"/>
    <x v="0"/>
    <x v="1"/>
    <s v="182"/>
    <d v="2011-12-01T00:00:00"/>
    <x v="0"/>
    <s v="July 1, 2011"/>
    <s v="Sept 30, 2011"/>
    <x v="0"/>
    <x v="0"/>
    <x v="1"/>
    <n v="910.4"/>
    <n v="-87.1"/>
    <n v="3260.5"/>
    <n v="-186.8"/>
    <x v="3"/>
    <x v="10"/>
  </r>
  <r>
    <x v="2"/>
    <x v="0"/>
    <d v="2011-11-30T00:00:00"/>
    <x v="6"/>
    <x v="0"/>
    <x v="0"/>
    <x v="0"/>
    <x v="1"/>
    <s v="182"/>
    <d v="2011-12-01T00:00:00"/>
    <x v="0"/>
    <s v="July 1, 2011"/>
    <s v="Sept 30, 2011"/>
    <x v="0"/>
    <x v="0"/>
    <x v="1"/>
    <n v="23.2"/>
    <n v="-1.1000000000000001"/>
    <n v="184.2"/>
    <n v="-25.2"/>
    <x v="9"/>
    <x v="11"/>
  </r>
  <r>
    <x v="2"/>
    <x v="1"/>
    <d v="2011-11-29T00:00:00"/>
    <x v="6"/>
    <x v="0"/>
    <x v="0"/>
    <x v="3"/>
    <x v="1"/>
    <s v="190"/>
    <d v="2011-12-01T00:00:00"/>
    <x v="0"/>
    <s v="July 1, 2011"/>
    <s v="Sept 30, 2011"/>
    <x v="0"/>
    <x v="0"/>
    <x v="1"/>
    <n v="11.46"/>
    <n v="-0.9"/>
    <n v="700.32"/>
    <n v="-0.03"/>
    <x v="7"/>
    <x v="8"/>
  </r>
  <r>
    <x v="2"/>
    <x v="1"/>
    <d v="2011-11-29T00:00:00"/>
    <x v="6"/>
    <x v="0"/>
    <x v="0"/>
    <x v="3"/>
    <x v="1"/>
    <s v="190"/>
    <d v="2011-12-01T00:00:00"/>
    <x v="0"/>
    <s v="July 1, 2011"/>
    <s v="Sept 30, 2011"/>
    <x v="0"/>
    <x v="0"/>
    <x v="1"/>
    <n v="12.59"/>
    <n v="-0.26"/>
    <n v="632.99"/>
    <n v="0.43"/>
    <x v="8"/>
    <x v="9"/>
  </r>
  <r>
    <x v="2"/>
    <x v="1"/>
    <d v="2011-11-29T00:00:00"/>
    <x v="6"/>
    <x v="0"/>
    <x v="0"/>
    <x v="3"/>
    <x v="1"/>
    <s v="190"/>
    <d v="2011-12-01T00:00:00"/>
    <x v="0"/>
    <s v="July 1, 2011"/>
    <s v="Sept 30, 2011"/>
    <x v="0"/>
    <x v="0"/>
    <x v="1"/>
    <n v="531.97"/>
    <n v="-71.45"/>
    <n v="7299"/>
    <n v="-84"/>
    <x v="3"/>
    <x v="10"/>
  </r>
  <r>
    <x v="2"/>
    <x v="1"/>
    <d v="2011-11-29T00:00:00"/>
    <x v="6"/>
    <x v="0"/>
    <x v="0"/>
    <x v="3"/>
    <x v="1"/>
    <s v="190"/>
    <d v="2011-12-01T00:00:00"/>
    <x v="0"/>
    <s v="July 1, 2011"/>
    <s v="Sept 30, 2011"/>
    <x v="0"/>
    <x v="0"/>
    <x v="1"/>
    <n v="14.01"/>
    <n v="0.11"/>
    <n v="703.08"/>
    <n v="0.46"/>
    <x v="9"/>
    <x v="11"/>
  </r>
  <r>
    <x v="3"/>
    <x v="0"/>
    <d v="2012-05-03T00:00:00"/>
    <x v="7"/>
    <x v="0"/>
    <x v="0"/>
    <x v="0"/>
    <x v="0"/>
    <s v="2003"/>
    <d v="2012-05-01T00:00:00"/>
    <x v="0"/>
    <s v="October 1, 2011"/>
    <s v="December 31, 2011"/>
    <x v="0"/>
    <x v="0"/>
    <x v="2"/>
    <n v="30.7"/>
    <n v="15.8"/>
    <n v="226.1"/>
    <n v="46.1"/>
    <x v="10"/>
    <x v="13"/>
  </r>
  <r>
    <x v="3"/>
    <x v="0"/>
    <d v="2012-05-03T00:00:00"/>
    <x v="7"/>
    <x v="0"/>
    <x v="0"/>
    <x v="0"/>
    <x v="0"/>
    <s v="2003"/>
    <d v="2012-05-01T00:00:00"/>
    <x v="0"/>
    <s v="October 1, 2011"/>
    <s v="December 31, 2011"/>
    <x v="0"/>
    <x v="0"/>
    <x v="2"/>
    <n v="64.099999999999994"/>
    <n v="10.8"/>
    <n v="328.1"/>
    <n v="26.3"/>
    <x v="11"/>
    <x v="14"/>
  </r>
  <r>
    <x v="3"/>
    <x v="0"/>
    <d v="2012-05-03T00:00:00"/>
    <x v="7"/>
    <x v="0"/>
    <x v="0"/>
    <x v="0"/>
    <x v="0"/>
    <s v="2003"/>
    <d v="2012-05-01T00:00:00"/>
    <x v="0"/>
    <s v="October 1, 2011"/>
    <s v="December 31, 2011"/>
    <x v="0"/>
    <x v="0"/>
    <x v="2"/>
    <n v="93"/>
    <n v="24.1"/>
    <n v="395.3"/>
    <n v="83.6"/>
    <x v="12"/>
    <x v="15"/>
  </r>
  <r>
    <x v="3"/>
    <x v="0"/>
    <d v="2012-05-03T00:00:00"/>
    <x v="7"/>
    <x v="0"/>
    <x v="0"/>
    <x v="0"/>
    <x v="0"/>
    <s v="2003"/>
    <d v="2012-05-01T00:00:00"/>
    <x v="0"/>
    <s v="October 1, 2011"/>
    <s v="December 31, 2011"/>
    <x v="0"/>
    <x v="0"/>
    <x v="2"/>
    <n v="1098.2"/>
    <n v="-36.4"/>
    <n v="4210"/>
    <n v="-30.8"/>
    <x v="3"/>
    <x v="16"/>
  </r>
  <r>
    <x v="3"/>
    <x v="1"/>
    <m/>
    <x v="7"/>
    <x v="0"/>
    <x v="0"/>
    <x v="3"/>
    <x v="1"/>
    <s v="2011"/>
    <d v="2012-05-01T00:00:00"/>
    <x v="0"/>
    <s v="October 1, 2011"/>
    <s v="December 31, 2011"/>
    <x v="0"/>
    <x v="0"/>
    <x v="2"/>
    <n v="17.02"/>
    <n v="10.72"/>
    <n v="768.91"/>
    <n v="22.3"/>
    <x v="10"/>
    <x v="13"/>
  </r>
  <r>
    <x v="3"/>
    <x v="1"/>
    <m/>
    <x v="7"/>
    <x v="0"/>
    <x v="0"/>
    <x v="3"/>
    <x v="1"/>
    <s v="2011"/>
    <d v="2012-05-01T00:00:00"/>
    <x v="0"/>
    <s v="October 1, 2011"/>
    <s v="December 31, 2011"/>
    <x v="0"/>
    <x v="0"/>
    <x v="2"/>
    <n v="33.950000000000003"/>
    <n v="10.72"/>
    <n v="842.82"/>
    <n v="20.77"/>
    <x v="11"/>
    <x v="14"/>
  </r>
  <r>
    <x v="3"/>
    <x v="1"/>
    <m/>
    <x v="7"/>
    <x v="0"/>
    <x v="0"/>
    <x v="3"/>
    <x v="1"/>
    <s v="2011"/>
    <d v="2012-05-01T00:00:00"/>
    <x v="0"/>
    <s v="October 1, 2011"/>
    <s v="December 31, 2011"/>
    <x v="0"/>
    <x v="0"/>
    <x v="2"/>
    <n v="49.16"/>
    <n v="20.059999999999999"/>
    <n v="910.16"/>
    <n v="27.17"/>
    <x v="12"/>
    <x v="15"/>
  </r>
  <r>
    <x v="3"/>
    <x v="1"/>
    <m/>
    <x v="7"/>
    <x v="0"/>
    <x v="0"/>
    <x v="3"/>
    <x v="1"/>
    <s v="2011"/>
    <d v="2012-05-01T00:00:00"/>
    <x v="0"/>
    <s v="October 1, 2011"/>
    <s v="December 31, 2011"/>
    <x v="0"/>
    <x v="0"/>
    <x v="2"/>
    <n v="632.1"/>
    <n v="-29.95"/>
    <n v="9820.9"/>
    <n v="-13.75"/>
    <x v="3"/>
    <x v="16"/>
  </r>
  <r>
    <x v="0"/>
    <x v="0"/>
    <d v="2012-05-31T00:00:00"/>
    <x v="8"/>
    <x v="0"/>
    <x v="0"/>
    <x v="4"/>
    <x v="1"/>
    <s v="92"/>
    <d v="2012-06-01T00:00:00"/>
    <x v="0"/>
    <s v="Jan 1, 2012"/>
    <s v="March 31, 2012"/>
    <x v="0"/>
    <x v="0"/>
    <x v="2"/>
    <n v="129.9"/>
    <n v="1.3"/>
    <n v="496.4"/>
    <n v="-3"/>
    <x v="0"/>
    <x v="0"/>
  </r>
  <r>
    <x v="0"/>
    <x v="0"/>
    <d v="2012-05-31T00:00:00"/>
    <x v="8"/>
    <x v="0"/>
    <x v="0"/>
    <x v="4"/>
    <x v="1"/>
    <s v="92"/>
    <d v="2012-06-01T00:00:00"/>
    <x v="0"/>
    <s v="Jan 1, 2012"/>
    <s v="March 31, 2012"/>
    <x v="0"/>
    <x v="0"/>
    <x v="2"/>
    <n v="123.4"/>
    <n v="-9.1999999999999993"/>
    <n v="481.4"/>
    <n v="-4.3"/>
    <x v="1"/>
    <x v="1"/>
  </r>
  <r>
    <x v="0"/>
    <x v="0"/>
    <d v="2012-05-31T00:00:00"/>
    <x v="8"/>
    <x v="0"/>
    <x v="0"/>
    <x v="4"/>
    <x v="1"/>
    <s v="92"/>
    <d v="2012-06-01T00:00:00"/>
    <x v="0"/>
    <s v="Jan 1, 2012"/>
    <s v="March 31, 2012"/>
    <x v="0"/>
    <x v="0"/>
    <x v="2"/>
    <n v="99.7"/>
    <n v="-18.100000000000001"/>
    <n v="458"/>
    <n v="-76"/>
    <x v="2"/>
    <x v="2"/>
  </r>
  <r>
    <x v="0"/>
    <x v="0"/>
    <d v="2012-05-31T00:00:00"/>
    <x v="8"/>
    <x v="0"/>
    <x v="0"/>
    <x v="4"/>
    <x v="1"/>
    <s v="92"/>
    <d v="2012-06-01T00:00:00"/>
    <x v="0"/>
    <s v="Jan 1, 2012"/>
    <s v="March 31, 2012"/>
    <x v="0"/>
    <x v="0"/>
    <x v="2"/>
    <n v="353"/>
    <n v="-26"/>
    <n v="1435.8"/>
    <n v="-83.3"/>
    <x v="3"/>
    <x v="3"/>
  </r>
  <r>
    <x v="0"/>
    <x v="1"/>
    <d v="2012-05-31T00:00:00"/>
    <x v="8"/>
    <x v="0"/>
    <x v="0"/>
    <x v="3"/>
    <x v="1"/>
    <s v="104"/>
    <d v="2012-06-01T00:00:00"/>
    <x v="0"/>
    <s v="Jan 1, 2012"/>
    <s v="March 31, 2012"/>
    <x v="0"/>
    <x v="0"/>
    <x v="2"/>
    <n v="71.41"/>
    <n v="6.5"/>
    <n v="1051.21"/>
    <n v="0.37"/>
    <x v="0"/>
    <x v="0"/>
  </r>
  <r>
    <x v="0"/>
    <x v="1"/>
    <d v="2012-05-31T00:00:00"/>
    <x v="8"/>
    <x v="0"/>
    <x v="0"/>
    <x v="3"/>
    <x v="1"/>
    <s v="104"/>
    <d v="2012-06-01T00:00:00"/>
    <x v="0"/>
    <s v="Jan 1, 2012"/>
    <s v="March 31, 2012"/>
    <x v="0"/>
    <x v="0"/>
    <x v="2"/>
    <n v="70.930000000000007"/>
    <n v="-5.32"/>
    <n v="920.07"/>
    <n v="-7.76"/>
    <x v="1"/>
    <x v="1"/>
  </r>
  <r>
    <x v="0"/>
    <x v="1"/>
    <d v="2012-05-31T00:00:00"/>
    <x v="8"/>
    <x v="0"/>
    <x v="0"/>
    <x v="3"/>
    <x v="1"/>
    <s v="104"/>
    <d v="2012-06-01T00:00:00"/>
    <x v="0"/>
    <s v="Jan 1, 2012"/>
    <s v="March 31, 2012"/>
    <x v="0"/>
    <x v="0"/>
    <x v="2"/>
    <n v="65"/>
    <n v="-21.36"/>
    <n v="902.99"/>
    <n v="-31.69"/>
    <x v="2"/>
    <x v="2"/>
  </r>
  <r>
    <x v="0"/>
    <x v="1"/>
    <d v="2012-05-31T00:00:00"/>
    <x v="8"/>
    <x v="0"/>
    <x v="0"/>
    <x v="3"/>
    <x v="1"/>
    <s v="104"/>
    <d v="2012-06-01T00:00:00"/>
    <x v="0"/>
    <s v="Jan 1, 2012"/>
    <s v="March 31, 2012"/>
    <x v="0"/>
    <x v="0"/>
    <x v="2"/>
    <n v="207.34"/>
    <n v="-20.170000000000002"/>
    <n v="2874.27"/>
    <n v="-39.08"/>
    <x v="3"/>
    <x v="3"/>
  </r>
  <r>
    <x v="1"/>
    <x v="0"/>
    <d v="2012-08-29T00:00:00"/>
    <x v="9"/>
    <x v="0"/>
    <x v="0"/>
    <x v="0"/>
    <x v="2"/>
    <s v="898"/>
    <d v="2012-09-01T00:00:00"/>
    <x v="0"/>
    <s v="Apr 1, 2012"/>
    <s v="Jun 30, 2012"/>
    <x v="0"/>
    <x v="0"/>
    <x v="2"/>
    <n v="66.8"/>
    <n v="-3.9"/>
    <n v="335.3"/>
    <n v="22.5"/>
    <x v="4"/>
    <x v="12"/>
  </r>
  <r>
    <x v="1"/>
    <x v="0"/>
    <d v="2012-08-29T00:00:00"/>
    <x v="9"/>
    <x v="0"/>
    <x v="0"/>
    <x v="0"/>
    <x v="2"/>
    <s v="898"/>
    <d v="2012-09-01T00:00:00"/>
    <x v="0"/>
    <s v="Apr 1, 2012"/>
    <s v="Jun 30, 2012"/>
    <x v="0"/>
    <x v="0"/>
    <x v="2"/>
    <n v="43"/>
    <n v="-20.399999999999999"/>
    <n v="280.2"/>
    <n v="-82.9"/>
    <x v="5"/>
    <x v="12"/>
  </r>
  <r>
    <x v="1"/>
    <x v="0"/>
    <d v="2012-08-29T00:00:00"/>
    <x v="9"/>
    <x v="0"/>
    <x v="0"/>
    <x v="0"/>
    <x v="2"/>
    <s v="898"/>
    <d v="2012-09-01T00:00:00"/>
    <x v="0"/>
    <s v="Apr 1, 2012"/>
    <s v="Jun 30, 2012"/>
    <x v="0"/>
    <x v="0"/>
    <x v="2"/>
    <n v="21.7"/>
    <n v="-2.8"/>
    <n v="198.9"/>
    <n v="1.6"/>
    <x v="6"/>
    <x v="12"/>
  </r>
  <r>
    <x v="1"/>
    <x v="0"/>
    <d v="2012-08-29T00:00:00"/>
    <x v="9"/>
    <x v="0"/>
    <x v="0"/>
    <x v="0"/>
    <x v="2"/>
    <s v="898"/>
    <d v="2012-09-01T00:00:00"/>
    <x v="0"/>
    <s v="Apr 1, 2012"/>
    <s v="Jun 30, 2012"/>
    <x v="0"/>
    <x v="0"/>
    <x v="2"/>
    <n v="484.5"/>
    <n v="-53.1"/>
    <n v="2250.1999999999998"/>
    <n v="-142.1"/>
    <x v="3"/>
    <x v="12"/>
  </r>
  <r>
    <x v="1"/>
    <x v="1"/>
    <d v="2012-08-31T00:00:00"/>
    <x v="9"/>
    <x v="0"/>
    <x v="0"/>
    <x v="3"/>
    <x v="1"/>
    <s v="906"/>
    <d v="2012-09-01T00:00:00"/>
    <x v="0"/>
    <s v="Apr 1, 2012"/>
    <s v="Jun 30, 2012"/>
    <x v="0"/>
    <x v="0"/>
    <x v="2"/>
    <n v="39.28"/>
    <n v="3.5"/>
    <n v="791.09"/>
    <n v="-9.24"/>
    <x v="4"/>
    <x v="12"/>
  </r>
  <r>
    <x v="1"/>
    <x v="1"/>
    <d v="2012-08-31T00:00:00"/>
    <x v="9"/>
    <x v="0"/>
    <x v="0"/>
    <x v="3"/>
    <x v="1"/>
    <s v="906"/>
    <d v="2012-09-01T00:00:00"/>
    <x v="0"/>
    <s v="Apr 1, 2012"/>
    <s v="Jun 30, 2012"/>
    <x v="0"/>
    <x v="0"/>
    <x v="2"/>
    <n v="29.57"/>
    <n v="-10.96"/>
    <n v="742.37"/>
    <n v="-34.6"/>
    <x v="5"/>
    <x v="12"/>
  </r>
  <r>
    <x v="1"/>
    <x v="1"/>
    <d v="2012-08-31T00:00:00"/>
    <x v="9"/>
    <x v="0"/>
    <x v="0"/>
    <x v="3"/>
    <x v="1"/>
    <s v="906"/>
    <d v="2012-09-01T00:00:00"/>
    <x v="0"/>
    <s v="Apr 1, 2012"/>
    <s v="Jun 30, 2012"/>
    <x v="0"/>
    <x v="0"/>
    <x v="2"/>
    <n v="13.78"/>
    <n v="-2.4700000000000002"/>
    <n v="717.06"/>
    <n v="-3.18"/>
    <x v="6"/>
    <x v="12"/>
  </r>
  <r>
    <x v="1"/>
    <x v="1"/>
    <d v="2012-08-31T00:00:00"/>
    <x v="9"/>
    <x v="0"/>
    <x v="0"/>
    <x v="3"/>
    <x v="1"/>
    <s v="906"/>
    <d v="2012-09-01T00:00:00"/>
    <x v="0"/>
    <s v="Apr 1, 2012"/>
    <s v="Jun 30, 2012"/>
    <x v="0"/>
    <x v="0"/>
    <x v="2"/>
    <n v="289.95999999999998"/>
    <n v="-30.1"/>
    <n v="5124.8"/>
    <n v="-86.1"/>
    <x v="3"/>
    <x v="12"/>
  </r>
  <r>
    <x v="2"/>
    <x v="0"/>
    <d v="2012-11-30T00:00:00"/>
    <x v="10"/>
    <x v="0"/>
    <x v="0"/>
    <x v="0"/>
    <x v="1"/>
    <s v="1504"/>
    <d v="2012-12-01T00:00:00"/>
    <x v="0"/>
    <s v="July 1, 2012"/>
    <s v="Sept 30, 2012"/>
    <x v="0"/>
    <x v="0"/>
    <x v="2"/>
    <n v="532.5"/>
    <n v="-49.5"/>
    <n v="2785.4"/>
    <n v="-135.80000000000001"/>
    <x v="3"/>
    <x v="10"/>
  </r>
  <r>
    <x v="2"/>
    <x v="0"/>
    <d v="2012-11-30T00:00:00"/>
    <x v="10"/>
    <x v="0"/>
    <x v="0"/>
    <x v="0"/>
    <x v="1"/>
    <s v="1504"/>
    <d v="2012-12-01T00:00:00"/>
    <x v="0"/>
    <s v="July 1, 2012"/>
    <s v="Sept 30, 2012"/>
    <x v="0"/>
    <x v="0"/>
    <x v="2"/>
    <n v="15.5"/>
    <n v="-0.5"/>
    <n v="175.8"/>
    <n v="-13.1"/>
    <x v="9"/>
    <x v="11"/>
  </r>
  <r>
    <x v="2"/>
    <x v="0"/>
    <d v="2012-11-30T00:00:00"/>
    <x v="10"/>
    <x v="0"/>
    <x v="0"/>
    <x v="0"/>
    <x v="1"/>
    <s v="1504"/>
    <d v="2012-12-01T00:00:00"/>
    <x v="0"/>
    <s v="July 1, 2012"/>
    <s v="Sept 30, 2012"/>
    <x v="0"/>
    <x v="0"/>
    <x v="2"/>
    <n v="16"/>
    <n v="-2.7"/>
    <n v="177.8"/>
    <n v="-10"/>
    <x v="7"/>
    <x v="8"/>
  </r>
  <r>
    <x v="2"/>
    <x v="0"/>
    <d v="2012-11-30T00:00:00"/>
    <x v="10"/>
    <x v="0"/>
    <x v="0"/>
    <x v="0"/>
    <x v="1"/>
    <s v="1504"/>
    <d v="2012-12-01T00:00:00"/>
    <x v="0"/>
    <s v="July 1, 2012"/>
    <s v="Sept 30, 2012"/>
    <x v="0"/>
    <x v="0"/>
    <x v="2"/>
    <n v="16.5"/>
    <n v="6.8"/>
    <n v="181.6"/>
    <n v="29.4"/>
    <x v="8"/>
    <x v="9"/>
  </r>
  <r>
    <x v="2"/>
    <x v="1"/>
    <d v="2012-11-29T00:00:00"/>
    <x v="10"/>
    <x v="0"/>
    <x v="0"/>
    <x v="5"/>
    <x v="1"/>
    <s v="1508"/>
    <d v="2012-12-01T00:00:00"/>
    <x v="0"/>
    <s v="July 1, 2012"/>
    <s v="Sept 30, 2012"/>
    <x v="0"/>
    <x v="0"/>
    <x v="2"/>
    <n v="316.48"/>
    <n v="-29.59"/>
    <n v="7390.14"/>
    <n v="-83.21"/>
    <x v="3"/>
    <x v="10"/>
  </r>
  <r>
    <x v="2"/>
    <x v="1"/>
    <d v="2012-11-29T00:00:00"/>
    <x v="10"/>
    <x v="0"/>
    <x v="0"/>
    <x v="5"/>
    <x v="1"/>
    <s v="1508"/>
    <d v="2012-12-01T00:00:00"/>
    <x v="0"/>
    <s v="July 1, 2012"/>
    <s v="Sept 30, 2012"/>
    <x v="0"/>
    <x v="0"/>
    <x v="2"/>
    <n v="9.11"/>
    <n v="-0.31"/>
    <n v="788.73"/>
    <n v="-0.5"/>
    <x v="9"/>
    <x v="11"/>
  </r>
  <r>
    <x v="2"/>
    <x v="1"/>
    <d v="2012-11-29T00:00:00"/>
    <x v="10"/>
    <x v="0"/>
    <x v="0"/>
    <x v="5"/>
    <x v="1"/>
    <s v="1508"/>
    <d v="2012-12-01T00:00:00"/>
    <x v="0"/>
    <s v="July 1, 2012"/>
    <s v="Sept 30, 2012"/>
    <x v="0"/>
    <x v="0"/>
    <x v="2"/>
    <n v="8.33"/>
    <n v="-0.11"/>
    <n v="756.99"/>
    <n v="0.6"/>
    <x v="7"/>
    <x v="8"/>
  </r>
  <r>
    <x v="2"/>
    <x v="1"/>
    <d v="2012-11-29T00:00:00"/>
    <x v="10"/>
    <x v="0"/>
    <x v="0"/>
    <x v="5"/>
    <x v="1"/>
    <s v="1508"/>
    <d v="2012-12-01T00:00:00"/>
    <x v="0"/>
    <s v="July 1, 2012"/>
    <s v="Sept 30, 2012"/>
    <x v="0"/>
    <x v="0"/>
    <x v="2"/>
    <n v="9.07"/>
    <n v="0.94"/>
    <n v="719.63"/>
    <n v="2.79"/>
    <x v="8"/>
    <x v="9"/>
  </r>
  <r>
    <x v="4"/>
    <x v="2"/>
    <m/>
    <x v="11"/>
    <x v="0"/>
    <x v="0"/>
    <x v="6"/>
    <x v="0"/>
    <s v="1768"/>
    <d v="2015-11-20T00:00:00"/>
    <x v="0"/>
    <s v="July 1, 2012"/>
    <s v="Sept 30, 2012"/>
    <x v="0"/>
    <x v="0"/>
    <x v="3"/>
    <n v="0.12"/>
    <m/>
    <n v="20.96"/>
    <m/>
    <x v="9"/>
    <x v="17"/>
  </r>
  <r>
    <x v="4"/>
    <x v="2"/>
    <m/>
    <x v="11"/>
    <x v="0"/>
    <x v="0"/>
    <x v="6"/>
    <x v="0"/>
    <s v="1768"/>
    <d v="2015-11-20T00:00:00"/>
    <x v="0"/>
    <s v="July 1, 2012"/>
    <s v="Sept 30, 2012"/>
    <x v="0"/>
    <x v="0"/>
    <x v="3"/>
    <n v="0.2"/>
    <m/>
    <n v="26.44"/>
    <m/>
    <x v="7"/>
    <x v="18"/>
  </r>
  <r>
    <x v="4"/>
    <x v="2"/>
    <m/>
    <x v="11"/>
    <x v="0"/>
    <x v="0"/>
    <x v="6"/>
    <x v="0"/>
    <s v="1768"/>
    <d v="2015-11-20T00:00:00"/>
    <x v="0"/>
    <s v="July 1, 2012"/>
    <s v="Sept 30, 2012"/>
    <x v="0"/>
    <x v="0"/>
    <x v="3"/>
    <n v="0.32"/>
    <m/>
    <n v="26.14"/>
    <m/>
    <x v="8"/>
    <x v="19"/>
  </r>
  <r>
    <x v="4"/>
    <x v="2"/>
    <m/>
    <x v="11"/>
    <x v="0"/>
    <x v="0"/>
    <x v="6"/>
    <x v="0"/>
    <s v="1768"/>
    <d v="2015-11-20T00:00:00"/>
    <x v="0"/>
    <s v="July 1, 2012"/>
    <s v="Sept 30, 2012"/>
    <x v="0"/>
    <x v="0"/>
    <x v="3"/>
    <n v="4.68"/>
    <m/>
    <n v="236.79"/>
    <m/>
    <x v="3"/>
    <x v="20"/>
  </r>
  <r>
    <x v="5"/>
    <x v="2"/>
    <d v="2015-11-17T00:00:00"/>
    <x v="12"/>
    <x v="0"/>
    <x v="0"/>
    <x v="6"/>
    <x v="0"/>
    <s v="2296"/>
    <d v="2015-11-20T00:00:00"/>
    <x v="0"/>
    <s v="October 1, 2012"/>
    <s v="December 31, 2012"/>
    <x v="0"/>
    <x v="0"/>
    <x v="3"/>
    <n v="7.88"/>
    <n v="0"/>
    <n v="322.52"/>
    <n v="0"/>
    <x v="3"/>
    <x v="21"/>
  </r>
  <r>
    <x v="5"/>
    <x v="2"/>
    <d v="2015-11-17T00:00:00"/>
    <x v="12"/>
    <x v="0"/>
    <x v="0"/>
    <x v="6"/>
    <x v="0"/>
    <s v="2296"/>
    <d v="2015-11-20T00:00:00"/>
    <x v="0"/>
    <s v="October 1, 2012"/>
    <s v="December 31, 2012"/>
    <x v="0"/>
    <x v="0"/>
    <x v="3"/>
    <n v="0.77"/>
    <n v="0"/>
    <n v="28.15"/>
    <n v="0"/>
    <x v="10"/>
    <x v="22"/>
  </r>
  <r>
    <x v="5"/>
    <x v="2"/>
    <d v="2015-11-17T00:00:00"/>
    <x v="12"/>
    <x v="0"/>
    <x v="0"/>
    <x v="6"/>
    <x v="0"/>
    <s v="2296"/>
    <d v="2015-11-20T00:00:00"/>
    <x v="0"/>
    <s v="October 1, 2012"/>
    <s v="December 31, 2012"/>
    <x v="0"/>
    <x v="0"/>
    <x v="3"/>
    <n v="0.99"/>
    <n v="0"/>
    <n v="28.96"/>
    <n v="0"/>
    <x v="11"/>
    <x v="23"/>
  </r>
  <r>
    <x v="5"/>
    <x v="2"/>
    <d v="2015-11-17T00:00:00"/>
    <x v="12"/>
    <x v="0"/>
    <x v="0"/>
    <x v="6"/>
    <x v="0"/>
    <s v="2296"/>
    <d v="2015-11-20T00:00:00"/>
    <x v="0"/>
    <s v="October 1, 2012"/>
    <s v="December 31, 2012"/>
    <x v="0"/>
    <x v="0"/>
    <x v="3"/>
    <n v="1.42"/>
    <n v="0"/>
    <n v="28.61"/>
    <n v="0"/>
    <x v="12"/>
    <x v="24"/>
  </r>
  <r>
    <x v="3"/>
    <x v="0"/>
    <d v="2013-04-30T00:00:00"/>
    <x v="12"/>
    <x v="0"/>
    <x v="0"/>
    <x v="0"/>
    <x v="1"/>
    <s v="3492"/>
    <d v="2013-05-01T00:00:00"/>
    <x v="0"/>
    <s v="October 1, 2012"/>
    <s v="December 31, 2012"/>
    <x v="0"/>
    <x v="0"/>
    <x v="3"/>
    <n v="30.1"/>
    <n v="9.1"/>
    <n v="244.4"/>
    <n v="41.7"/>
    <x v="10"/>
    <x v="13"/>
  </r>
  <r>
    <x v="3"/>
    <x v="0"/>
    <d v="2013-04-30T00:00:00"/>
    <x v="12"/>
    <x v="0"/>
    <x v="0"/>
    <x v="0"/>
    <x v="1"/>
    <s v="3492"/>
    <d v="2013-05-01T00:00:00"/>
    <x v="0"/>
    <s v="October 1, 2012"/>
    <s v="December 31, 2012"/>
    <x v="0"/>
    <x v="0"/>
    <x v="3"/>
    <n v="55.2"/>
    <n v="17.8"/>
    <n v="329.4"/>
    <n v="55.2"/>
    <x v="11"/>
    <x v="14"/>
  </r>
  <r>
    <x v="3"/>
    <x v="0"/>
    <d v="2013-04-30T00:00:00"/>
    <x v="12"/>
    <x v="0"/>
    <x v="0"/>
    <x v="0"/>
    <x v="1"/>
    <s v="3492"/>
    <d v="2013-05-01T00:00:00"/>
    <x v="0"/>
    <s v="October 1, 2012"/>
    <s v="December 31, 2012"/>
    <x v="0"/>
    <x v="0"/>
    <x v="3"/>
    <n v="75.8"/>
    <n v="14.6"/>
    <n v="399.9"/>
    <n v="43.7"/>
    <x v="12"/>
    <x v="15"/>
  </r>
  <r>
    <x v="3"/>
    <x v="0"/>
    <d v="2013-04-30T00:00:00"/>
    <x v="12"/>
    <x v="0"/>
    <x v="0"/>
    <x v="0"/>
    <x v="1"/>
    <s v="3492"/>
    <d v="2013-05-01T00:00:00"/>
    <x v="0"/>
    <s v="October 1, 2012"/>
    <s v="December 31, 2012"/>
    <x v="0"/>
    <x v="0"/>
    <x v="3"/>
    <n v="693.6"/>
    <n v="-8"/>
    <n v="3759.1"/>
    <n v="4.8"/>
    <x v="3"/>
    <x v="16"/>
  </r>
  <r>
    <x v="3"/>
    <x v="1"/>
    <d v="2013-04-30T00:00:00"/>
    <x v="12"/>
    <x v="0"/>
    <x v="0"/>
    <x v="7"/>
    <x v="1"/>
    <s v="3496"/>
    <d v="2013-05-01T00:00:00"/>
    <x v="0"/>
    <s v="October 1, 2012"/>
    <s v="December 31, 2012"/>
    <x v="0"/>
    <x v="0"/>
    <x v="3"/>
    <n v="13.72"/>
    <n v="7.78"/>
    <n v="730.69"/>
    <n v="21.94"/>
    <x v="10"/>
    <x v="13"/>
  </r>
  <r>
    <x v="3"/>
    <x v="1"/>
    <d v="2013-04-30T00:00:00"/>
    <x v="12"/>
    <x v="0"/>
    <x v="0"/>
    <x v="7"/>
    <x v="1"/>
    <s v="3496"/>
    <d v="2013-05-01T00:00:00"/>
    <x v="0"/>
    <s v="October 1, 2012"/>
    <s v="December 31, 2012"/>
    <x v="0"/>
    <x v="0"/>
    <x v="3"/>
    <n v="29.3"/>
    <n v="16.18"/>
    <n v="889.03"/>
    <n v="32.07"/>
    <x v="11"/>
    <x v="14"/>
  </r>
  <r>
    <x v="3"/>
    <x v="1"/>
    <d v="2013-04-30T00:00:00"/>
    <x v="12"/>
    <x v="0"/>
    <x v="0"/>
    <x v="7"/>
    <x v="1"/>
    <s v="3496"/>
    <d v="2013-05-01T00:00:00"/>
    <x v="0"/>
    <s v="October 1, 2012"/>
    <s v="December 31, 2012"/>
    <x v="0"/>
    <x v="0"/>
    <x v="3"/>
    <n v="43.16"/>
    <n v="9.3800000000000008"/>
    <n v="918.59"/>
    <n v="10.46"/>
    <x v="12"/>
    <x v="15"/>
  </r>
  <r>
    <x v="3"/>
    <x v="1"/>
    <d v="2013-04-30T00:00:00"/>
    <x v="12"/>
    <x v="0"/>
    <x v="0"/>
    <x v="7"/>
    <x v="1"/>
    <s v="3496"/>
    <d v="2013-05-01T00:00:00"/>
    <x v="0"/>
    <s v="October 1, 2012"/>
    <s v="December 31, 2012"/>
    <x v="0"/>
    <x v="0"/>
    <x v="3"/>
    <n v="402.67"/>
    <n v="3.75"/>
    <n v="9928.4599999999991"/>
    <n v="-18.739999999999998"/>
    <x v="3"/>
    <x v="16"/>
  </r>
  <r>
    <x v="0"/>
    <x v="0"/>
    <d v="2013-05-29T00:00:00"/>
    <x v="13"/>
    <x v="0"/>
    <x v="0"/>
    <x v="0"/>
    <x v="1"/>
    <s v="4028"/>
    <d v="2013-06-01T00:00:00"/>
    <x v="0"/>
    <s v="Jan 1, 2013"/>
    <s v="March 31, 2013"/>
    <x v="0"/>
    <x v="0"/>
    <x v="3"/>
    <n v="107.3"/>
    <n v="0.6"/>
    <n v="482.9"/>
    <n v="11.9"/>
    <x v="0"/>
    <x v="0"/>
  </r>
  <r>
    <x v="0"/>
    <x v="0"/>
    <d v="2013-05-29T00:00:00"/>
    <x v="13"/>
    <x v="0"/>
    <x v="0"/>
    <x v="0"/>
    <x v="1"/>
    <s v="4028"/>
    <d v="2013-06-01T00:00:00"/>
    <x v="0"/>
    <s v="Jan 1, 2013"/>
    <s v="March 31, 2013"/>
    <x v="0"/>
    <x v="0"/>
    <x v="3"/>
    <n v="114.3"/>
    <n v="-11.5"/>
    <n v="524.20000000000005"/>
    <n v="-37.700000000000003"/>
    <x v="1"/>
    <x v="1"/>
  </r>
  <r>
    <x v="0"/>
    <x v="0"/>
    <d v="2013-05-29T00:00:00"/>
    <x v="13"/>
    <x v="0"/>
    <x v="0"/>
    <x v="0"/>
    <x v="1"/>
    <s v="4028"/>
    <d v="2013-06-01T00:00:00"/>
    <x v="0"/>
    <s v="Jan 1, 2013"/>
    <s v="March 31, 2013"/>
    <x v="0"/>
    <x v="0"/>
    <x v="3"/>
    <n v="91.7"/>
    <n v="-1.5"/>
    <n v="448.7"/>
    <n v="0.4"/>
    <x v="2"/>
    <x v="2"/>
  </r>
  <r>
    <x v="0"/>
    <x v="0"/>
    <d v="2013-05-29T00:00:00"/>
    <x v="13"/>
    <x v="0"/>
    <x v="0"/>
    <x v="0"/>
    <x v="1"/>
    <s v="4028"/>
    <d v="2013-06-01T00:00:00"/>
    <x v="0"/>
    <s v="Jan 1, 2013"/>
    <s v="March 31, 2013"/>
    <x v="0"/>
    <x v="0"/>
    <x v="3"/>
    <n v="313.3"/>
    <n v="-12.4"/>
    <n v="1455.8"/>
    <n v="-25.4"/>
    <x v="3"/>
    <x v="3"/>
  </r>
  <r>
    <x v="0"/>
    <x v="2"/>
    <d v="2015-11-17T00:00:00"/>
    <x v="13"/>
    <x v="0"/>
    <x v="0"/>
    <x v="6"/>
    <x v="0"/>
    <s v="4032"/>
    <d v="2015-11-20T00:00:00"/>
    <x v="0"/>
    <s v="Jan 1, 2013"/>
    <s v="March 31, 2013"/>
    <x v="0"/>
    <x v="0"/>
    <x v="3"/>
    <n v="1.63"/>
    <n v="0"/>
    <n v="28.79"/>
    <n v="0"/>
    <x v="0"/>
    <x v="0"/>
  </r>
  <r>
    <x v="0"/>
    <x v="2"/>
    <d v="2015-11-17T00:00:00"/>
    <x v="13"/>
    <x v="0"/>
    <x v="0"/>
    <x v="6"/>
    <x v="0"/>
    <s v="4032"/>
    <d v="2015-11-20T00:00:00"/>
    <x v="0"/>
    <s v="Jan 1, 2013"/>
    <s v="March 31, 2013"/>
    <x v="0"/>
    <x v="0"/>
    <x v="3"/>
    <n v="1.43"/>
    <n v="0"/>
    <n v="25.4"/>
    <n v="0"/>
    <x v="1"/>
    <x v="1"/>
  </r>
  <r>
    <x v="0"/>
    <x v="2"/>
    <d v="2015-11-17T00:00:00"/>
    <x v="13"/>
    <x v="0"/>
    <x v="0"/>
    <x v="6"/>
    <x v="0"/>
    <s v="4032"/>
    <d v="2015-11-20T00:00:00"/>
    <x v="0"/>
    <s v="Jan 1, 2013"/>
    <s v="March 31, 2013"/>
    <x v="0"/>
    <x v="0"/>
    <x v="3"/>
    <n v="1.17"/>
    <n v="0"/>
    <n v="25.98"/>
    <n v="0"/>
    <x v="2"/>
    <x v="2"/>
  </r>
  <r>
    <x v="0"/>
    <x v="2"/>
    <d v="2015-11-17T00:00:00"/>
    <x v="13"/>
    <x v="0"/>
    <x v="0"/>
    <x v="6"/>
    <x v="0"/>
    <s v="4032"/>
    <d v="2015-11-20T00:00:00"/>
    <x v="0"/>
    <s v="Jan 1, 2013"/>
    <s v="March 31, 2013"/>
    <x v="0"/>
    <x v="0"/>
    <x v="3"/>
    <n v="4.24"/>
    <n v="0"/>
    <n v="80.180000000000007"/>
    <n v="0"/>
    <x v="3"/>
    <x v="3"/>
  </r>
  <r>
    <x v="0"/>
    <x v="1"/>
    <d v="2013-05-29T00:00:00"/>
    <x v="13"/>
    <x v="0"/>
    <x v="0"/>
    <x v="7"/>
    <x v="1"/>
    <s v="4036"/>
    <d v="2013-06-01T00:00:00"/>
    <x v="0"/>
    <s v="Jan 1, 2013"/>
    <s v="March 31, 2013"/>
    <x v="0"/>
    <x v="0"/>
    <x v="3"/>
    <n v="56.46"/>
    <n v="9.1300000000000008"/>
    <n v="1060.24"/>
    <n v="7.55"/>
    <x v="0"/>
    <x v="0"/>
  </r>
  <r>
    <x v="0"/>
    <x v="1"/>
    <d v="2013-05-29T00:00:00"/>
    <x v="13"/>
    <x v="0"/>
    <x v="0"/>
    <x v="7"/>
    <x v="1"/>
    <s v="4036"/>
    <d v="2013-06-01T00:00:00"/>
    <x v="0"/>
    <s v="Jan 1, 2013"/>
    <s v="March 31, 2013"/>
    <x v="0"/>
    <x v="0"/>
    <x v="3"/>
    <n v="68.239999999999995"/>
    <n v="-7.11"/>
    <n v="1028.98"/>
    <n v="-13.25"/>
    <x v="1"/>
    <x v="1"/>
  </r>
  <r>
    <x v="0"/>
    <x v="1"/>
    <d v="2013-05-29T00:00:00"/>
    <x v="13"/>
    <x v="0"/>
    <x v="0"/>
    <x v="7"/>
    <x v="1"/>
    <s v="4036"/>
    <d v="2013-06-01T00:00:00"/>
    <x v="0"/>
    <s v="Jan 1, 2013"/>
    <s v="March 31, 2013"/>
    <x v="0"/>
    <x v="0"/>
    <x v="3"/>
    <n v="60.69"/>
    <n v="-7.83"/>
    <n v="1032.4000000000001"/>
    <n v="-11.91"/>
    <x v="2"/>
    <x v="2"/>
  </r>
  <r>
    <x v="0"/>
    <x v="1"/>
    <d v="2013-05-29T00:00:00"/>
    <x v="13"/>
    <x v="0"/>
    <x v="0"/>
    <x v="7"/>
    <x v="1"/>
    <s v="4036"/>
    <d v="2013-06-01T00:00:00"/>
    <x v="0"/>
    <s v="Jan 1, 2013"/>
    <s v="March 31, 2013"/>
    <x v="0"/>
    <x v="0"/>
    <x v="3"/>
    <n v="185.39"/>
    <n v="-5.81"/>
    <n v="3121.62"/>
    <n v="-17.62"/>
    <x v="3"/>
    <x v="3"/>
  </r>
  <r>
    <x v="1"/>
    <x v="0"/>
    <d v="2013-08-29T00:00:00"/>
    <x v="14"/>
    <x v="0"/>
    <x v="0"/>
    <x v="0"/>
    <x v="1"/>
    <s v="4549"/>
    <d v="2013-09-04T00:00:00"/>
    <x v="0"/>
    <s v="Apr 1, 2013"/>
    <s v="Jun 30, 2013"/>
    <x v="0"/>
    <x v="0"/>
    <x v="3"/>
    <n v="448.3"/>
    <n v="-46.4"/>
    <n v="2307.6"/>
    <n v="-146.4"/>
    <x v="3"/>
    <x v="7"/>
  </r>
  <r>
    <x v="1"/>
    <x v="0"/>
    <d v="2013-08-29T00:00:00"/>
    <x v="14"/>
    <x v="0"/>
    <x v="0"/>
    <x v="0"/>
    <x v="1"/>
    <s v="4549"/>
    <d v="2013-09-04T00:00:00"/>
    <x v="0"/>
    <s v="Apr 1, 2013"/>
    <s v="Jun 30, 2013"/>
    <x v="0"/>
    <x v="0"/>
    <x v="3"/>
    <n v="73.8"/>
    <n v="-13.9"/>
    <n v="404.7"/>
    <n v="-41"/>
    <x v="4"/>
    <x v="4"/>
  </r>
  <r>
    <x v="1"/>
    <x v="0"/>
    <d v="2013-08-29T00:00:00"/>
    <x v="14"/>
    <x v="0"/>
    <x v="0"/>
    <x v="0"/>
    <x v="1"/>
    <s v="4549"/>
    <d v="2013-09-04T00:00:00"/>
    <x v="0"/>
    <s v="Apr 1, 2013"/>
    <s v="Jun 30, 2013"/>
    <x v="0"/>
    <x v="0"/>
    <x v="3"/>
    <n v="38.4"/>
    <n v="-12.6"/>
    <n v="255.2"/>
    <n v="-51.3"/>
    <x v="5"/>
    <x v="5"/>
  </r>
  <r>
    <x v="1"/>
    <x v="0"/>
    <d v="2013-08-29T00:00:00"/>
    <x v="14"/>
    <x v="0"/>
    <x v="0"/>
    <x v="0"/>
    <x v="1"/>
    <s v="4549"/>
    <d v="2013-09-04T00:00:00"/>
    <x v="0"/>
    <s v="Apr 1, 2013"/>
    <s v="Jun 30, 2013"/>
    <x v="0"/>
    <x v="0"/>
    <x v="3"/>
    <n v="22.8"/>
    <n v="-7.5"/>
    <n v="191.9"/>
    <n v="-28.7"/>
    <x v="6"/>
    <x v="6"/>
  </r>
  <r>
    <x v="1"/>
    <x v="2"/>
    <d v="2015-11-17T00:00:00"/>
    <x v="14"/>
    <x v="0"/>
    <x v="0"/>
    <x v="6"/>
    <x v="0"/>
    <s v="4553"/>
    <d v="2015-11-20T00:00:00"/>
    <x v="0"/>
    <s v="Apr 1, 2013"/>
    <s v="Jun 30, 2013"/>
    <x v="0"/>
    <x v="0"/>
    <x v="3"/>
    <n v="5.13"/>
    <n v="0"/>
    <n v="157.63"/>
    <n v="0"/>
    <x v="3"/>
    <x v="7"/>
  </r>
  <r>
    <x v="1"/>
    <x v="2"/>
    <d v="2015-11-17T00:00:00"/>
    <x v="14"/>
    <x v="0"/>
    <x v="0"/>
    <x v="6"/>
    <x v="0"/>
    <s v="4553"/>
    <d v="2015-11-20T00:00:00"/>
    <x v="0"/>
    <s v="Apr 1, 2013"/>
    <s v="Jun 30, 2013"/>
    <x v="0"/>
    <x v="0"/>
    <x v="3"/>
    <n v="0.5"/>
    <n v="0"/>
    <n v="26.79"/>
    <n v="0"/>
    <x v="4"/>
    <x v="4"/>
  </r>
  <r>
    <x v="1"/>
    <x v="2"/>
    <d v="2015-11-17T00:00:00"/>
    <x v="14"/>
    <x v="0"/>
    <x v="0"/>
    <x v="6"/>
    <x v="0"/>
    <s v="4553"/>
    <d v="2015-11-20T00:00:00"/>
    <x v="0"/>
    <s v="Apr 1, 2013"/>
    <s v="Jun 30, 2013"/>
    <x v="0"/>
    <x v="0"/>
    <x v="3"/>
    <n v="0.23"/>
    <n v="0"/>
    <n v="25.56"/>
    <n v="0"/>
    <x v="5"/>
    <x v="5"/>
  </r>
  <r>
    <x v="1"/>
    <x v="2"/>
    <d v="2015-11-17T00:00:00"/>
    <x v="14"/>
    <x v="0"/>
    <x v="0"/>
    <x v="6"/>
    <x v="0"/>
    <s v="4553"/>
    <d v="2015-11-20T00:00:00"/>
    <x v="0"/>
    <s v="Apr 1, 2013"/>
    <s v="Jun 30, 2013"/>
    <x v="0"/>
    <x v="0"/>
    <x v="3"/>
    <n v="0.15"/>
    <n v="0"/>
    <n v="25.09"/>
    <n v="0"/>
    <x v="6"/>
    <x v="6"/>
  </r>
  <r>
    <x v="1"/>
    <x v="1"/>
    <d v="2013-08-28T00:00:00"/>
    <x v="14"/>
    <x v="0"/>
    <x v="0"/>
    <x v="7"/>
    <x v="1"/>
    <s v="4557"/>
    <d v="2013-09-04T00:00:00"/>
    <x v="0"/>
    <s v="Apr 1, 2013"/>
    <s v="Jun 30, 2013"/>
    <x v="0"/>
    <x v="0"/>
    <x v="3"/>
    <n v="272.20999999999998"/>
    <n v="-35.17"/>
    <n v="5215.59"/>
    <n v="-69.34"/>
    <x v="3"/>
    <x v="7"/>
  </r>
  <r>
    <x v="1"/>
    <x v="1"/>
    <d v="2013-08-28T00:00:00"/>
    <x v="14"/>
    <x v="0"/>
    <x v="0"/>
    <x v="7"/>
    <x v="1"/>
    <s v="4557"/>
    <d v="2013-09-04T00:00:00"/>
    <x v="0"/>
    <s v="Apr 1, 2013"/>
    <s v="Jun 30, 2013"/>
    <x v="0"/>
    <x v="0"/>
    <x v="3"/>
    <n v="46.81"/>
    <n v="-13.61"/>
    <n v="814.38"/>
    <n v="-22.93"/>
    <x v="4"/>
    <x v="4"/>
  </r>
  <r>
    <x v="1"/>
    <x v="1"/>
    <d v="2013-08-28T00:00:00"/>
    <x v="14"/>
    <x v="0"/>
    <x v="0"/>
    <x v="7"/>
    <x v="1"/>
    <s v="4557"/>
    <d v="2013-09-04T00:00:00"/>
    <x v="0"/>
    <s v="Apr 1, 2013"/>
    <s v="Jun 30, 2013"/>
    <x v="0"/>
    <x v="0"/>
    <x v="3"/>
    <n v="26.79"/>
    <n v="-12.08"/>
    <n v="662.74"/>
    <n v="-22.03"/>
    <x v="5"/>
    <x v="5"/>
  </r>
  <r>
    <x v="1"/>
    <x v="1"/>
    <d v="2013-08-28T00:00:00"/>
    <x v="14"/>
    <x v="0"/>
    <x v="0"/>
    <x v="7"/>
    <x v="1"/>
    <s v="4557"/>
    <d v="2013-09-04T00:00:00"/>
    <x v="0"/>
    <s v="Apr 1, 2013"/>
    <s v="Jun 30, 2013"/>
    <x v="0"/>
    <x v="0"/>
    <x v="3"/>
    <n v="13.21"/>
    <n v="-3.67"/>
    <n v="616.85"/>
    <n v="-6.75"/>
    <x v="6"/>
    <x v="6"/>
  </r>
  <r>
    <x v="2"/>
    <x v="0"/>
    <d v="2013-11-29T00:00:00"/>
    <x v="15"/>
    <x v="0"/>
    <x v="0"/>
    <x v="0"/>
    <x v="1"/>
    <s v="5143"/>
    <d v="2013-12-03T00:00:00"/>
    <x v="0"/>
    <s v="July 1, 2013"/>
    <s v="Sept 30, 2013"/>
    <x v="0"/>
    <x v="0"/>
    <x v="3"/>
    <n v="491.7"/>
    <n v="-42.8"/>
    <n v="2826.3"/>
    <n v="-137.4"/>
    <x v="3"/>
    <x v="10"/>
  </r>
  <r>
    <x v="2"/>
    <x v="0"/>
    <d v="2013-11-29T00:00:00"/>
    <x v="15"/>
    <x v="0"/>
    <x v="0"/>
    <x v="0"/>
    <x v="1"/>
    <s v="5143"/>
    <d v="2013-12-03T00:00:00"/>
    <x v="0"/>
    <s v="July 1, 2013"/>
    <s v="Sept 30, 2013"/>
    <x v="0"/>
    <x v="0"/>
    <x v="3"/>
    <n v="13.8"/>
    <n v="-1.2"/>
    <n v="167.7"/>
    <n v="-4.5999999999999996"/>
    <x v="9"/>
    <x v="11"/>
  </r>
  <r>
    <x v="2"/>
    <x v="0"/>
    <d v="2013-11-29T00:00:00"/>
    <x v="15"/>
    <x v="0"/>
    <x v="0"/>
    <x v="0"/>
    <x v="1"/>
    <s v="5143"/>
    <d v="2013-12-03T00:00:00"/>
    <x v="0"/>
    <s v="July 1, 2013"/>
    <s v="Sept 30, 2013"/>
    <x v="0"/>
    <x v="0"/>
    <x v="3"/>
    <n v="13.9"/>
    <n v="-2.9"/>
    <n v="172.8"/>
    <n v="-22.3"/>
    <x v="7"/>
    <x v="8"/>
  </r>
  <r>
    <x v="2"/>
    <x v="0"/>
    <d v="2013-11-29T00:00:00"/>
    <x v="15"/>
    <x v="0"/>
    <x v="0"/>
    <x v="0"/>
    <x v="1"/>
    <s v="5143"/>
    <d v="2013-12-03T00:00:00"/>
    <x v="0"/>
    <s v="July 1, 2013"/>
    <s v="Sept 30, 2013"/>
    <x v="0"/>
    <x v="0"/>
    <x v="3"/>
    <n v="15.7"/>
    <n v="7.7"/>
    <n v="178.2"/>
    <n v="35.9"/>
    <x v="8"/>
    <x v="9"/>
  </r>
  <r>
    <x v="2"/>
    <x v="1"/>
    <d v="2013-11-28T00:00:00"/>
    <x v="15"/>
    <x v="0"/>
    <x v="0"/>
    <x v="7"/>
    <x v="1"/>
    <s v="5147"/>
    <d v="2013-12-03T00:00:00"/>
    <x v="0"/>
    <s v="July 1, 2013"/>
    <s v="Sept 30, 2013"/>
    <x v="0"/>
    <x v="0"/>
    <x v="3"/>
    <n v="295.60000000000002"/>
    <n v="-34.72"/>
    <n v="7180.39"/>
    <n v="-65.23"/>
    <x v="3"/>
    <x v="10"/>
  </r>
  <r>
    <x v="2"/>
    <x v="1"/>
    <d v="2013-11-28T00:00:00"/>
    <x v="15"/>
    <x v="0"/>
    <x v="0"/>
    <x v="7"/>
    <x v="1"/>
    <s v="5147"/>
    <d v="2013-12-03T00:00:00"/>
    <x v="0"/>
    <s v="July 1, 2013"/>
    <s v="Sept 30, 2013"/>
    <x v="0"/>
    <x v="0"/>
    <x v="3"/>
    <n v="8.02"/>
    <n v="-0.09"/>
    <n v="680.37"/>
    <n v="0.18"/>
    <x v="9"/>
    <x v="11"/>
  </r>
  <r>
    <x v="2"/>
    <x v="1"/>
    <d v="2013-11-28T00:00:00"/>
    <x v="15"/>
    <x v="0"/>
    <x v="0"/>
    <x v="7"/>
    <x v="1"/>
    <s v="5147"/>
    <d v="2013-12-03T00:00:00"/>
    <x v="0"/>
    <s v="July 1, 2013"/>
    <s v="Sept 30, 2013"/>
    <x v="0"/>
    <x v="0"/>
    <x v="3"/>
    <n v="7.58"/>
    <n v="-0.32"/>
    <n v="643.59"/>
    <n v="0.17"/>
    <x v="7"/>
    <x v="8"/>
  </r>
  <r>
    <x v="2"/>
    <x v="1"/>
    <d v="2013-11-28T00:00:00"/>
    <x v="15"/>
    <x v="0"/>
    <x v="0"/>
    <x v="7"/>
    <x v="1"/>
    <s v="5147"/>
    <d v="2013-12-03T00:00:00"/>
    <x v="0"/>
    <s v="July 1, 2013"/>
    <s v="Sept 30, 2013"/>
    <x v="0"/>
    <x v="0"/>
    <x v="3"/>
    <n v="7.79"/>
    <n v="0.87"/>
    <n v="640.83000000000004"/>
    <n v="3.76"/>
    <x v="8"/>
    <x v="9"/>
  </r>
  <r>
    <x v="4"/>
    <x v="2"/>
    <m/>
    <x v="16"/>
    <x v="0"/>
    <x v="0"/>
    <x v="6"/>
    <x v="2"/>
    <s v="5503"/>
    <d v="2015-11-20T00:00:00"/>
    <x v="0"/>
    <s v="July 1, 2013"/>
    <s v="Sept 30, 2013"/>
    <x v="0"/>
    <x v="0"/>
    <x v="4"/>
    <n v="0.15"/>
    <n v="0"/>
    <n v="21.18"/>
    <n v="0"/>
    <x v="9"/>
    <x v="17"/>
  </r>
  <r>
    <x v="4"/>
    <x v="2"/>
    <m/>
    <x v="16"/>
    <x v="0"/>
    <x v="0"/>
    <x v="6"/>
    <x v="2"/>
    <s v="5503"/>
    <d v="2015-11-20T00:00:00"/>
    <x v="0"/>
    <s v="July 1, 2013"/>
    <s v="Sept 30, 2013"/>
    <x v="0"/>
    <x v="0"/>
    <x v="4"/>
    <n v="0.16"/>
    <n v="0"/>
    <n v="28.07"/>
    <n v="0"/>
    <x v="7"/>
    <x v="18"/>
  </r>
  <r>
    <x v="4"/>
    <x v="2"/>
    <m/>
    <x v="16"/>
    <x v="0"/>
    <x v="0"/>
    <x v="6"/>
    <x v="2"/>
    <s v="5503"/>
    <d v="2015-11-20T00:00:00"/>
    <x v="0"/>
    <s v="July 1, 2013"/>
    <s v="Sept 30, 2013"/>
    <x v="0"/>
    <x v="0"/>
    <x v="4"/>
    <n v="0.23"/>
    <n v="0"/>
    <n v="27.33"/>
    <n v="0"/>
    <x v="8"/>
    <x v="19"/>
  </r>
  <r>
    <x v="4"/>
    <x v="2"/>
    <m/>
    <x v="16"/>
    <x v="0"/>
    <x v="0"/>
    <x v="6"/>
    <x v="2"/>
    <s v="5503"/>
    <d v="2015-11-20T00:00:00"/>
    <x v="0"/>
    <s v="July 1, 2013"/>
    <s v="Sept 30, 2013"/>
    <x v="0"/>
    <x v="0"/>
    <x v="4"/>
    <n v="5.67"/>
    <n v="0"/>
    <n v="234.23"/>
    <n v="0"/>
    <x v="3"/>
    <x v="20"/>
  </r>
  <r>
    <x v="5"/>
    <x v="2"/>
    <d v="2015-11-17T00:00:00"/>
    <x v="17"/>
    <x v="0"/>
    <x v="0"/>
    <x v="6"/>
    <x v="0"/>
    <s v="5503"/>
    <d v="2015-11-20T00:00:00"/>
    <x v="0"/>
    <s v="October 1, 2013"/>
    <s v="December 31, 2013"/>
    <x v="0"/>
    <x v="0"/>
    <x v="4"/>
    <n v="9.5"/>
    <n v="0"/>
    <n v="322.88"/>
    <n v="0"/>
    <x v="3"/>
    <x v="21"/>
  </r>
  <r>
    <x v="5"/>
    <x v="2"/>
    <d v="2015-11-17T00:00:00"/>
    <x v="17"/>
    <x v="0"/>
    <x v="0"/>
    <x v="6"/>
    <x v="0"/>
    <s v="5503"/>
    <d v="2015-11-20T00:00:00"/>
    <x v="0"/>
    <s v="October 1, 2013"/>
    <s v="December 31, 2013"/>
    <x v="0"/>
    <x v="0"/>
    <x v="4"/>
    <n v="0.73"/>
    <n v="0"/>
    <n v="29.23"/>
    <n v="0"/>
    <x v="10"/>
    <x v="22"/>
  </r>
  <r>
    <x v="5"/>
    <x v="2"/>
    <d v="2015-11-17T00:00:00"/>
    <x v="17"/>
    <x v="0"/>
    <x v="0"/>
    <x v="6"/>
    <x v="0"/>
    <s v="5503"/>
    <d v="2015-11-20T00:00:00"/>
    <x v="0"/>
    <s v="October 1, 2013"/>
    <s v="December 31, 2013"/>
    <x v="0"/>
    <x v="0"/>
    <x v="4"/>
    <n v="1.21"/>
    <n v="0"/>
    <n v="29.73"/>
    <n v="0"/>
    <x v="11"/>
    <x v="23"/>
  </r>
  <r>
    <x v="5"/>
    <x v="2"/>
    <d v="2015-11-17T00:00:00"/>
    <x v="17"/>
    <x v="0"/>
    <x v="0"/>
    <x v="6"/>
    <x v="0"/>
    <s v="5503"/>
    <d v="2015-11-20T00:00:00"/>
    <x v="0"/>
    <s v="October 1, 2013"/>
    <s v="December 31, 2013"/>
    <x v="0"/>
    <x v="0"/>
    <x v="4"/>
    <n v="1.86"/>
    <n v="0"/>
    <n v="29.68"/>
    <n v="0"/>
    <x v="12"/>
    <x v="24"/>
  </r>
  <r>
    <x v="3"/>
    <x v="0"/>
    <d v="2014-07-02T00:00:00"/>
    <x v="17"/>
    <x v="0"/>
    <x v="0"/>
    <x v="0"/>
    <x v="1"/>
    <s v="6851"/>
    <d v="2014-05-01T00:00:00"/>
    <x v="0"/>
    <s v="October 1, 2013"/>
    <s v="December 31, 2013"/>
    <x v="0"/>
    <x v="0"/>
    <x v="4"/>
    <n v="20.399999999999999"/>
    <n v="7.2"/>
    <n v="206.9"/>
    <n v="40.200000000000003"/>
    <x v="10"/>
    <x v="13"/>
  </r>
  <r>
    <x v="3"/>
    <x v="0"/>
    <d v="2014-07-02T00:00:00"/>
    <x v="17"/>
    <x v="0"/>
    <x v="0"/>
    <x v="0"/>
    <x v="1"/>
    <s v="6851"/>
    <d v="2014-05-01T00:00:00"/>
    <x v="0"/>
    <s v="October 1, 2013"/>
    <s v="December 31, 2013"/>
    <x v="0"/>
    <x v="0"/>
    <x v="4"/>
    <n v="46.6"/>
    <n v="16.5"/>
    <n v="294.8"/>
    <n v="57.6"/>
    <x v="11"/>
    <x v="14"/>
  </r>
  <r>
    <x v="3"/>
    <x v="0"/>
    <d v="2014-07-02T00:00:00"/>
    <x v="17"/>
    <x v="0"/>
    <x v="0"/>
    <x v="0"/>
    <x v="1"/>
    <s v="6851"/>
    <d v="2014-05-01T00:00:00"/>
    <x v="0"/>
    <s v="October 1, 2013"/>
    <s v="December 31, 2013"/>
    <x v="0"/>
    <x v="0"/>
    <x v="4"/>
    <n v="75.7"/>
    <n v="19"/>
    <n v="442.6"/>
    <n v="61.3"/>
    <x v="12"/>
    <x v="15"/>
  </r>
  <r>
    <x v="3"/>
    <x v="0"/>
    <d v="2014-07-02T00:00:00"/>
    <x v="17"/>
    <x v="0"/>
    <x v="0"/>
    <x v="0"/>
    <x v="1"/>
    <s v="6851"/>
    <d v="2014-05-01T00:00:00"/>
    <x v="0"/>
    <s v="October 1, 2013"/>
    <s v="December 31, 2013"/>
    <x v="0"/>
    <x v="0"/>
    <x v="4"/>
    <n v="634.4"/>
    <n v="-0.1"/>
    <n v="3770.6"/>
    <n v="21.7"/>
    <x v="3"/>
    <x v="16"/>
  </r>
  <r>
    <x v="3"/>
    <x v="1"/>
    <m/>
    <x v="17"/>
    <x v="0"/>
    <x v="0"/>
    <x v="7"/>
    <x v="1"/>
    <s v="6855"/>
    <d v="2014-05-01T00:00:00"/>
    <x v="0"/>
    <s v="October 1, 2013"/>
    <s v="December 31, 2013"/>
    <x v="0"/>
    <x v="0"/>
    <x v="4"/>
    <n v="9.65"/>
    <n v="6.48"/>
    <n v="725.79"/>
    <n v="20.37"/>
    <x v="10"/>
    <x v="13"/>
  </r>
  <r>
    <x v="3"/>
    <x v="1"/>
    <m/>
    <x v="17"/>
    <x v="0"/>
    <x v="0"/>
    <x v="7"/>
    <x v="1"/>
    <s v="6855"/>
    <d v="2014-05-01T00:00:00"/>
    <x v="0"/>
    <s v="October 1, 2013"/>
    <s v="December 31, 2013"/>
    <x v="0"/>
    <x v="0"/>
    <x v="4"/>
    <n v="24.79"/>
    <n v="12.11"/>
    <n v="850.18"/>
    <n v="24.64"/>
    <x v="11"/>
    <x v="14"/>
  </r>
  <r>
    <x v="3"/>
    <x v="1"/>
    <m/>
    <x v="17"/>
    <x v="0"/>
    <x v="0"/>
    <x v="7"/>
    <x v="1"/>
    <s v="6855"/>
    <d v="2014-05-01T00:00:00"/>
    <x v="0"/>
    <s v="October 1, 2013"/>
    <s v="December 31, 2013"/>
    <x v="0"/>
    <x v="0"/>
    <x v="4"/>
    <n v="42.15"/>
    <n v="15.76"/>
    <n v="989.78"/>
    <n v="26.6"/>
    <x v="12"/>
    <x v="15"/>
  </r>
  <r>
    <x v="3"/>
    <x v="1"/>
    <m/>
    <x v="17"/>
    <x v="0"/>
    <x v="0"/>
    <x v="7"/>
    <x v="1"/>
    <s v="6855"/>
    <d v="2014-05-01T00:00:00"/>
    <x v="0"/>
    <s v="October 1, 2013"/>
    <s v="December 31, 2013"/>
    <x v="0"/>
    <x v="0"/>
    <x v="4"/>
    <n v="372.18"/>
    <n v="-0.36"/>
    <n v="9746.14"/>
    <n v="6.38"/>
    <x v="3"/>
    <x v="16"/>
  </r>
  <r>
    <x v="0"/>
    <x v="0"/>
    <d v="2014-05-30T00:00:00"/>
    <x v="18"/>
    <x v="0"/>
    <x v="0"/>
    <x v="0"/>
    <x v="1"/>
    <s v="6937"/>
    <d v="2014-06-03T00:00:00"/>
    <x v="0"/>
    <s v="Jan 1, 2014"/>
    <s v="March 31, 2014"/>
    <x v="0"/>
    <x v="0"/>
    <x v="4"/>
    <n v="112.8"/>
    <n v="-1.4"/>
    <n v="488.9"/>
    <n v="8.6"/>
    <x v="0"/>
    <x v="0"/>
  </r>
  <r>
    <x v="0"/>
    <x v="0"/>
    <d v="2014-05-30T00:00:00"/>
    <x v="18"/>
    <x v="0"/>
    <x v="0"/>
    <x v="0"/>
    <x v="1"/>
    <s v="6937"/>
    <d v="2014-06-03T00:00:00"/>
    <x v="0"/>
    <s v="Jan 1, 2014"/>
    <s v="March 31, 2014"/>
    <x v="0"/>
    <x v="0"/>
    <x v="4"/>
    <n v="104"/>
    <n v="-6.8"/>
    <n v="507.3"/>
    <n v="-28.7"/>
    <x v="1"/>
    <x v="1"/>
  </r>
  <r>
    <x v="0"/>
    <x v="0"/>
    <d v="2014-05-30T00:00:00"/>
    <x v="18"/>
    <x v="0"/>
    <x v="0"/>
    <x v="0"/>
    <x v="1"/>
    <s v="6937"/>
    <d v="2014-06-03T00:00:00"/>
    <x v="0"/>
    <s v="Jan 1, 2014"/>
    <s v="March 31, 2014"/>
    <x v="0"/>
    <x v="0"/>
    <x v="4"/>
    <n v="96.6"/>
    <n v="-4.5999999999999996"/>
    <n v="505.9"/>
    <n v="-17.5"/>
    <x v="2"/>
    <x v="2"/>
  </r>
  <r>
    <x v="0"/>
    <x v="0"/>
    <d v="2014-05-30T00:00:00"/>
    <x v="18"/>
    <x v="0"/>
    <x v="0"/>
    <x v="0"/>
    <x v="1"/>
    <s v="6937"/>
    <d v="2014-06-03T00:00:00"/>
    <x v="0"/>
    <s v="Jan 1, 2014"/>
    <s v="March 31, 2014"/>
    <x v="0"/>
    <x v="0"/>
    <x v="4"/>
    <n v="313.39999999999998"/>
    <n v="-12.8"/>
    <n v="1502.1"/>
    <n v="-37.6"/>
    <x v="3"/>
    <x v="3"/>
  </r>
  <r>
    <x v="0"/>
    <x v="2"/>
    <d v="2015-11-17T00:00:00"/>
    <x v="18"/>
    <x v="0"/>
    <x v="0"/>
    <x v="6"/>
    <x v="0"/>
    <s v="6941"/>
    <d v="2015-11-20T00:00:00"/>
    <x v="0"/>
    <s v="Jan 1, 2014"/>
    <s v="March 31, 2014"/>
    <x v="0"/>
    <x v="0"/>
    <x v="4"/>
    <n v="2.12"/>
    <n v="0"/>
    <n v="28.3"/>
    <n v="0"/>
    <x v="0"/>
    <x v="0"/>
  </r>
  <r>
    <x v="0"/>
    <x v="2"/>
    <d v="2015-11-17T00:00:00"/>
    <x v="18"/>
    <x v="0"/>
    <x v="0"/>
    <x v="6"/>
    <x v="0"/>
    <s v="6941"/>
    <d v="2015-11-20T00:00:00"/>
    <x v="0"/>
    <s v="Jan 1, 2014"/>
    <s v="March 31, 2014"/>
    <x v="0"/>
    <x v="0"/>
    <x v="4"/>
    <n v="1.79"/>
    <n v="0"/>
    <n v="26.31"/>
    <n v="0"/>
    <x v="1"/>
    <x v="1"/>
  </r>
  <r>
    <x v="0"/>
    <x v="2"/>
    <d v="2015-11-17T00:00:00"/>
    <x v="18"/>
    <x v="0"/>
    <x v="0"/>
    <x v="6"/>
    <x v="0"/>
    <s v="6941"/>
    <d v="2015-11-20T00:00:00"/>
    <x v="0"/>
    <s v="Jan 1, 2014"/>
    <s v="March 31, 2014"/>
    <x v="0"/>
    <x v="0"/>
    <x v="4"/>
    <n v="1.1399999999999999"/>
    <n v="0"/>
    <n v="27.7"/>
    <n v="0"/>
    <x v="2"/>
    <x v="2"/>
  </r>
  <r>
    <x v="0"/>
    <x v="2"/>
    <d v="2015-11-17T00:00:00"/>
    <x v="18"/>
    <x v="0"/>
    <x v="0"/>
    <x v="6"/>
    <x v="0"/>
    <s v="6941"/>
    <d v="2015-11-20T00:00:00"/>
    <x v="0"/>
    <s v="Jan 1, 2014"/>
    <s v="March 31, 2014"/>
    <x v="0"/>
    <x v="0"/>
    <x v="4"/>
    <n v="5.0599999999999996"/>
    <n v="0"/>
    <n v="82.33"/>
    <n v="0"/>
    <x v="3"/>
    <x v="3"/>
  </r>
  <r>
    <x v="0"/>
    <x v="1"/>
    <d v="2014-05-29T00:00:00"/>
    <x v="18"/>
    <x v="0"/>
    <x v="0"/>
    <x v="7"/>
    <x v="1"/>
    <s v="6945"/>
    <d v="2014-06-03T00:00:00"/>
    <x v="0"/>
    <s v="Jan 1, 2014"/>
    <s v="March 31, 2014"/>
    <x v="0"/>
    <x v="0"/>
    <x v="4"/>
    <n v="62.42"/>
    <n v="5.56"/>
    <n v="1152.6600000000001"/>
    <n v="3.08"/>
    <x v="0"/>
    <x v="0"/>
  </r>
  <r>
    <x v="0"/>
    <x v="1"/>
    <d v="2014-05-29T00:00:00"/>
    <x v="18"/>
    <x v="0"/>
    <x v="0"/>
    <x v="7"/>
    <x v="1"/>
    <s v="6945"/>
    <d v="2014-06-03T00:00:00"/>
    <x v="0"/>
    <s v="Jan 1, 2014"/>
    <s v="March 31, 2014"/>
    <x v="0"/>
    <x v="0"/>
    <x v="4"/>
    <n v="66.22"/>
    <n v="-8.67"/>
    <n v="1012.34"/>
    <n v="-17.399999999999999"/>
    <x v="1"/>
    <x v="1"/>
  </r>
  <r>
    <x v="0"/>
    <x v="1"/>
    <d v="2014-05-29T00:00:00"/>
    <x v="18"/>
    <x v="0"/>
    <x v="0"/>
    <x v="7"/>
    <x v="1"/>
    <s v="6945"/>
    <d v="2014-06-03T00:00:00"/>
    <x v="0"/>
    <s v="Jan 1, 2014"/>
    <s v="March 31, 2014"/>
    <x v="0"/>
    <x v="0"/>
    <x v="4"/>
    <n v="57.52"/>
    <n v="-4.58"/>
    <n v="1008.05"/>
    <n v="-7.52"/>
    <x v="2"/>
    <x v="2"/>
  </r>
  <r>
    <x v="0"/>
    <x v="1"/>
    <d v="2014-05-29T00:00:00"/>
    <x v="18"/>
    <x v="0"/>
    <x v="0"/>
    <x v="7"/>
    <x v="1"/>
    <s v="6945"/>
    <d v="2014-06-03T00:00:00"/>
    <x v="0"/>
    <s v="Jan 1, 2014"/>
    <s v="March 31, 2014"/>
    <x v="0"/>
    <x v="0"/>
    <x v="4"/>
    <n v="186.16"/>
    <n v="-7.69"/>
    <n v="3173.05"/>
    <n v="-21.84"/>
    <x v="3"/>
    <x v="3"/>
  </r>
  <r>
    <x v="1"/>
    <x v="0"/>
    <d v="2014-08-29T00:00:00"/>
    <x v="19"/>
    <x v="0"/>
    <x v="0"/>
    <x v="0"/>
    <x v="3"/>
    <s v="7289"/>
    <d v="2014-09-03T00:00:00"/>
    <x v="0"/>
    <s v="Apr 1, 2014"/>
    <s v="Jun 30, 2014"/>
    <x v="0"/>
    <x v="0"/>
    <x v="4"/>
    <n v="432.1"/>
    <n v="-47.2"/>
    <n v="2358.6"/>
    <n v="-167.2"/>
    <x v="3"/>
    <x v="7"/>
  </r>
  <r>
    <x v="1"/>
    <x v="0"/>
    <d v="2014-08-29T00:00:00"/>
    <x v="19"/>
    <x v="0"/>
    <x v="0"/>
    <x v="0"/>
    <x v="3"/>
    <s v="7289"/>
    <d v="2014-09-03T00:00:00"/>
    <x v="0"/>
    <s v="Apr 1, 2014"/>
    <s v="Jun 30, 2014"/>
    <x v="0"/>
    <x v="0"/>
    <x v="4"/>
    <n v="64.8"/>
    <n v="-17.100000000000001"/>
    <n v="397.4"/>
    <n v="-53.5"/>
    <x v="4"/>
    <x v="4"/>
  </r>
  <r>
    <x v="1"/>
    <x v="0"/>
    <d v="2014-08-29T00:00:00"/>
    <x v="19"/>
    <x v="0"/>
    <x v="0"/>
    <x v="0"/>
    <x v="3"/>
    <s v="7289"/>
    <d v="2014-09-03T00:00:00"/>
    <x v="0"/>
    <s v="Apr 1, 2014"/>
    <s v="Jun 30, 2014"/>
    <x v="0"/>
    <x v="0"/>
    <x v="4"/>
    <n v="37.4"/>
    <n v="-11.8"/>
    <n v="266.7"/>
    <n v="-46.7"/>
    <x v="5"/>
    <x v="5"/>
  </r>
  <r>
    <x v="1"/>
    <x v="0"/>
    <d v="2014-08-29T00:00:00"/>
    <x v="19"/>
    <x v="0"/>
    <x v="0"/>
    <x v="0"/>
    <x v="3"/>
    <s v="7289"/>
    <d v="2014-09-03T00:00:00"/>
    <x v="0"/>
    <s v="Apr 1, 2014"/>
    <s v="Jun 30, 2014"/>
    <x v="0"/>
    <x v="0"/>
    <x v="4"/>
    <n v="16.5"/>
    <n v="-5.5"/>
    <n v="192.4"/>
    <n v="-29.4"/>
    <x v="6"/>
    <x v="6"/>
  </r>
  <r>
    <x v="1"/>
    <x v="2"/>
    <d v="2015-11-17T00:00:00"/>
    <x v="19"/>
    <x v="0"/>
    <x v="0"/>
    <x v="6"/>
    <x v="0"/>
    <s v="7293"/>
    <d v="2015-11-20T00:00:00"/>
    <x v="0"/>
    <s v="Apr 1, 2014"/>
    <s v="Jun 30, 2014"/>
    <x v="0"/>
    <x v="0"/>
    <x v="4"/>
    <n v="6.02"/>
    <n v="0"/>
    <n v="159.25"/>
    <n v="0"/>
    <x v="3"/>
    <x v="7"/>
  </r>
  <r>
    <x v="1"/>
    <x v="2"/>
    <d v="2015-11-17T00:00:00"/>
    <x v="19"/>
    <x v="0"/>
    <x v="0"/>
    <x v="6"/>
    <x v="0"/>
    <s v="7293"/>
    <d v="2015-11-20T00:00:00"/>
    <x v="0"/>
    <s v="Apr 1, 2014"/>
    <s v="Jun 30, 2014"/>
    <x v="0"/>
    <x v="0"/>
    <x v="4"/>
    <n v="0.55000000000000004"/>
    <n v="0"/>
    <n v="24.2"/>
    <n v="0"/>
    <x v="4"/>
    <x v="4"/>
  </r>
  <r>
    <x v="1"/>
    <x v="2"/>
    <d v="2015-11-17T00:00:00"/>
    <x v="19"/>
    <x v="0"/>
    <x v="0"/>
    <x v="6"/>
    <x v="0"/>
    <s v="7293"/>
    <d v="2015-11-20T00:00:00"/>
    <x v="0"/>
    <s v="Apr 1, 2014"/>
    <s v="Jun 30, 2014"/>
    <x v="0"/>
    <x v="0"/>
    <x v="4"/>
    <n v="0.22"/>
    <n v="0"/>
    <n v="27.1"/>
    <n v="0"/>
    <x v="5"/>
    <x v="5"/>
  </r>
  <r>
    <x v="1"/>
    <x v="2"/>
    <d v="2015-11-17T00:00:00"/>
    <x v="19"/>
    <x v="0"/>
    <x v="0"/>
    <x v="6"/>
    <x v="0"/>
    <s v="7293"/>
    <d v="2015-11-20T00:00:00"/>
    <x v="0"/>
    <s v="Apr 1, 2014"/>
    <s v="Jun 30, 2014"/>
    <x v="0"/>
    <x v="0"/>
    <x v="4"/>
    <n v="0.18"/>
    <n v="0"/>
    <n v="25.6"/>
    <n v="0"/>
    <x v="6"/>
    <x v="6"/>
  </r>
  <r>
    <x v="1"/>
    <x v="1"/>
    <d v="2014-09-02T00:00:00"/>
    <x v="19"/>
    <x v="0"/>
    <x v="0"/>
    <x v="7"/>
    <x v="1"/>
    <s v="7297"/>
    <d v="2014-09-03T00:00:00"/>
    <x v="0"/>
    <s v="Apr 1, 2014"/>
    <s v="Jun 30, 2014"/>
    <x v="0"/>
    <x v="0"/>
    <x v="4"/>
    <n v="266.32"/>
    <n v="-35.049999999999997"/>
    <n v="5291.95"/>
    <n v="-74.459999999999994"/>
    <x v="3"/>
    <x v="7"/>
  </r>
  <r>
    <x v="1"/>
    <x v="1"/>
    <d v="2014-09-02T00:00:00"/>
    <x v="19"/>
    <x v="0"/>
    <x v="0"/>
    <x v="7"/>
    <x v="1"/>
    <s v="7297"/>
    <d v="2014-09-03T00:00:00"/>
    <x v="0"/>
    <s v="Apr 1, 2014"/>
    <s v="Jun 30, 2014"/>
    <x v="0"/>
    <x v="0"/>
    <x v="4"/>
    <n v="43.8"/>
    <n v="-13.91"/>
    <n v="779.25"/>
    <n v="-26.94"/>
    <x v="4"/>
    <x v="4"/>
  </r>
  <r>
    <x v="1"/>
    <x v="1"/>
    <d v="2014-09-02T00:00:00"/>
    <x v="19"/>
    <x v="0"/>
    <x v="0"/>
    <x v="7"/>
    <x v="1"/>
    <s v="7297"/>
    <d v="2014-09-03T00:00:00"/>
    <x v="0"/>
    <s v="Apr 1, 2014"/>
    <s v="Jun 30, 2014"/>
    <x v="0"/>
    <x v="0"/>
    <x v="4"/>
    <n v="25.52"/>
    <n v="-10.72"/>
    <n v="703.96"/>
    <n v="-20.63"/>
    <x v="5"/>
    <x v="5"/>
  </r>
  <r>
    <x v="1"/>
    <x v="1"/>
    <d v="2014-09-02T00:00:00"/>
    <x v="19"/>
    <x v="0"/>
    <x v="0"/>
    <x v="7"/>
    <x v="1"/>
    <s v="7297"/>
    <d v="2014-09-03T00:00:00"/>
    <x v="0"/>
    <s v="Apr 1, 2014"/>
    <s v="Jun 30, 2014"/>
    <x v="0"/>
    <x v="0"/>
    <x v="4"/>
    <n v="10.84"/>
    <n v="-2.73"/>
    <n v="635.69000000000005"/>
    <n v="-5.05"/>
    <x v="6"/>
    <x v="6"/>
  </r>
  <r>
    <x v="2"/>
    <x v="0"/>
    <d v="2014-12-02T00:00:00"/>
    <x v="20"/>
    <x v="0"/>
    <x v="0"/>
    <x v="0"/>
    <x v="1"/>
    <s v="7652"/>
    <d v="2014-12-02T00:00:00"/>
    <x v="0"/>
    <s v="July 1, 2014"/>
    <s v="Sept 30, 2014"/>
    <x v="0"/>
    <x v="0"/>
    <x v="4"/>
    <n v="469.8"/>
    <n v="-46.2"/>
    <n v="2872.9"/>
    <n v="-160.19999999999999"/>
    <x v="3"/>
    <x v="10"/>
  </r>
  <r>
    <x v="2"/>
    <x v="0"/>
    <d v="2014-12-02T00:00:00"/>
    <x v="20"/>
    <x v="0"/>
    <x v="0"/>
    <x v="0"/>
    <x v="1"/>
    <s v="7652"/>
    <d v="2014-12-02T00:00:00"/>
    <x v="0"/>
    <s v="July 1, 2014"/>
    <s v="Sept 30, 2014"/>
    <x v="0"/>
    <x v="0"/>
    <x v="4"/>
    <n v="12"/>
    <n v="-0.8"/>
    <n v="165.1"/>
    <n v="4.5999999999999996"/>
    <x v="9"/>
    <x v="11"/>
  </r>
  <r>
    <x v="2"/>
    <x v="0"/>
    <d v="2014-12-02T00:00:00"/>
    <x v="20"/>
    <x v="0"/>
    <x v="0"/>
    <x v="0"/>
    <x v="1"/>
    <s v="7652"/>
    <d v="2014-12-02T00:00:00"/>
    <x v="0"/>
    <s v="July 1, 2014"/>
    <s v="Sept 30, 2014"/>
    <x v="0"/>
    <x v="0"/>
    <x v="4"/>
    <n v="12.8"/>
    <n v="-1.7"/>
    <n v="174.3"/>
    <n v="-16.399999999999999"/>
    <x v="7"/>
    <x v="8"/>
  </r>
  <r>
    <x v="2"/>
    <x v="0"/>
    <d v="2014-12-02T00:00:00"/>
    <x v="20"/>
    <x v="0"/>
    <x v="0"/>
    <x v="0"/>
    <x v="1"/>
    <s v="7652"/>
    <d v="2014-12-02T00:00:00"/>
    <x v="0"/>
    <s v="July 1, 2014"/>
    <s v="Sept 30, 2014"/>
    <x v="0"/>
    <x v="0"/>
    <x v="4"/>
    <n v="12.9"/>
    <n v="3.5"/>
    <n v="174.9"/>
    <n v="18.8"/>
    <x v="8"/>
    <x v="9"/>
  </r>
  <r>
    <x v="2"/>
    <x v="1"/>
    <d v="2014-12-01T00:00:00"/>
    <x v="20"/>
    <x v="0"/>
    <x v="0"/>
    <x v="8"/>
    <x v="1"/>
    <s v="7656"/>
    <d v="2014-12-02T00:00:00"/>
    <x v="0"/>
    <s v="July 1, 2014"/>
    <s v="Sept 30, 2014"/>
    <x v="0"/>
    <x v="0"/>
    <x v="4"/>
    <n v="287.43"/>
    <n v="-35.07"/>
    <n v="7125.81"/>
    <n v="-72.56"/>
    <x v="3"/>
    <x v="10"/>
  </r>
  <r>
    <x v="2"/>
    <x v="1"/>
    <d v="2014-12-01T00:00:00"/>
    <x v="20"/>
    <x v="0"/>
    <x v="0"/>
    <x v="8"/>
    <x v="1"/>
    <s v="7656"/>
    <d v="2014-12-02T00:00:00"/>
    <x v="0"/>
    <s v="July 1, 2014"/>
    <s v="Sept 30, 2014"/>
    <x v="0"/>
    <x v="0"/>
    <x v="4"/>
    <n v="7.27"/>
    <n v="-0.48"/>
    <n v="635.28"/>
    <n v="-2"/>
    <x v="9"/>
    <x v="11"/>
  </r>
  <r>
    <x v="2"/>
    <x v="1"/>
    <d v="2014-12-01T00:00:00"/>
    <x v="20"/>
    <x v="0"/>
    <x v="0"/>
    <x v="8"/>
    <x v="1"/>
    <s v="7656"/>
    <d v="2014-12-02T00:00:00"/>
    <x v="0"/>
    <s v="July 1, 2014"/>
    <s v="Sept 30, 2014"/>
    <x v="0"/>
    <x v="0"/>
    <x v="4"/>
    <n v="6.97"/>
    <n v="0.08"/>
    <n v="631.91"/>
    <n v="0.24"/>
    <x v="7"/>
    <x v="8"/>
  </r>
  <r>
    <x v="2"/>
    <x v="1"/>
    <d v="2014-12-01T00:00:00"/>
    <x v="20"/>
    <x v="0"/>
    <x v="0"/>
    <x v="8"/>
    <x v="1"/>
    <s v="7656"/>
    <d v="2014-12-02T00:00:00"/>
    <x v="0"/>
    <s v="July 1, 2014"/>
    <s v="Sept 30, 2014"/>
    <x v="0"/>
    <x v="0"/>
    <x v="4"/>
    <n v="6.87"/>
    <n v="0.38"/>
    <n v="566.67999999999995"/>
    <n v="3.66"/>
    <x v="8"/>
    <x v="9"/>
  </r>
  <r>
    <x v="4"/>
    <x v="2"/>
    <m/>
    <x v="21"/>
    <x v="0"/>
    <x v="0"/>
    <x v="6"/>
    <x v="2"/>
    <s v="7652"/>
    <d v="2015-11-20T00:00:00"/>
    <x v="0"/>
    <s v="July 1, 2014"/>
    <s v="Sept 30, 2014"/>
    <x v="0"/>
    <x v="0"/>
    <x v="5"/>
    <n v="0.2097"/>
    <n v="0"/>
    <n v="20.826550000000001"/>
    <n v="0"/>
    <x v="9"/>
    <x v="17"/>
  </r>
  <r>
    <x v="4"/>
    <x v="2"/>
    <m/>
    <x v="21"/>
    <x v="0"/>
    <x v="0"/>
    <x v="6"/>
    <x v="2"/>
    <s v="7652"/>
    <d v="2015-11-20T00:00:00"/>
    <x v="0"/>
    <s v="July 1, 2014"/>
    <s v="Sept 30, 2014"/>
    <x v="0"/>
    <x v="0"/>
    <x v="5"/>
    <n v="0.21027000000000001"/>
    <n v="0"/>
    <n v="28.477530000000002"/>
    <n v="0"/>
    <x v="7"/>
    <x v="18"/>
  </r>
  <r>
    <x v="4"/>
    <x v="2"/>
    <m/>
    <x v="21"/>
    <x v="0"/>
    <x v="0"/>
    <x v="6"/>
    <x v="2"/>
    <s v="7652"/>
    <d v="2015-11-20T00:00:00"/>
    <x v="0"/>
    <s v="July 1, 2014"/>
    <s v="Sept 30, 2014"/>
    <x v="0"/>
    <x v="0"/>
    <x v="5"/>
    <n v="0.30636999999999998"/>
    <n v="0"/>
    <n v="25.463550000000001"/>
    <n v="0"/>
    <x v="8"/>
    <x v="19"/>
  </r>
  <r>
    <x v="4"/>
    <x v="2"/>
    <m/>
    <x v="21"/>
    <x v="0"/>
    <x v="0"/>
    <x v="6"/>
    <x v="2"/>
    <s v="7652"/>
    <d v="2015-11-20T00:00:00"/>
    <x v="0"/>
    <s v="July 1, 2014"/>
    <s v="Sept 30, 2014"/>
    <x v="0"/>
    <x v="0"/>
    <x v="5"/>
    <n v="6.7499200000000004"/>
    <n v="0"/>
    <n v="234.02134000000001"/>
    <n v="0"/>
    <x v="3"/>
    <x v="20"/>
  </r>
  <r>
    <x v="5"/>
    <x v="2"/>
    <d v="2015-11-17T00:00:00"/>
    <x v="22"/>
    <x v="0"/>
    <x v="0"/>
    <x v="6"/>
    <x v="0"/>
    <s v="8014"/>
    <d v="2015-11-20T00:00:00"/>
    <x v="0"/>
    <s v="October 1, 2014"/>
    <s v="December 31, 2014"/>
    <x v="0"/>
    <x v="0"/>
    <x v="5"/>
    <n v="11.1"/>
    <n v="0"/>
    <n v="326.39999999999998"/>
    <n v="0"/>
    <x v="3"/>
    <x v="21"/>
  </r>
  <r>
    <x v="5"/>
    <x v="2"/>
    <d v="2015-11-17T00:00:00"/>
    <x v="22"/>
    <x v="0"/>
    <x v="0"/>
    <x v="6"/>
    <x v="0"/>
    <s v="8014"/>
    <d v="2015-11-20T00:00:00"/>
    <x v="0"/>
    <s v="October 1, 2014"/>
    <s v="December 31, 2014"/>
    <x v="0"/>
    <x v="0"/>
    <x v="5"/>
    <n v="0.81"/>
    <n v="0"/>
    <n v="29.01"/>
    <n v="0"/>
    <x v="10"/>
    <x v="22"/>
  </r>
  <r>
    <x v="5"/>
    <x v="2"/>
    <d v="2015-11-17T00:00:00"/>
    <x v="22"/>
    <x v="0"/>
    <x v="0"/>
    <x v="6"/>
    <x v="0"/>
    <s v="8014"/>
    <d v="2015-11-20T00:00:00"/>
    <x v="0"/>
    <s v="October 1, 2014"/>
    <s v="December 31, 2014"/>
    <x v="0"/>
    <x v="0"/>
    <x v="5"/>
    <n v="1.43"/>
    <n v="0"/>
    <n v="32.03"/>
    <n v="0"/>
    <x v="11"/>
    <x v="23"/>
  </r>
  <r>
    <x v="5"/>
    <x v="2"/>
    <d v="2015-11-17T00:00:00"/>
    <x v="22"/>
    <x v="0"/>
    <x v="0"/>
    <x v="6"/>
    <x v="0"/>
    <s v="8014"/>
    <d v="2015-11-20T00:00:00"/>
    <x v="0"/>
    <s v="October 1, 2014"/>
    <s v="December 31, 2014"/>
    <x v="0"/>
    <x v="0"/>
    <x v="5"/>
    <n v="2.1"/>
    <n v="0"/>
    <n v="31.33"/>
    <n v="0"/>
    <x v="12"/>
    <x v="24"/>
  </r>
  <r>
    <x v="3"/>
    <x v="0"/>
    <d v="2015-07-08T00:00:00"/>
    <x v="22"/>
    <x v="0"/>
    <x v="0"/>
    <x v="0"/>
    <x v="1"/>
    <s v="9208"/>
    <d v="2015-05-01T00:00:00"/>
    <x v="0"/>
    <s v="October 1, 2014"/>
    <s v="December 31, 2014"/>
    <x v="0"/>
    <x v="0"/>
    <x v="5"/>
    <n v="18.399999999999999"/>
    <n v="7.7"/>
    <n v="210"/>
    <n v="40.1"/>
    <x v="10"/>
    <x v="13"/>
  </r>
  <r>
    <x v="3"/>
    <x v="0"/>
    <d v="2015-07-08T00:00:00"/>
    <x v="22"/>
    <x v="0"/>
    <x v="0"/>
    <x v="0"/>
    <x v="1"/>
    <s v="9208"/>
    <d v="2015-05-01T00:00:00"/>
    <x v="0"/>
    <s v="October 1, 2014"/>
    <s v="December 31, 2014"/>
    <x v="0"/>
    <x v="0"/>
    <x v="5"/>
    <n v="40.4"/>
    <n v="14.1"/>
    <n v="309.10000000000002"/>
    <n v="65.599999999999994"/>
    <x v="11"/>
    <x v="14"/>
  </r>
  <r>
    <x v="3"/>
    <x v="0"/>
    <d v="2015-07-08T00:00:00"/>
    <x v="22"/>
    <x v="0"/>
    <x v="0"/>
    <x v="0"/>
    <x v="1"/>
    <s v="9208"/>
    <d v="2015-05-01T00:00:00"/>
    <x v="0"/>
    <s v="October 1, 2014"/>
    <s v="December 31, 2014"/>
    <x v="0"/>
    <x v="0"/>
    <x v="5"/>
    <n v="61.2"/>
    <n v="7.8"/>
    <n v="405.6"/>
    <n v="16.5"/>
    <x v="12"/>
    <x v="15"/>
  </r>
  <r>
    <x v="3"/>
    <x v="0"/>
    <d v="2015-07-08T00:00:00"/>
    <x v="22"/>
    <x v="0"/>
    <x v="0"/>
    <x v="0"/>
    <x v="1"/>
    <s v="9208"/>
    <d v="2015-05-01T00:00:00"/>
    <x v="0"/>
    <s v="October 1, 2014"/>
    <s v="December 31, 2014"/>
    <x v="0"/>
    <x v="0"/>
    <x v="5"/>
    <n v="589.79999999999995"/>
    <n v="-16.600000000000001"/>
    <n v="3797.6"/>
    <n v="-38"/>
    <x v="3"/>
    <x v="16"/>
  </r>
  <r>
    <x v="3"/>
    <x v="1"/>
    <m/>
    <x v="22"/>
    <x v="0"/>
    <x v="0"/>
    <x v="8"/>
    <x v="1"/>
    <s v="9212"/>
    <d v="2015-05-01T00:00:00"/>
    <x v="0"/>
    <s v="October 1, 2014"/>
    <s v="December 31, 2014"/>
    <x v="0"/>
    <x v="0"/>
    <x v="5"/>
    <n v="10.49"/>
    <n v="4.7699999999999996"/>
    <n v="682.62"/>
    <n v="15.98"/>
    <x v="10"/>
    <x v="13"/>
  </r>
  <r>
    <x v="3"/>
    <x v="1"/>
    <m/>
    <x v="22"/>
    <x v="0"/>
    <x v="0"/>
    <x v="8"/>
    <x v="1"/>
    <s v="9212"/>
    <d v="2015-05-01T00:00:00"/>
    <x v="0"/>
    <s v="October 1, 2014"/>
    <s v="December 31, 2014"/>
    <x v="0"/>
    <x v="0"/>
    <x v="5"/>
    <n v="20.91"/>
    <n v="12.64"/>
    <n v="815.34"/>
    <n v="31.32"/>
    <x v="11"/>
    <x v="14"/>
  </r>
  <r>
    <x v="3"/>
    <x v="1"/>
    <m/>
    <x v="22"/>
    <x v="0"/>
    <x v="0"/>
    <x v="8"/>
    <x v="1"/>
    <s v="9212"/>
    <d v="2015-05-01T00:00:00"/>
    <x v="0"/>
    <s v="October 1, 2014"/>
    <s v="December 31, 2014"/>
    <x v="0"/>
    <x v="0"/>
    <x v="5"/>
    <n v="36.18"/>
    <n v="5.12"/>
    <n v="880.29"/>
    <n v="8.2100000000000009"/>
    <x v="12"/>
    <x v="15"/>
  </r>
  <r>
    <x v="3"/>
    <x v="1"/>
    <m/>
    <x v="22"/>
    <x v="0"/>
    <x v="0"/>
    <x v="8"/>
    <x v="1"/>
    <s v="9212"/>
    <d v="2015-05-01T00:00:00"/>
    <x v="0"/>
    <s v="October 1, 2014"/>
    <s v="December 31, 2014"/>
    <x v="0"/>
    <x v="0"/>
    <x v="5"/>
    <n v="355.01"/>
    <n v="-12.54"/>
    <n v="9504.06"/>
    <n v="-17.05"/>
    <x v="3"/>
    <x v="16"/>
  </r>
  <r>
    <x v="0"/>
    <x v="0"/>
    <d v="2015-05-29T00:00:00"/>
    <x v="23"/>
    <x v="0"/>
    <x v="0"/>
    <x v="0"/>
    <x v="1"/>
    <s v="9582"/>
    <d v="2015-06-02T00:00:00"/>
    <x v="0"/>
    <s v="Jan 1, 2015"/>
    <s v="March 31, 2015"/>
    <x v="0"/>
    <x v="0"/>
    <x v="5"/>
    <n v="81.8"/>
    <n v="5.2"/>
    <n v="474.7"/>
    <n v="29.3"/>
    <x v="0"/>
    <x v="0"/>
  </r>
  <r>
    <x v="0"/>
    <x v="0"/>
    <d v="2015-05-29T00:00:00"/>
    <x v="23"/>
    <x v="0"/>
    <x v="0"/>
    <x v="0"/>
    <x v="1"/>
    <s v="9582"/>
    <d v="2015-06-02T00:00:00"/>
    <x v="0"/>
    <s v="Jan 1, 2015"/>
    <s v="March 31, 2015"/>
    <x v="0"/>
    <x v="0"/>
    <x v="5"/>
    <n v="86.1"/>
    <n v="5"/>
    <n v="566.5"/>
    <n v="20.8"/>
    <x v="1"/>
    <x v="1"/>
  </r>
  <r>
    <x v="0"/>
    <x v="0"/>
    <d v="2015-05-29T00:00:00"/>
    <x v="23"/>
    <x v="0"/>
    <x v="0"/>
    <x v="0"/>
    <x v="1"/>
    <s v="9582"/>
    <d v="2015-06-02T00:00:00"/>
    <x v="0"/>
    <s v="Jan 1, 2015"/>
    <s v="March 31, 2015"/>
    <x v="0"/>
    <x v="0"/>
    <x v="5"/>
    <n v="80.599999999999994"/>
    <n v="-13.5"/>
    <n v="544.79999999999995"/>
    <n v="-55.1"/>
    <x v="2"/>
    <x v="2"/>
  </r>
  <r>
    <x v="0"/>
    <x v="0"/>
    <d v="2015-05-29T00:00:00"/>
    <x v="23"/>
    <x v="0"/>
    <x v="0"/>
    <x v="0"/>
    <x v="1"/>
    <s v="9582"/>
    <d v="2015-06-02T00:00:00"/>
    <x v="0"/>
    <s v="Jan 1, 2015"/>
    <s v="March 31, 2015"/>
    <x v="0"/>
    <x v="0"/>
    <x v="5"/>
    <n v="248.5"/>
    <n v="-3.3"/>
    <n v="1586"/>
    <n v="-5"/>
    <x v="3"/>
    <x v="3"/>
  </r>
  <r>
    <x v="0"/>
    <x v="2"/>
    <d v="2015-11-17T00:00:00"/>
    <x v="23"/>
    <x v="0"/>
    <x v="0"/>
    <x v="6"/>
    <x v="0"/>
    <s v="9586"/>
    <d v="2015-11-20T00:00:00"/>
    <x v="0"/>
    <s v="Jan 1, 2015"/>
    <s v="March 31, 2015"/>
    <x v="0"/>
    <x v="0"/>
    <x v="5"/>
    <n v="2.2000000000000002"/>
    <m/>
    <n v="30.63"/>
    <m/>
    <x v="0"/>
    <x v="0"/>
  </r>
  <r>
    <x v="0"/>
    <x v="2"/>
    <d v="2015-11-17T00:00:00"/>
    <x v="23"/>
    <x v="0"/>
    <x v="0"/>
    <x v="6"/>
    <x v="0"/>
    <s v="9586"/>
    <d v="2015-11-20T00:00:00"/>
    <x v="0"/>
    <s v="Jan 1, 2015"/>
    <s v="March 31, 2015"/>
    <x v="0"/>
    <x v="0"/>
    <x v="5"/>
    <n v="2"/>
    <m/>
    <n v="27.6"/>
    <m/>
    <x v="1"/>
    <x v="1"/>
  </r>
  <r>
    <x v="0"/>
    <x v="2"/>
    <d v="2015-11-17T00:00:00"/>
    <x v="23"/>
    <x v="0"/>
    <x v="0"/>
    <x v="6"/>
    <x v="0"/>
    <s v="9586"/>
    <d v="2015-11-20T00:00:00"/>
    <x v="0"/>
    <s v="Jan 1, 2015"/>
    <s v="March 31, 2015"/>
    <x v="0"/>
    <x v="0"/>
    <x v="5"/>
    <n v="1.22"/>
    <m/>
    <n v="29.77"/>
    <m/>
    <x v="2"/>
    <x v="2"/>
  </r>
  <r>
    <x v="0"/>
    <x v="2"/>
    <d v="2015-11-17T00:00:00"/>
    <x v="23"/>
    <x v="0"/>
    <x v="0"/>
    <x v="6"/>
    <x v="0"/>
    <s v="9586"/>
    <d v="2015-11-20T00:00:00"/>
    <x v="0"/>
    <s v="Jan 1, 2015"/>
    <s v="March 31, 2015"/>
    <x v="0"/>
    <x v="0"/>
    <x v="5"/>
    <n v="5.42"/>
    <m/>
    <n v="88.01"/>
    <m/>
    <x v="3"/>
    <x v="3"/>
  </r>
  <r>
    <x v="0"/>
    <x v="1"/>
    <d v="2015-05-28T00:00:00"/>
    <x v="23"/>
    <x v="0"/>
    <x v="0"/>
    <x v="9"/>
    <x v="1"/>
    <s v="9590"/>
    <d v="2015-06-02T00:00:00"/>
    <x v="0"/>
    <s v="Jan 1, 2015"/>
    <s v="March 31, 2015"/>
    <x v="0"/>
    <x v="0"/>
    <x v="5"/>
    <n v="46.2"/>
    <n v="9.76"/>
    <n v="1047.95"/>
    <n v="10.38"/>
    <x v="0"/>
    <x v="0"/>
  </r>
  <r>
    <x v="0"/>
    <x v="1"/>
    <d v="2015-05-28T00:00:00"/>
    <x v="23"/>
    <x v="0"/>
    <x v="0"/>
    <x v="9"/>
    <x v="1"/>
    <s v="9590"/>
    <d v="2015-06-02T00:00:00"/>
    <x v="0"/>
    <s v="Jan 1, 2015"/>
    <s v="March 31, 2015"/>
    <x v="0"/>
    <x v="0"/>
    <x v="5"/>
    <n v="53.35"/>
    <n v="1.25"/>
    <n v="1067.8800000000001"/>
    <n v="6.2"/>
    <x v="1"/>
    <x v="1"/>
  </r>
  <r>
    <x v="0"/>
    <x v="1"/>
    <d v="2015-05-28T00:00:00"/>
    <x v="23"/>
    <x v="0"/>
    <x v="0"/>
    <x v="9"/>
    <x v="1"/>
    <s v="9590"/>
    <d v="2015-06-02T00:00:00"/>
    <x v="0"/>
    <s v="Jan 1, 2015"/>
    <s v="March 31, 2015"/>
    <x v="0"/>
    <x v="0"/>
    <x v="5"/>
    <n v="51.5"/>
    <n v="-13.3"/>
    <n v="922.4"/>
    <n v="-22.58"/>
    <x v="2"/>
    <x v="2"/>
  </r>
  <r>
    <x v="0"/>
    <x v="1"/>
    <d v="2015-05-28T00:00:00"/>
    <x v="23"/>
    <x v="0"/>
    <x v="0"/>
    <x v="9"/>
    <x v="1"/>
    <s v="9590"/>
    <d v="2015-06-02T00:00:00"/>
    <x v="0"/>
    <s v="Jan 1, 2015"/>
    <s v="March 31, 2015"/>
    <x v="0"/>
    <x v="0"/>
    <x v="5"/>
    <n v="151.05000000000001"/>
    <n v="-2.29"/>
    <n v="3038.23"/>
    <n v="-5.99"/>
    <x v="3"/>
    <x v="3"/>
  </r>
  <r>
    <x v="1"/>
    <x v="0"/>
    <d v="2015-08-31T00:00:00"/>
    <x v="24"/>
    <x v="0"/>
    <x v="0"/>
    <x v="0"/>
    <x v="1"/>
    <s v="9995"/>
    <d v="2015-09-01T00:00:00"/>
    <x v="0"/>
    <s v="Apr 1, 2015"/>
    <s v="Jun 30, 2015"/>
    <x v="0"/>
    <x v="0"/>
    <x v="5"/>
    <n v="334.7"/>
    <n v="-28.8"/>
    <n v="2420.1"/>
    <n v="-133.19999999999999"/>
    <x v="3"/>
    <x v="7"/>
  </r>
  <r>
    <x v="1"/>
    <x v="0"/>
    <d v="2015-08-31T00:00:00"/>
    <x v="24"/>
    <x v="0"/>
    <x v="0"/>
    <x v="0"/>
    <x v="1"/>
    <s v="9995"/>
    <d v="2015-09-01T00:00:00"/>
    <x v="0"/>
    <s v="Apr 1, 2015"/>
    <s v="Jun 30, 2015"/>
    <x v="0"/>
    <x v="0"/>
    <x v="5"/>
    <n v="50.2"/>
    <n v="-14.2"/>
    <n v="394.5"/>
    <n v="-53"/>
    <x v="4"/>
    <x v="4"/>
  </r>
  <r>
    <x v="1"/>
    <x v="0"/>
    <d v="2015-08-31T00:00:00"/>
    <x v="24"/>
    <x v="0"/>
    <x v="0"/>
    <x v="0"/>
    <x v="1"/>
    <s v="9995"/>
    <d v="2015-09-01T00:00:00"/>
    <x v="0"/>
    <s v="Apr 1, 2015"/>
    <s v="Jun 30, 2015"/>
    <x v="0"/>
    <x v="0"/>
    <x v="5"/>
    <n v="22.3"/>
    <n v="-7.2"/>
    <n v="247.4"/>
    <n v="-51.5"/>
    <x v="5"/>
    <x v="5"/>
  </r>
  <r>
    <x v="1"/>
    <x v="0"/>
    <d v="2015-08-31T00:00:00"/>
    <x v="24"/>
    <x v="0"/>
    <x v="0"/>
    <x v="0"/>
    <x v="1"/>
    <s v="9995"/>
    <d v="2015-09-01T00:00:00"/>
    <x v="0"/>
    <s v="Apr 1, 2015"/>
    <s v="Jun 30, 2015"/>
    <x v="0"/>
    <x v="0"/>
    <x v="5"/>
    <n v="13.7"/>
    <n v="-4.0999999999999996"/>
    <n v="192.2"/>
    <n v="-23.7"/>
    <x v="6"/>
    <x v="6"/>
  </r>
  <r>
    <x v="1"/>
    <x v="2"/>
    <d v="2015-11-17T00:00:00"/>
    <x v="24"/>
    <x v="0"/>
    <x v="0"/>
    <x v="6"/>
    <x v="0"/>
    <s v="9999"/>
    <d v="2015-11-20T00:00:00"/>
    <x v="0"/>
    <s v="Apr 1, 2015"/>
    <s v="Jun 30, 2015"/>
    <x v="0"/>
    <x v="0"/>
    <x v="5"/>
    <n v="6.73"/>
    <m/>
    <n v="167.21"/>
    <m/>
    <x v="3"/>
    <x v="7"/>
  </r>
  <r>
    <x v="1"/>
    <x v="2"/>
    <d v="2015-11-17T00:00:00"/>
    <x v="24"/>
    <x v="0"/>
    <x v="0"/>
    <x v="6"/>
    <x v="0"/>
    <s v="9999"/>
    <d v="2015-11-20T00:00:00"/>
    <x v="0"/>
    <s v="Apr 1, 2015"/>
    <s v="Jun 30, 2015"/>
    <x v="0"/>
    <x v="0"/>
    <x v="5"/>
    <n v="0.62"/>
    <m/>
    <n v="29.12"/>
    <m/>
    <x v="4"/>
    <x v="4"/>
  </r>
  <r>
    <x v="1"/>
    <x v="2"/>
    <d v="2015-11-17T00:00:00"/>
    <x v="24"/>
    <x v="0"/>
    <x v="0"/>
    <x v="6"/>
    <x v="0"/>
    <s v="9999"/>
    <d v="2015-11-20T00:00:00"/>
    <x v="0"/>
    <s v="Apr 1, 2015"/>
    <s v="Jun 30, 2015"/>
    <x v="0"/>
    <x v="0"/>
    <x v="5"/>
    <n v="0.44"/>
    <m/>
    <n v="21.69"/>
    <m/>
    <x v="5"/>
    <x v="5"/>
  </r>
  <r>
    <x v="1"/>
    <x v="2"/>
    <d v="2015-11-17T00:00:00"/>
    <x v="24"/>
    <x v="0"/>
    <x v="0"/>
    <x v="6"/>
    <x v="0"/>
    <s v="9999"/>
    <d v="2015-11-20T00:00:00"/>
    <x v="0"/>
    <s v="Apr 1, 2015"/>
    <s v="Jun 30, 2015"/>
    <x v="0"/>
    <x v="0"/>
    <x v="5"/>
    <n v="0.23"/>
    <m/>
    <n v="28.38"/>
    <m/>
    <x v="6"/>
    <x v="6"/>
  </r>
  <r>
    <x v="1"/>
    <x v="1"/>
    <d v="2015-08-25T00:00:00"/>
    <x v="24"/>
    <x v="0"/>
    <x v="0"/>
    <x v="9"/>
    <x v="1"/>
    <s v="10003"/>
    <d v="2015-09-01T00:00:00"/>
    <x v="0"/>
    <s v="Apr 1, 2015"/>
    <s v="Jun 30, 2015"/>
    <x v="0"/>
    <x v="0"/>
    <x v="5"/>
    <n v="209.52"/>
    <n v="-23.16"/>
    <n v="4996.34"/>
    <n v="-55.32"/>
    <x v="3"/>
    <x v="7"/>
  </r>
  <r>
    <x v="1"/>
    <x v="1"/>
    <d v="2015-08-25T00:00:00"/>
    <x v="24"/>
    <x v="0"/>
    <x v="0"/>
    <x v="9"/>
    <x v="1"/>
    <s v="10003"/>
    <d v="2015-09-01T00:00:00"/>
    <x v="0"/>
    <s v="Apr 1, 2015"/>
    <s v="Jun 30, 2015"/>
    <x v="0"/>
    <x v="0"/>
    <x v="5"/>
    <n v="33.049999999999997"/>
    <n v="-11.8"/>
    <n v="746.67"/>
    <n v="-25.68"/>
    <x v="4"/>
    <x v="4"/>
  </r>
  <r>
    <x v="1"/>
    <x v="1"/>
    <d v="2015-08-25T00:00:00"/>
    <x v="24"/>
    <x v="0"/>
    <x v="0"/>
    <x v="9"/>
    <x v="1"/>
    <s v="10003"/>
    <d v="2015-09-01T00:00:00"/>
    <x v="0"/>
    <s v="Apr 1, 2015"/>
    <s v="Jun 30, 2015"/>
    <x v="0"/>
    <x v="0"/>
    <x v="5"/>
    <n v="17.190000000000001"/>
    <n v="-8"/>
    <n v="624"/>
    <n v="-17.899999999999999"/>
    <x v="5"/>
    <x v="5"/>
  </r>
  <r>
    <x v="1"/>
    <x v="1"/>
    <d v="2015-08-25T00:00:00"/>
    <x v="24"/>
    <x v="0"/>
    <x v="0"/>
    <x v="9"/>
    <x v="1"/>
    <s v="10003"/>
    <d v="2015-09-01T00:00:00"/>
    <x v="0"/>
    <s v="Apr 1, 2015"/>
    <s v="Jun 30, 2015"/>
    <x v="0"/>
    <x v="0"/>
    <x v="5"/>
    <n v="8.23"/>
    <n v="-1.06"/>
    <n v="587.44000000000005"/>
    <n v="-5.74"/>
    <x v="6"/>
    <x v="6"/>
  </r>
  <r>
    <x v="2"/>
    <x v="0"/>
    <d v="2015-12-01T00:00:00"/>
    <x v="25"/>
    <x v="0"/>
    <x v="0"/>
    <x v="0"/>
    <x v="1"/>
    <s v="10356"/>
    <d v="2015-12-02T00:00:00"/>
    <x v="0"/>
    <s v="July 1, 2015"/>
    <s v="Sept 30, 2015"/>
    <x v="0"/>
    <x v="0"/>
    <x v="5"/>
    <n v="363.1"/>
    <n v="-28.4"/>
    <n v="2966.1"/>
    <n v="-130.4"/>
    <x v="3"/>
    <x v="10"/>
  </r>
  <r>
    <x v="2"/>
    <x v="0"/>
    <d v="2015-12-01T00:00:00"/>
    <x v="25"/>
    <x v="0"/>
    <x v="0"/>
    <x v="0"/>
    <x v="1"/>
    <s v="10356"/>
    <d v="2015-12-02T00:00:00"/>
    <x v="0"/>
    <s v="July 1, 2015"/>
    <s v="Sept 30, 2015"/>
    <x v="0"/>
    <x v="0"/>
    <x v="5"/>
    <n v="9.9"/>
    <n v="-1.4"/>
    <n v="182.7"/>
    <n v="-5.9"/>
    <x v="9"/>
    <x v="11"/>
  </r>
  <r>
    <x v="2"/>
    <x v="0"/>
    <d v="2015-12-01T00:00:00"/>
    <x v="25"/>
    <x v="0"/>
    <x v="0"/>
    <x v="0"/>
    <x v="1"/>
    <s v="10356"/>
    <d v="2015-12-02T00:00:00"/>
    <x v="0"/>
    <s v="July 1, 2015"/>
    <s v="Sept 30, 2015"/>
    <x v="0"/>
    <x v="0"/>
    <x v="5"/>
    <n v="9.5"/>
    <n v="0.4"/>
    <n v="181.7"/>
    <n v="4.5"/>
    <x v="7"/>
    <x v="8"/>
  </r>
  <r>
    <x v="2"/>
    <x v="0"/>
    <d v="2015-12-01T00:00:00"/>
    <x v="25"/>
    <x v="0"/>
    <x v="0"/>
    <x v="0"/>
    <x v="1"/>
    <s v="10356"/>
    <d v="2015-12-02T00:00:00"/>
    <x v="0"/>
    <s v="July 1, 2015"/>
    <s v="Sept 30, 2015"/>
    <x v="0"/>
    <x v="0"/>
    <x v="5"/>
    <n v="9"/>
    <n v="1.4"/>
    <n v="181.6"/>
    <n v="4.2"/>
    <x v="8"/>
    <x v="9"/>
  </r>
  <r>
    <x v="2"/>
    <x v="1"/>
    <d v="2016-06-27T00:00:00"/>
    <x v="25"/>
    <x v="0"/>
    <x v="0"/>
    <x v="9"/>
    <x v="0"/>
    <s v="10360"/>
    <d v="2016-06-28T00:00:00"/>
    <x v="0"/>
    <s v="July 1, 2015"/>
    <s v="Sept 30, 2015"/>
    <x v="0"/>
    <x v="0"/>
    <x v="5"/>
    <n v="226.72"/>
    <n v="-23.49"/>
    <n v="6988.2"/>
    <n v="-53.72"/>
    <x v="3"/>
    <x v="10"/>
  </r>
  <r>
    <x v="2"/>
    <x v="1"/>
    <d v="2016-06-27T00:00:00"/>
    <x v="25"/>
    <x v="0"/>
    <x v="0"/>
    <x v="9"/>
    <x v="0"/>
    <s v="10360"/>
    <d v="2016-06-28T00:00:00"/>
    <x v="0"/>
    <s v="July 1, 2015"/>
    <s v="Sept 30, 2015"/>
    <x v="0"/>
    <x v="0"/>
    <x v="5"/>
    <n v="6.54"/>
    <n v="-0.52"/>
    <n v="651.63"/>
    <n v="-3.27"/>
    <x v="9"/>
    <x v="11"/>
  </r>
  <r>
    <x v="2"/>
    <x v="1"/>
    <d v="2016-06-27T00:00:00"/>
    <x v="25"/>
    <x v="0"/>
    <x v="0"/>
    <x v="9"/>
    <x v="0"/>
    <s v="10360"/>
    <d v="2016-06-28T00:00:00"/>
    <x v="0"/>
    <s v="July 1, 2015"/>
    <s v="Sept 30, 2015"/>
    <x v="0"/>
    <x v="0"/>
    <x v="5"/>
    <n v="5.41"/>
    <n v="-0.22"/>
    <n v="649.25"/>
    <n v="0.17"/>
    <x v="7"/>
    <x v="8"/>
  </r>
  <r>
    <x v="2"/>
    <x v="1"/>
    <d v="2016-06-27T00:00:00"/>
    <x v="25"/>
    <x v="0"/>
    <x v="0"/>
    <x v="9"/>
    <x v="0"/>
    <s v="10360"/>
    <d v="2016-06-28T00:00:00"/>
    <x v="0"/>
    <s v="July 1, 2015"/>
    <s v="Sept 30, 2015"/>
    <x v="0"/>
    <x v="0"/>
    <x v="5"/>
    <n v="5.25"/>
    <n v="0.42"/>
    <n v="690.97"/>
    <n v="4.7"/>
    <x v="8"/>
    <x v="9"/>
  </r>
  <r>
    <x v="4"/>
    <x v="2"/>
    <m/>
    <x v="26"/>
    <x v="0"/>
    <x v="0"/>
    <x v="6"/>
    <x v="0"/>
    <s v="10363"/>
    <d v="2016-07-12T00:00:00"/>
    <x v="0"/>
    <s v="July 1, 2015"/>
    <s v="Sept 30, 2015"/>
    <x v="0"/>
    <x v="0"/>
    <x v="6"/>
    <n v="0.26"/>
    <n v="0"/>
    <n v="28.84"/>
    <n v="0"/>
    <x v="9"/>
    <x v="17"/>
  </r>
  <r>
    <x v="4"/>
    <x v="2"/>
    <m/>
    <x v="26"/>
    <x v="0"/>
    <x v="0"/>
    <x v="6"/>
    <x v="0"/>
    <s v="10363"/>
    <d v="2016-07-12T00:00:00"/>
    <x v="0"/>
    <s v="July 1, 2015"/>
    <s v="Sept 30, 2015"/>
    <x v="0"/>
    <x v="0"/>
    <x v="6"/>
    <n v="0.26"/>
    <n v="0"/>
    <n v="29.61"/>
    <n v="0"/>
    <x v="7"/>
    <x v="18"/>
  </r>
  <r>
    <x v="4"/>
    <x v="2"/>
    <m/>
    <x v="26"/>
    <x v="0"/>
    <x v="0"/>
    <x v="6"/>
    <x v="0"/>
    <s v="10363"/>
    <d v="2016-07-12T00:00:00"/>
    <x v="0"/>
    <s v="July 1, 2015"/>
    <s v="Sept 30, 2015"/>
    <x v="0"/>
    <x v="0"/>
    <x v="6"/>
    <n v="0.43"/>
    <n v="0"/>
    <n v="30.52"/>
    <n v="0"/>
    <x v="8"/>
    <x v="19"/>
  </r>
  <r>
    <x v="4"/>
    <x v="2"/>
    <m/>
    <x v="26"/>
    <x v="0"/>
    <x v="0"/>
    <x v="6"/>
    <x v="0"/>
    <s v="10363"/>
    <d v="2016-07-12T00:00:00"/>
    <x v="0"/>
    <s v="July 1, 2015"/>
    <s v="Sept 30, 2015"/>
    <x v="0"/>
    <x v="0"/>
    <x v="6"/>
    <n v="7.7"/>
    <n v="0"/>
    <n v="256.18"/>
    <n v="0"/>
    <x v="3"/>
    <x v="20"/>
  </r>
  <r>
    <x v="5"/>
    <x v="2"/>
    <d v="2016-07-08T00:00:00"/>
    <x v="27"/>
    <x v="1"/>
    <x v="1"/>
    <x v="6"/>
    <x v="2"/>
    <s v="11835"/>
    <d v="2016-07-12T00:00:00"/>
    <x v="0"/>
    <s v="October 1, 2015"/>
    <s v="December 31, 2015"/>
    <x v="0"/>
    <x v="0"/>
    <x v="6"/>
    <n v="11.45"/>
    <n v="0"/>
    <n v="353.05"/>
    <n v="0"/>
    <x v="3"/>
    <x v="21"/>
  </r>
  <r>
    <x v="5"/>
    <x v="2"/>
    <d v="2016-07-08T00:00:00"/>
    <x v="27"/>
    <x v="1"/>
    <x v="1"/>
    <x v="6"/>
    <x v="2"/>
    <s v="11835"/>
    <d v="2016-07-12T00:00:00"/>
    <x v="0"/>
    <s v="October 1, 2015"/>
    <s v="December 31, 2015"/>
    <x v="0"/>
    <x v="0"/>
    <x v="6"/>
    <n v="0.81"/>
    <n v="0"/>
    <n v="29.88"/>
    <n v="0"/>
    <x v="10"/>
    <x v="22"/>
  </r>
  <r>
    <x v="5"/>
    <x v="2"/>
    <d v="2016-07-08T00:00:00"/>
    <x v="27"/>
    <x v="1"/>
    <x v="1"/>
    <x v="6"/>
    <x v="2"/>
    <s v="11835"/>
    <d v="2016-07-12T00:00:00"/>
    <x v="0"/>
    <s v="October 1, 2015"/>
    <s v="December 31, 2015"/>
    <x v="0"/>
    <x v="0"/>
    <x v="6"/>
    <n v="1.07"/>
    <n v="0"/>
    <n v="31.66"/>
    <n v="0"/>
    <x v="11"/>
    <x v="23"/>
  </r>
  <r>
    <x v="5"/>
    <x v="2"/>
    <d v="2016-07-08T00:00:00"/>
    <x v="27"/>
    <x v="1"/>
    <x v="1"/>
    <x v="6"/>
    <x v="2"/>
    <s v="11835"/>
    <d v="2016-07-12T00:00:00"/>
    <x v="0"/>
    <s v="October 1, 2015"/>
    <s v="December 31, 2015"/>
    <x v="0"/>
    <x v="0"/>
    <x v="6"/>
    <n v="1.88"/>
    <n v="0"/>
    <n v="35.33"/>
    <n v="0"/>
    <x v="12"/>
    <x v="24"/>
  </r>
  <r>
    <x v="3"/>
    <x v="0"/>
    <m/>
    <x v="28"/>
    <x v="0"/>
    <x v="0"/>
    <x v="10"/>
    <x v="1"/>
    <s v="12232"/>
    <d v="2016-05-03T00:00:00"/>
    <x v="0"/>
    <s v="October 1, 2015"/>
    <s v="December 31, 2015"/>
    <x v="0"/>
    <x v="0"/>
    <x v="6"/>
    <n v="14.7"/>
    <n v="6.7"/>
    <n v="204.6"/>
    <n v="52.5"/>
    <x v="10"/>
    <x v="13"/>
  </r>
  <r>
    <x v="3"/>
    <x v="0"/>
    <m/>
    <x v="28"/>
    <x v="0"/>
    <x v="0"/>
    <x v="10"/>
    <x v="1"/>
    <s v="12232"/>
    <d v="2016-05-03T00:00:00"/>
    <x v="0"/>
    <s v="October 1, 2015"/>
    <s v="December 31, 2015"/>
    <x v="0"/>
    <x v="0"/>
    <x v="6"/>
    <n v="25.5"/>
    <n v="5.4"/>
    <n v="302.2"/>
    <n v="31.7"/>
    <x v="11"/>
    <x v="14"/>
  </r>
  <r>
    <x v="3"/>
    <x v="0"/>
    <m/>
    <x v="28"/>
    <x v="0"/>
    <x v="0"/>
    <x v="10"/>
    <x v="1"/>
    <s v="12232"/>
    <d v="2016-05-03T00:00:00"/>
    <x v="0"/>
    <s v="October 1, 2015"/>
    <s v="December 31, 2015"/>
    <x v="0"/>
    <x v="0"/>
    <x v="6"/>
    <n v="35.6"/>
    <n v="3.9"/>
    <n v="334.9"/>
    <n v="17.100000000000001"/>
    <x v="12"/>
    <x v="15"/>
  </r>
  <r>
    <x v="3"/>
    <x v="0"/>
    <m/>
    <x v="28"/>
    <x v="0"/>
    <x v="0"/>
    <x v="10"/>
    <x v="1"/>
    <s v="12232"/>
    <d v="2016-05-03T00:00:00"/>
    <x v="0"/>
    <s v="October 1, 2015"/>
    <s v="December 31, 2015"/>
    <x v="0"/>
    <x v="0"/>
    <x v="6"/>
    <n v="438.9"/>
    <n v="-12.4"/>
    <n v="3807.8"/>
    <n v="-29.1"/>
    <x v="3"/>
    <x v="16"/>
  </r>
  <r>
    <x v="0"/>
    <x v="0"/>
    <d v="2016-06-08T00:00:00"/>
    <x v="29"/>
    <x v="0"/>
    <x v="0"/>
    <x v="0"/>
    <x v="1"/>
    <s v="12232"/>
    <d v="2016-06-01T00:00:00"/>
    <x v="0"/>
    <s v="Jan 1, 2016"/>
    <s v="March 31, 2016"/>
    <x v="0"/>
    <x v="0"/>
    <x v="6"/>
    <n v="52.2"/>
    <n v="3.3"/>
    <n v="421.8"/>
    <n v="32.9"/>
    <x v="0"/>
    <x v="0"/>
  </r>
  <r>
    <x v="0"/>
    <x v="0"/>
    <d v="2016-06-08T00:00:00"/>
    <x v="29"/>
    <x v="0"/>
    <x v="0"/>
    <x v="0"/>
    <x v="1"/>
    <s v="12232"/>
    <d v="2016-06-01T00:00:00"/>
    <x v="0"/>
    <s v="Jan 1, 2016"/>
    <s v="March 31, 2016"/>
    <x v="0"/>
    <x v="0"/>
    <x v="6"/>
    <n v="51.7"/>
    <n v="-1"/>
    <n v="495.8"/>
    <n v="-9.1"/>
    <x v="1"/>
    <x v="1"/>
  </r>
  <r>
    <x v="0"/>
    <x v="0"/>
    <d v="2016-06-08T00:00:00"/>
    <x v="29"/>
    <x v="0"/>
    <x v="0"/>
    <x v="0"/>
    <x v="1"/>
    <s v="12232"/>
    <d v="2016-06-01T00:00:00"/>
    <x v="0"/>
    <s v="Jan 1, 2016"/>
    <s v="March 31, 2016"/>
    <x v="0"/>
    <x v="0"/>
    <x v="6"/>
    <n v="45.4"/>
    <n v="-4.9000000000000004"/>
    <n v="423.4"/>
    <n v="-29"/>
    <x v="2"/>
    <x v="2"/>
  </r>
  <r>
    <x v="0"/>
    <x v="0"/>
    <d v="2016-06-08T00:00:00"/>
    <x v="29"/>
    <x v="0"/>
    <x v="0"/>
    <x v="0"/>
    <x v="1"/>
    <s v="12232"/>
    <d v="2016-06-01T00:00:00"/>
    <x v="0"/>
    <s v="Jan 1, 2016"/>
    <s v="March 31, 2016"/>
    <x v="0"/>
    <x v="0"/>
    <x v="6"/>
    <n v="149.30000000000001"/>
    <n v="-2.6"/>
    <n v="1341"/>
    <n v="-5.2"/>
    <x v="3"/>
    <x v="3"/>
  </r>
  <r>
    <x v="0"/>
    <x v="2"/>
    <d v="2016-07-08T00:00:00"/>
    <x v="29"/>
    <x v="0"/>
    <x v="0"/>
    <x v="6"/>
    <x v="0"/>
    <s v="12236"/>
    <d v="2016-07-12T00:00:00"/>
    <x v="0"/>
    <s v="Jan 1, 2016"/>
    <s v="March 31, 2016"/>
    <x v="0"/>
    <x v="0"/>
    <x v="6"/>
    <n v="1.82"/>
    <n v="0"/>
    <n v="35.18"/>
    <n v="0"/>
    <x v="0"/>
    <x v="0"/>
  </r>
  <r>
    <x v="0"/>
    <x v="2"/>
    <d v="2016-07-08T00:00:00"/>
    <x v="29"/>
    <x v="0"/>
    <x v="0"/>
    <x v="6"/>
    <x v="0"/>
    <s v="12236"/>
    <d v="2016-07-12T00:00:00"/>
    <x v="0"/>
    <s v="Jan 1, 2016"/>
    <s v="March 31, 2016"/>
    <x v="0"/>
    <x v="0"/>
    <x v="6"/>
    <n v="1.49"/>
    <n v="0"/>
    <n v="31.67"/>
    <n v="0"/>
    <x v="1"/>
    <x v="1"/>
  </r>
  <r>
    <x v="0"/>
    <x v="2"/>
    <d v="2016-07-08T00:00:00"/>
    <x v="29"/>
    <x v="0"/>
    <x v="0"/>
    <x v="6"/>
    <x v="0"/>
    <s v="12236"/>
    <d v="2016-07-12T00:00:00"/>
    <x v="0"/>
    <s v="Jan 1, 2016"/>
    <s v="March 31, 2016"/>
    <x v="0"/>
    <x v="0"/>
    <x v="6"/>
    <n v="1.42"/>
    <n v="0"/>
    <n v="35.33"/>
    <n v="0"/>
    <x v="2"/>
    <x v="2"/>
  </r>
  <r>
    <x v="0"/>
    <x v="2"/>
    <d v="2016-07-08T00:00:00"/>
    <x v="29"/>
    <x v="0"/>
    <x v="0"/>
    <x v="6"/>
    <x v="0"/>
    <s v="12236"/>
    <d v="2016-07-12T00:00:00"/>
    <x v="0"/>
    <s v="Jan 1, 2016"/>
    <s v="March 31, 2016"/>
    <x v="0"/>
    <x v="0"/>
    <x v="6"/>
    <n v="4.7300000000000004"/>
    <n v="0"/>
    <n v="102.18"/>
    <n v="0"/>
    <x v="3"/>
    <x v="3"/>
  </r>
  <r>
    <x v="0"/>
    <x v="1"/>
    <d v="2016-05-31T00:00:00"/>
    <x v="29"/>
    <x v="0"/>
    <x v="0"/>
    <x v="9"/>
    <x v="1"/>
    <s v="12240"/>
    <d v="2016-06-01T00:00:00"/>
    <x v="0"/>
    <s v="Jan 1, 2016"/>
    <s v="March 31, 2016"/>
    <x v="0"/>
    <x v="0"/>
    <x v="6"/>
    <n v="30.72"/>
    <n v="7.82"/>
    <n v="927.06"/>
    <n v="20.55"/>
    <x v="0"/>
    <x v="0"/>
  </r>
  <r>
    <x v="0"/>
    <x v="1"/>
    <d v="2016-05-31T00:00:00"/>
    <x v="29"/>
    <x v="0"/>
    <x v="0"/>
    <x v="9"/>
    <x v="1"/>
    <s v="12240"/>
    <d v="2016-06-01T00:00:00"/>
    <x v="0"/>
    <s v="Jan 1, 2016"/>
    <s v="March 31, 2016"/>
    <x v="0"/>
    <x v="0"/>
    <x v="6"/>
    <n v="35.39"/>
    <n v="-4.37"/>
    <n v="875.74"/>
    <n v="-19.88"/>
    <x v="1"/>
    <x v="1"/>
  </r>
  <r>
    <x v="0"/>
    <x v="1"/>
    <d v="2016-05-31T00:00:00"/>
    <x v="29"/>
    <x v="0"/>
    <x v="0"/>
    <x v="9"/>
    <x v="1"/>
    <s v="12240"/>
    <d v="2016-06-01T00:00:00"/>
    <x v="0"/>
    <s v="Jan 1, 2016"/>
    <s v="March 31, 2016"/>
    <x v="0"/>
    <x v="0"/>
    <x v="6"/>
    <n v="31.53"/>
    <n v="-6.29"/>
    <n v="849.54"/>
    <n v="-11.11"/>
    <x v="2"/>
    <x v="2"/>
  </r>
  <r>
    <x v="0"/>
    <x v="1"/>
    <d v="2016-05-31T00:00:00"/>
    <x v="29"/>
    <x v="0"/>
    <x v="0"/>
    <x v="9"/>
    <x v="1"/>
    <s v="12240"/>
    <d v="2016-06-01T00:00:00"/>
    <x v="0"/>
    <s v="Jan 1, 2016"/>
    <s v="March 31, 2016"/>
    <x v="0"/>
    <x v="0"/>
    <x v="6"/>
    <n v="97.64"/>
    <n v="-2.84"/>
    <n v="2652.34"/>
    <n v="-10.44"/>
    <x v="3"/>
    <x v="3"/>
  </r>
  <r>
    <x v="3"/>
    <x v="1"/>
    <d v="2016-04-28T00:00:00"/>
    <x v="28"/>
    <x v="0"/>
    <x v="0"/>
    <x v="9"/>
    <x v="2"/>
    <s v="12236"/>
    <d v="2016-11-29T12:01:19"/>
    <x v="0"/>
    <s v="October 1, 2015"/>
    <s v="December 31, 2015"/>
    <x v="0"/>
    <x v="0"/>
    <x v="6"/>
    <n v="7.46"/>
    <n v="4.3"/>
    <n v="669.67"/>
    <n v="18.02"/>
    <x v="10"/>
    <x v="13"/>
  </r>
  <r>
    <x v="3"/>
    <x v="1"/>
    <d v="2016-04-28T00:00:00"/>
    <x v="28"/>
    <x v="0"/>
    <x v="0"/>
    <x v="9"/>
    <x v="2"/>
    <s v="12236"/>
    <d v="2016-11-29T12:01:19"/>
    <x v="0"/>
    <s v="October 1, 2015"/>
    <s v="December 31, 2015"/>
    <x v="0"/>
    <x v="0"/>
    <x v="6"/>
    <n v="14.22"/>
    <n v="5.87"/>
    <n v="704.72"/>
    <n v="17.07"/>
    <x v="11"/>
    <x v="14"/>
  </r>
  <r>
    <x v="3"/>
    <x v="1"/>
    <d v="2016-04-28T00:00:00"/>
    <x v="28"/>
    <x v="0"/>
    <x v="0"/>
    <x v="9"/>
    <x v="2"/>
    <s v="12236"/>
    <d v="2016-11-29T12:01:19"/>
    <x v="0"/>
    <s v="October 1, 2015"/>
    <s v="December 31, 2015"/>
    <x v="0"/>
    <x v="0"/>
    <x v="6"/>
    <n v="20.52"/>
    <n v="4.8600000000000003"/>
    <n v="774.93"/>
    <n v="12.34"/>
    <x v="12"/>
    <x v="15"/>
  </r>
  <r>
    <x v="3"/>
    <x v="1"/>
    <d v="2016-04-28T00:00:00"/>
    <x v="28"/>
    <x v="0"/>
    <x v="0"/>
    <x v="9"/>
    <x v="2"/>
    <s v="12236"/>
    <d v="2016-11-29T12:01:19"/>
    <x v="0"/>
    <s v="October 1, 2015"/>
    <s v="December 31, 2015"/>
    <x v="0"/>
    <x v="0"/>
    <x v="6"/>
    <n v="268.91000000000003"/>
    <n v="-8.4600000000000009"/>
    <n v="9137.52"/>
    <n v="-6.29"/>
    <x v="3"/>
    <x v="16"/>
  </r>
  <r>
    <x v="1"/>
    <x v="0"/>
    <d v="2016-08-30T00:00:00"/>
    <x v="30"/>
    <x v="0"/>
    <x v="0"/>
    <x v="0"/>
    <x v="1"/>
    <s v="12602"/>
    <d v="2016-09-01T00:00:00"/>
    <x v="0"/>
    <s v="Apr 1, 2016"/>
    <s v="Jun 30, 2016"/>
    <x v="0"/>
    <x v="0"/>
    <x v="6"/>
    <n v="216.1"/>
    <n v="-15.9"/>
    <n v="2209.4"/>
    <n v="-101.7"/>
    <x v="3"/>
    <x v="7"/>
  </r>
  <r>
    <x v="1"/>
    <x v="0"/>
    <d v="2016-08-30T00:00:00"/>
    <x v="30"/>
    <x v="0"/>
    <x v="0"/>
    <x v="0"/>
    <x v="1"/>
    <s v="12602"/>
    <d v="2016-09-01T00:00:00"/>
    <x v="0"/>
    <s v="Apr 1, 2016"/>
    <s v="Jun 30, 2016"/>
    <x v="0"/>
    <x v="0"/>
    <x v="6"/>
    <n v="36.6"/>
    <n v="-5.5"/>
    <n v="383.7"/>
    <n v="-21.9"/>
    <x v="4"/>
    <x v="4"/>
  </r>
  <r>
    <x v="1"/>
    <x v="0"/>
    <d v="2016-08-30T00:00:00"/>
    <x v="30"/>
    <x v="0"/>
    <x v="0"/>
    <x v="0"/>
    <x v="1"/>
    <s v="12602"/>
    <d v="2016-09-01T00:00:00"/>
    <x v="0"/>
    <s v="Apr 1, 2016"/>
    <s v="Jun 30, 2016"/>
    <x v="0"/>
    <x v="0"/>
    <x v="6"/>
    <n v="20.6"/>
    <n v="-3.4"/>
    <n v="291.3"/>
    <n v="-53.8"/>
    <x v="5"/>
    <x v="5"/>
  </r>
  <r>
    <x v="1"/>
    <x v="0"/>
    <d v="2016-08-30T00:00:00"/>
    <x v="30"/>
    <x v="0"/>
    <x v="0"/>
    <x v="0"/>
    <x v="1"/>
    <s v="12602"/>
    <d v="2016-09-01T00:00:00"/>
    <x v="0"/>
    <s v="Apr 1, 2016"/>
    <s v="Jun 30, 2016"/>
    <x v="0"/>
    <x v="0"/>
    <x v="6"/>
    <n v="9.6"/>
    <n v="-4.4000000000000004"/>
    <n v="193.4"/>
    <n v="-20.8"/>
    <x v="6"/>
    <x v="6"/>
  </r>
  <r>
    <x v="1"/>
    <x v="2"/>
    <d v="2016-08-31T00:00:00"/>
    <x v="30"/>
    <x v="0"/>
    <x v="0"/>
    <x v="6"/>
    <x v="1"/>
    <s v="12606"/>
    <d v="2016-09-01T00:00:00"/>
    <x v="0"/>
    <s v="Apr 1, 2016"/>
    <s v="Jun 30, 2016"/>
    <x v="0"/>
    <x v="0"/>
    <x v="6"/>
    <n v="6.15"/>
    <n v="0"/>
    <n v="202.45"/>
    <n v="0"/>
    <x v="3"/>
    <x v="7"/>
  </r>
  <r>
    <x v="1"/>
    <x v="2"/>
    <d v="2016-08-31T00:00:00"/>
    <x v="30"/>
    <x v="0"/>
    <x v="0"/>
    <x v="6"/>
    <x v="1"/>
    <s v="12606"/>
    <d v="2016-09-01T00:00:00"/>
    <x v="0"/>
    <s v="Apr 1, 2016"/>
    <s v="Jun 30, 2016"/>
    <x v="0"/>
    <x v="0"/>
    <x v="6"/>
    <n v="0.7"/>
    <n v="0"/>
    <n v="32.9"/>
    <n v="0"/>
    <x v="4"/>
    <x v="4"/>
  </r>
  <r>
    <x v="1"/>
    <x v="2"/>
    <d v="2016-08-31T00:00:00"/>
    <x v="30"/>
    <x v="0"/>
    <x v="0"/>
    <x v="6"/>
    <x v="1"/>
    <s v="12606"/>
    <d v="2016-09-01T00:00:00"/>
    <x v="0"/>
    <s v="Apr 1, 2016"/>
    <s v="Jun 30, 2016"/>
    <x v="0"/>
    <x v="0"/>
    <x v="6"/>
    <n v="0.39"/>
    <n v="0"/>
    <n v="34.32"/>
    <n v="0"/>
    <x v="5"/>
    <x v="5"/>
  </r>
  <r>
    <x v="1"/>
    <x v="2"/>
    <d v="2016-08-31T00:00:00"/>
    <x v="30"/>
    <x v="0"/>
    <x v="0"/>
    <x v="6"/>
    <x v="1"/>
    <s v="12606"/>
    <d v="2016-09-01T00:00:00"/>
    <x v="0"/>
    <s v="Apr 1, 2016"/>
    <s v="Jun 30, 2016"/>
    <x v="0"/>
    <x v="0"/>
    <x v="6"/>
    <n v="0.33"/>
    <n v="0"/>
    <n v="33.049999999999997"/>
    <n v="0"/>
    <x v="6"/>
    <x v="6"/>
  </r>
  <r>
    <x v="1"/>
    <x v="1"/>
    <d v="2016-08-31T00:00:00"/>
    <x v="30"/>
    <x v="0"/>
    <x v="0"/>
    <x v="9"/>
    <x v="1"/>
    <s v="12610"/>
    <d v="2016-09-01T00:00:00"/>
    <x v="0"/>
    <s v="Apr 1, 2016"/>
    <s v="Jun 30, 2016"/>
    <x v="0"/>
    <x v="0"/>
    <x v="6"/>
    <n v="144.62"/>
    <n v="-15.2"/>
    <n v="4718.3900000000003"/>
    <n v="-49.8"/>
    <x v="3"/>
    <x v="7"/>
  </r>
  <r>
    <x v="1"/>
    <x v="1"/>
    <d v="2016-08-31T00:00:00"/>
    <x v="30"/>
    <x v="0"/>
    <x v="0"/>
    <x v="9"/>
    <x v="1"/>
    <s v="12610"/>
    <d v="2016-09-01T00:00:00"/>
    <x v="0"/>
    <s v="Apr 1, 2016"/>
    <s v="Jun 30, 2016"/>
    <x v="0"/>
    <x v="0"/>
    <x v="6"/>
    <n v="24.84"/>
    <n v="-4.97"/>
    <n v="769.1"/>
    <n v="-13.42"/>
    <x v="4"/>
    <x v="4"/>
  </r>
  <r>
    <x v="1"/>
    <x v="1"/>
    <d v="2016-08-31T00:00:00"/>
    <x v="30"/>
    <x v="0"/>
    <x v="0"/>
    <x v="9"/>
    <x v="1"/>
    <s v="12610"/>
    <d v="2016-09-01T00:00:00"/>
    <x v="0"/>
    <s v="Apr 1, 2016"/>
    <s v="Jun 30, 2016"/>
    <x v="0"/>
    <x v="0"/>
    <x v="6"/>
    <n v="14.81"/>
    <n v="-5.79"/>
    <n v="694.12"/>
    <n v="-18.32"/>
    <x v="5"/>
    <x v="5"/>
  </r>
  <r>
    <x v="1"/>
    <x v="1"/>
    <d v="2016-08-31T00:00:00"/>
    <x v="30"/>
    <x v="0"/>
    <x v="0"/>
    <x v="9"/>
    <x v="1"/>
    <s v="12610"/>
    <d v="2016-09-01T00:00:00"/>
    <x v="0"/>
    <s v="Apr 1, 2016"/>
    <s v="Jun 30, 2016"/>
    <x v="0"/>
    <x v="0"/>
    <x v="6"/>
    <n v="7.33"/>
    <n v="-1.6"/>
    <n v="602.83000000000004"/>
    <n v="-7.62"/>
    <x v="6"/>
    <x v="6"/>
  </r>
  <r>
    <x v="2"/>
    <x v="0"/>
    <d v="2016-11-30T00:00:00"/>
    <x v="31"/>
    <x v="0"/>
    <x v="0"/>
    <x v="0"/>
    <x v="1"/>
    <s v="12968"/>
    <d v="2016-12-01T00:00:00"/>
    <x v="0"/>
    <s v="July 1, 2016"/>
    <s v="Sept 30, 2016"/>
    <x v="0"/>
    <x v="0"/>
    <x v="6"/>
    <n v="236.1"/>
    <n v="-17.100000000000001"/>
    <n v="2741.2"/>
    <n v="-100.7"/>
    <x v="3"/>
    <x v="10"/>
  </r>
  <r>
    <x v="2"/>
    <x v="0"/>
    <d v="2016-11-30T00:00:00"/>
    <x v="31"/>
    <x v="0"/>
    <x v="0"/>
    <x v="0"/>
    <x v="1"/>
    <s v="12968"/>
    <d v="2016-12-01T00:00:00"/>
    <x v="0"/>
    <s v="July 1, 2016"/>
    <s v="Sept 30, 2016"/>
    <x v="0"/>
    <x v="0"/>
    <x v="6"/>
    <n v="7.1"/>
    <n v="-1.5"/>
    <n v="169.7"/>
    <n v="-1.2"/>
    <x v="9"/>
    <x v="11"/>
  </r>
  <r>
    <x v="2"/>
    <x v="0"/>
    <d v="2016-11-30T00:00:00"/>
    <x v="31"/>
    <x v="0"/>
    <x v="0"/>
    <x v="0"/>
    <x v="1"/>
    <s v="12968"/>
    <d v="2016-12-01T00:00:00"/>
    <x v="0"/>
    <s v="July 1, 2016"/>
    <s v="Sept 30, 2016"/>
    <x v="0"/>
    <x v="0"/>
    <x v="6"/>
    <n v="6.6"/>
    <n v="-0.5"/>
    <n v="189.8"/>
    <n v="-2.1"/>
    <x v="7"/>
    <x v="8"/>
  </r>
  <r>
    <x v="2"/>
    <x v="0"/>
    <d v="2016-11-30T00:00:00"/>
    <x v="31"/>
    <x v="0"/>
    <x v="0"/>
    <x v="0"/>
    <x v="1"/>
    <s v="12968"/>
    <d v="2016-12-01T00:00:00"/>
    <x v="0"/>
    <s v="July 1, 2016"/>
    <s v="Sept 30, 2016"/>
    <x v="0"/>
    <x v="0"/>
    <x v="6"/>
    <n v="6.3"/>
    <n v="0.8"/>
    <n v="172.3"/>
    <n v="4.3"/>
    <x v="8"/>
    <x v="9"/>
  </r>
  <r>
    <x v="2"/>
    <x v="1"/>
    <d v="2016-11-30T00:00:00"/>
    <x v="31"/>
    <x v="0"/>
    <x v="0"/>
    <x v="9"/>
    <x v="1"/>
    <s v="12972"/>
    <d v="2016-12-01T00:00:00"/>
    <x v="0"/>
    <s v="July 1, 2016"/>
    <s v="Sept 30, 2016"/>
    <x v="0"/>
    <x v="0"/>
    <x v="6"/>
    <n v="157.28"/>
    <n v="-16.07"/>
    <n v="6711.57"/>
    <n v="-48.59"/>
    <x v="3"/>
    <x v="10"/>
  </r>
  <r>
    <x v="2"/>
    <x v="1"/>
    <d v="2016-11-30T00:00:00"/>
    <x v="31"/>
    <x v="0"/>
    <x v="0"/>
    <x v="9"/>
    <x v="1"/>
    <s v="12972"/>
    <d v="2016-12-01T00:00:00"/>
    <x v="0"/>
    <s v="July 1, 2016"/>
    <s v="Sept 30, 2016"/>
    <x v="0"/>
    <x v="0"/>
    <x v="6"/>
    <n v="4.83"/>
    <n v="-0.97"/>
    <n v="664.03"/>
    <n v="-2.57"/>
    <x v="9"/>
    <x v="11"/>
  </r>
  <r>
    <x v="2"/>
    <x v="1"/>
    <d v="2016-11-30T00:00:00"/>
    <x v="31"/>
    <x v="0"/>
    <x v="0"/>
    <x v="9"/>
    <x v="1"/>
    <s v="12972"/>
    <d v="2016-12-01T00:00:00"/>
    <x v="0"/>
    <s v="July 1, 2016"/>
    <s v="Sept 30, 2016"/>
    <x v="0"/>
    <x v="0"/>
    <x v="6"/>
    <n v="3.89"/>
    <n v="0.09"/>
    <n v="716"/>
    <n v="1.45"/>
    <x v="7"/>
    <x v="8"/>
  </r>
  <r>
    <x v="2"/>
    <x v="1"/>
    <d v="2016-11-30T00:00:00"/>
    <x v="31"/>
    <x v="0"/>
    <x v="0"/>
    <x v="9"/>
    <x v="1"/>
    <s v="12972"/>
    <d v="2016-12-01T00:00:00"/>
    <x v="0"/>
    <s v="July 1, 2016"/>
    <s v="Sept 30, 2016"/>
    <x v="0"/>
    <x v="0"/>
    <x v="6"/>
    <n v="3.94"/>
    <n v="0.01"/>
    <n v="613.15"/>
    <n v="2.33"/>
    <x v="8"/>
    <x v="9"/>
  </r>
  <r>
    <x v="4"/>
    <x v="2"/>
    <m/>
    <x v="32"/>
    <x v="0"/>
    <x v="0"/>
    <x v="6"/>
    <x v="1"/>
    <s v="13347"/>
    <d v="2017-02-01T00:00:00"/>
    <x v="0"/>
    <s v="July 1, 2016"/>
    <s v="Sep 30, 2016"/>
    <x v="0"/>
    <x v="0"/>
    <x v="7"/>
    <n v="0.32"/>
    <n v="0"/>
    <n v="34.29"/>
    <n v="0"/>
    <x v="9"/>
    <x v="17"/>
  </r>
  <r>
    <x v="4"/>
    <x v="2"/>
    <m/>
    <x v="32"/>
    <x v="0"/>
    <x v="0"/>
    <x v="6"/>
    <x v="1"/>
    <s v="13347"/>
    <d v="2017-02-01T00:00:00"/>
    <x v="0"/>
    <s v="July 1, 2016"/>
    <s v="Sep 30, 2016"/>
    <x v="0"/>
    <x v="0"/>
    <x v="7"/>
    <n v="0.28999999999999998"/>
    <n v="0"/>
    <n v="33.75"/>
    <n v="0"/>
    <x v="7"/>
    <x v="18"/>
  </r>
  <r>
    <x v="4"/>
    <x v="2"/>
    <m/>
    <x v="32"/>
    <x v="0"/>
    <x v="0"/>
    <x v="6"/>
    <x v="1"/>
    <s v="13347"/>
    <d v="2017-02-01T00:00:00"/>
    <x v="0"/>
    <s v="July 1, 2016"/>
    <s v="Sep 30, 2016"/>
    <x v="0"/>
    <x v="0"/>
    <x v="7"/>
    <n v="0.51"/>
    <n v="0"/>
    <n v="27.81"/>
    <n v="0"/>
    <x v="8"/>
    <x v="19"/>
  </r>
  <r>
    <x v="4"/>
    <x v="2"/>
    <m/>
    <x v="32"/>
    <x v="0"/>
    <x v="0"/>
    <x v="6"/>
    <x v="1"/>
    <s v="13347"/>
    <d v="2017-02-01T00:00:00"/>
    <x v="0"/>
    <s v="July 1, 2016"/>
    <s v="Sep 30, 2016"/>
    <x v="0"/>
    <x v="0"/>
    <x v="7"/>
    <n v="7.27"/>
    <n v="0"/>
    <n v="298.3"/>
    <n v="0"/>
    <x v="3"/>
    <x v="20"/>
  </r>
  <r>
    <x v="5"/>
    <x v="2"/>
    <d v="2017-02-23T00:00:00"/>
    <x v="33"/>
    <x v="0"/>
    <x v="0"/>
    <x v="6"/>
    <x v="1"/>
    <s v="13347"/>
    <d v="2017-03-01T00:00:00"/>
    <x v="0"/>
    <s v="Oct 1, 2016"/>
    <s v="Dec 31, 2016"/>
    <x v="0"/>
    <x v="0"/>
    <x v="7"/>
    <n v="10.67"/>
    <n v="0"/>
    <n v="408.95"/>
    <m/>
    <x v="3"/>
    <x v="21"/>
  </r>
  <r>
    <x v="5"/>
    <x v="2"/>
    <d v="2017-02-23T00:00:00"/>
    <x v="33"/>
    <x v="0"/>
    <x v="0"/>
    <x v="6"/>
    <x v="1"/>
    <s v="13347"/>
    <d v="2017-03-01T00:00:00"/>
    <x v="0"/>
    <s v="Oct 1, 2016"/>
    <s v="Dec 31, 2016"/>
    <x v="0"/>
    <x v="0"/>
    <x v="7"/>
    <n v="0.54"/>
    <n v="0"/>
    <n v="36.295000000000002"/>
    <m/>
    <x v="10"/>
    <x v="22"/>
  </r>
  <r>
    <x v="5"/>
    <x v="2"/>
    <d v="2017-02-23T00:00:00"/>
    <x v="33"/>
    <x v="0"/>
    <x v="0"/>
    <x v="6"/>
    <x v="1"/>
    <s v="13347"/>
    <d v="2017-03-01T00:00:00"/>
    <x v="0"/>
    <s v="Oct 1, 2016"/>
    <s v="Dec 31, 2016"/>
    <x v="0"/>
    <x v="0"/>
    <x v="7"/>
    <n v="1.06"/>
    <n v="0"/>
    <n v="37.826000000000001"/>
    <m/>
    <x v="11"/>
    <x v="23"/>
  </r>
  <r>
    <x v="5"/>
    <x v="2"/>
    <d v="2017-02-23T00:00:00"/>
    <x v="33"/>
    <x v="0"/>
    <x v="0"/>
    <x v="6"/>
    <x v="1"/>
    <s v="13347"/>
    <d v="2017-03-01T00:00:00"/>
    <x v="0"/>
    <s v="Oct 1, 2016"/>
    <s v="Dec 31, 2016"/>
    <x v="0"/>
    <x v="0"/>
    <x v="7"/>
    <n v="1.8"/>
    <n v="0"/>
    <n v="36.517000000000003"/>
    <m/>
    <x v="12"/>
    <x v="24"/>
  </r>
  <r>
    <x v="3"/>
    <x v="0"/>
    <d v="2017-07-26T00:00:00"/>
    <x v="34"/>
    <x v="0"/>
    <x v="0"/>
    <x v="0"/>
    <x v="1"/>
    <s v="14626"/>
    <d v="2017-05-02T00:00:00"/>
    <x v="0"/>
    <s v="Oct 1, 2016"/>
    <s v="Dec 31, 2016"/>
    <x v="0"/>
    <x v="0"/>
    <x v="7"/>
    <n v="9.1999999999999993"/>
    <n v="4.0999999999999996"/>
    <n v="212.3"/>
    <n v="44.7"/>
    <x v="10"/>
    <x v="13"/>
  </r>
  <r>
    <x v="3"/>
    <x v="0"/>
    <d v="2017-07-26T00:00:00"/>
    <x v="34"/>
    <x v="0"/>
    <x v="0"/>
    <x v="0"/>
    <x v="1"/>
    <s v="14626"/>
    <d v="2017-05-02T00:00:00"/>
    <x v="0"/>
    <s v="Oct 1, 2016"/>
    <s v="Dec 31, 2016"/>
    <x v="0"/>
    <x v="0"/>
    <x v="7"/>
    <n v="17.899999999999999"/>
    <n v="3.6"/>
    <n v="296"/>
    <n v="28"/>
    <x v="11"/>
    <x v="14"/>
  </r>
  <r>
    <x v="3"/>
    <x v="0"/>
    <d v="2017-07-26T00:00:00"/>
    <x v="34"/>
    <x v="0"/>
    <x v="0"/>
    <x v="0"/>
    <x v="1"/>
    <s v="14626"/>
    <d v="2017-05-02T00:00:00"/>
    <x v="0"/>
    <s v="Oct 1, 2016"/>
    <s v="Dec 31, 2016"/>
    <x v="0"/>
    <x v="0"/>
    <x v="7"/>
    <n v="28.6"/>
    <n v="9"/>
    <n v="365.4"/>
    <n v="73.2"/>
    <x v="12"/>
    <x v="15"/>
  </r>
  <r>
    <x v="3"/>
    <x v="0"/>
    <d v="2017-07-26T00:00:00"/>
    <x v="34"/>
    <x v="0"/>
    <x v="0"/>
    <x v="0"/>
    <x v="1"/>
    <s v="14626"/>
    <d v="2017-05-02T00:00:00"/>
    <x v="0"/>
    <s v="Oct 1, 2016"/>
    <s v="Dec 31, 2016"/>
    <x v="0"/>
    <x v="0"/>
    <x v="7"/>
    <n v="291.8"/>
    <n v="-0.4"/>
    <n v="3614.9"/>
    <n v="45.2"/>
    <x v="3"/>
    <x v="16"/>
  </r>
  <r>
    <x v="3"/>
    <x v="1"/>
    <d v="2017-04-28T00:00:00"/>
    <x v="34"/>
    <x v="0"/>
    <x v="0"/>
    <x v="11"/>
    <x v="1"/>
    <s v="14630"/>
    <d v="2017-05-02T00:00:00"/>
    <x v="0"/>
    <s v="Oct 1, 2016"/>
    <s v="Dec 31, 2016"/>
    <x v="0"/>
    <x v="0"/>
    <x v="7"/>
    <n v="5.07"/>
    <n v="3.24"/>
    <n v="643.80999999999995"/>
    <n v="24.88"/>
    <x v="10"/>
    <x v="13"/>
  </r>
  <r>
    <x v="3"/>
    <x v="1"/>
    <d v="2017-04-28T00:00:00"/>
    <x v="34"/>
    <x v="0"/>
    <x v="0"/>
    <x v="11"/>
    <x v="1"/>
    <s v="14630"/>
    <d v="2017-05-02T00:00:00"/>
    <x v="0"/>
    <s v="Oct 1, 2016"/>
    <s v="Dec 31, 2016"/>
    <x v="0"/>
    <x v="0"/>
    <x v="7"/>
    <n v="10.47"/>
    <n v="5"/>
    <n v="743.11"/>
    <n v="16.38"/>
    <x v="11"/>
    <x v="14"/>
  </r>
  <r>
    <x v="3"/>
    <x v="1"/>
    <d v="2017-04-28T00:00:00"/>
    <x v="34"/>
    <x v="0"/>
    <x v="0"/>
    <x v="11"/>
    <x v="1"/>
    <s v="14630"/>
    <d v="2017-05-02T00:00:00"/>
    <x v="0"/>
    <s v="Oct 1, 2016"/>
    <s v="Dec 31, 2016"/>
    <x v="0"/>
    <x v="0"/>
    <x v="7"/>
    <n v="19.29"/>
    <n v="7.83"/>
    <n v="860.25"/>
    <n v="16.72"/>
    <x v="12"/>
    <x v="15"/>
  </r>
  <r>
    <x v="3"/>
    <x v="1"/>
    <d v="2017-04-28T00:00:00"/>
    <x v="34"/>
    <x v="0"/>
    <x v="0"/>
    <x v="11"/>
    <x v="1"/>
    <s v="14630"/>
    <d v="2017-05-02T00:00:00"/>
    <x v="0"/>
    <s v="Oct 1, 2016"/>
    <s v="Dec 31, 2016"/>
    <x v="0"/>
    <x v="0"/>
    <x v="7"/>
    <n v="192.1"/>
    <n v="0"/>
    <n v="8958.74"/>
    <n v="9.39"/>
    <x v="3"/>
    <x v="16"/>
  </r>
  <r>
    <x v="0"/>
    <x v="0"/>
    <d v="2017-05-30T00:00:00"/>
    <x v="35"/>
    <x v="0"/>
    <x v="0"/>
    <x v="0"/>
    <x v="1"/>
    <s v="15223"/>
    <d v="2017-06-01T00:00:00"/>
    <x v="0"/>
    <s v="Jan 1, 2017"/>
    <s v="March 31, 2017"/>
    <x v="0"/>
    <x v="0"/>
    <x v="7"/>
    <n v="39.5"/>
    <n v="-2.2000000000000002"/>
    <n v="435.3"/>
    <n v="-6.7"/>
    <x v="0"/>
    <x v="0"/>
  </r>
  <r>
    <x v="0"/>
    <x v="0"/>
    <d v="2017-05-30T00:00:00"/>
    <x v="35"/>
    <x v="0"/>
    <x v="0"/>
    <x v="0"/>
    <x v="1"/>
    <s v="15223"/>
    <d v="2017-06-01T00:00:00"/>
    <x v="0"/>
    <s v="Jan 1, 2017"/>
    <s v="March 31, 2017"/>
    <x v="0"/>
    <x v="0"/>
    <x v="7"/>
    <n v="35"/>
    <n v="-4.5999999999999996"/>
    <n v="476.6"/>
    <n v="-46.1"/>
    <x v="1"/>
    <x v="1"/>
  </r>
  <r>
    <x v="0"/>
    <x v="0"/>
    <d v="2017-05-30T00:00:00"/>
    <x v="35"/>
    <x v="0"/>
    <x v="0"/>
    <x v="0"/>
    <x v="1"/>
    <s v="15223"/>
    <d v="2017-06-01T00:00:00"/>
    <x v="0"/>
    <s v="Jan 1, 2017"/>
    <s v="March 31, 2017"/>
    <x v="0"/>
    <x v="0"/>
    <x v="7"/>
    <n v="32.799999999999997"/>
    <n v="0.6"/>
    <n v="431.9"/>
    <n v="16.100000000000001"/>
    <x v="2"/>
    <x v="2"/>
  </r>
  <r>
    <x v="0"/>
    <x v="0"/>
    <d v="2017-05-30T00:00:00"/>
    <x v="35"/>
    <x v="0"/>
    <x v="0"/>
    <x v="0"/>
    <x v="1"/>
    <s v="15223"/>
    <d v="2017-06-01T00:00:00"/>
    <x v="0"/>
    <s v="Jan 1, 2017"/>
    <s v="March 31, 2017"/>
    <x v="0"/>
    <x v="0"/>
    <x v="7"/>
    <n v="107.3"/>
    <n v="-6.2"/>
    <n v="1343.8"/>
    <n v="-36.700000000000003"/>
    <x v="3"/>
    <x v="3"/>
  </r>
  <r>
    <x v="0"/>
    <x v="2"/>
    <m/>
    <x v="35"/>
    <x v="0"/>
    <x v="0"/>
    <x v="6"/>
    <x v="1"/>
    <s v="15227"/>
    <d v="2017-06-01T00:00:00"/>
    <x v="0"/>
    <s v="Jan 1, 2017"/>
    <s v="March 31, 2017"/>
    <x v="0"/>
    <x v="0"/>
    <x v="7"/>
    <n v="2.17"/>
    <n v="0"/>
    <n v="35.89"/>
    <n v="0"/>
    <x v="0"/>
    <x v="0"/>
  </r>
  <r>
    <x v="0"/>
    <x v="2"/>
    <m/>
    <x v="35"/>
    <x v="0"/>
    <x v="0"/>
    <x v="6"/>
    <x v="1"/>
    <s v="15227"/>
    <d v="2017-06-01T00:00:00"/>
    <x v="0"/>
    <s v="Jan 1, 2017"/>
    <s v="March 31, 2017"/>
    <x v="0"/>
    <x v="0"/>
    <x v="7"/>
    <n v="1.89"/>
    <n v="0"/>
    <n v="27.81"/>
    <n v="0"/>
    <x v="1"/>
    <x v="1"/>
  </r>
  <r>
    <x v="0"/>
    <x v="2"/>
    <m/>
    <x v="35"/>
    <x v="0"/>
    <x v="0"/>
    <x v="6"/>
    <x v="1"/>
    <s v="15227"/>
    <d v="2017-06-01T00:00:00"/>
    <x v="0"/>
    <s v="Jan 1, 2017"/>
    <s v="March 31, 2017"/>
    <x v="0"/>
    <x v="0"/>
    <x v="7"/>
    <n v="1.83"/>
    <n v="0"/>
    <n v="29.75"/>
    <n v="0"/>
    <x v="2"/>
    <x v="2"/>
  </r>
  <r>
    <x v="0"/>
    <x v="2"/>
    <m/>
    <x v="35"/>
    <x v="0"/>
    <x v="0"/>
    <x v="6"/>
    <x v="1"/>
    <s v="15227"/>
    <d v="2017-06-01T00:00:00"/>
    <x v="0"/>
    <s v="Jan 1, 2017"/>
    <s v="March 31, 2017"/>
    <x v="0"/>
    <x v="0"/>
    <x v="7"/>
    <n v="5.89"/>
    <n v="0"/>
    <n v="93.45"/>
    <n v="0"/>
    <x v="3"/>
    <x v="3"/>
  </r>
  <r>
    <x v="0"/>
    <x v="1"/>
    <d v="2017-09-12T00:00:00"/>
    <x v="35"/>
    <x v="0"/>
    <x v="0"/>
    <x v="11"/>
    <x v="1"/>
    <s v="15231"/>
    <d v="2017-06-01T00:00:00"/>
    <x v="0"/>
    <s v="Jan 1, 2017"/>
    <s v="March 31, 2017"/>
    <x v="0"/>
    <x v="0"/>
    <x v="7"/>
    <n v="29.02"/>
    <n v="-1.0900000000000001"/>
    <n v="883.4"/>
    <n v="-9.74"/>
    <x v="0"/>
    <x v="0"/>
  </r>
  <r>
    <x v="0"/>
    <x v="1"/>
    <d v="2017-09-12T00:00:00"/>
    <x v="35"/>
    <x v="0"/>
    <x v="0"/>
    <x v="11"/>
    <x v="1"/>
    <s v="15231"/>
    <d v="2017-06-01T00:00:00"/>
    <x v="0"/>
    <s v="Jan 1, 2017"/>
    <s v="March 31, 2017"/>
    <x v="0"/>
    <x v="0"/>
    <x v="7"/>
    <n v="25.24"/>
    <n v="-3.93"/>
    <n v="776.39"/>
    <n v="-12.51"/>
    <x v="1"/>
    <x v="1"/>
  </r>
  <r>
    <x v="0"/>
    <x v="1"/>
    <d v="2017-09-12T00:00:00"/>
    <x v="35"/>
    <x v="0"/>
    <x v="0"/>
    <x v="11"/>
    <x v="1"/>
    <s v="15231"/>
    <d v="2017-06-01T00:00:00"/>
    <x v="0"/>
    <s v="Jan 1, 2017"/>
    <s v="March 31, 2017"/>
    <x v="0"/>
    <x v="0"/>
    <x v="7"/>
    <n v="23.84"/>
    <n v="-0.06"/>
    <n v="838.16"/>
    <n v="5.12"/>
    <x v="2"/>
    <x v="2"/>
  </r>
  <r>
    <x v="0"/>
    <x v="1"/>
    <d v="2017-09-12T00:00:00"/>
    <x v="35"/>
    <x v="0"/>
    <x v="0"/>
    <x v="11"/>
    <x v="1"/>
    <s v="15231"/>
    <d v="2017-06-01T00:00:00"/>
    <x v="0"/>
    <s v="Jan 1, 2017"/>
    <s v="March 31, 2017"/>
    <x v="0"/>
    <x v="0"/>
    <x v="7"/>
    <n v="78.099999999999994"/>
    <n v="-5.08"/>
    <n v="2497.9499999999998"/>
    <n v="-17.13"/>
    <x v="3"/>
    <x v="3"/>
  </r>
  <r>
    <x v="1"/>
    <x v="0"/>
    <d v="2017-08-31T00:00:00"/>
    <x v="36"/>
    <x v="0"/>
    <x v="0"/>
    <x v="0"/>
    <x v="1"/>
    <s v="15770"/>
    <d v="2017-09-01T00:00:00"/>
    <x v="0"/>
    <s v="Apr 1, 2017"/>
    <s v="Jun 30, 2017"/>
    <x v="0"/>
    <x v="0"/>
    <x v="7"/>
    <n v="153.6"/>
    <n v="-17.899999999999999"/>
    <n v="2173.9"/>
    <n v="-145.80000000000001"/>
    <x v="3"/>
    <x v="7"/>
  </r>
  <r>
    <x v="1"/>
    <x v="0"/>
    <d v="2017-08-31T00:00:00"/>
    <x v="36"/>
    <x v="0"/>
    <x v="0"/>
    <x v="0"/>
    <x v="1"/>
    <s v="15770"/>
    <d v="2017-09-01T00:00:00"/>
    <x v="0"/>
    <s v="Apr 1, 2017"/>
    <s v="Jun 30, 2017"/>
    <x v="0"/>
    <x v="0"/>
    <x v="7"/>
    <n v="23.5"/>
    <n v="-6.8"/>
    <n v="371.2"/>
    <n v="-60.3"/>
    <x v="4"/>
    <x v="4"/>
  </r>
  <r>
    <x v="1"/>
    <x v="0"/>
    <d v="2017-08-31T00:00:00"/>
    <x v="36"/>
    <x v="0"/>
    <x v="0"/>
    <x v="0"/>
    <x v="1"/>
    <s v="15770"/>
    <d v="2017-09-01T00:00:00"/>
    <x v="0"/>
    <s v="Apr 1, 2017"/>
    <s v="Jun 30, 2017"/>
    <x v="0"/>
    <x v="0"/>
    <x v="7"/>
    <n v="15"/>
    <n v="-2.2999999999999998"/>
    <n v="278.60000000000002"/>
    <n v="-19.5"/>
    <x v="5"/>
    <x v="5"/>
  </r>
  <r>
    <x v="1"/>
    <x v="0"/>
    <d v="2017-08-31T00:00:00"/>
    <x v="36"/>
    <x v="0"/>
    <x v="0"/>
    <x v="0"/>
    <x v="1"/>
    <s v="15770"/>
    <d v="2017-09-01T00:00:00"/>
    <x v="0"/>
    <s v="Apr 1, 2017"/>
    <s v="Jun 30, 2017"/>
    <x v="0"/>
    <x v="0"/>
    <x v="7"/>
    <n v="7.8"/>
    <n v="-2.6"/>
    <n v="180.3"/>
    <n v="-29.3"/>
    <x v="6"/>
    <x v="6"/>
  </r>
  <r>
    <x v="1"/>
    <x v="2"/>
    <m/>
    <x v="36"/>
    <x v="0"/>
    <x v="0"/>
    <x v="6"/>
    <x v="1"/>
    <s v="15774"/>
    <d v="2017-10-28T00:00:00"/>
    <x v="0"/>
    <s v="Apr 1, 2017"/>
    <s v="Jun 30, 2017"/>
    <x v="0"/>
    <x v="0"/>
    <x v="7"/>
    <n v="7.87"/>
    <n v="0"/>
    <n v="189.32"/>
    <n v="0"/>
    <x v="3"/>
    <x v="7"/>
  </r>
  <r>
    <x v="1"/>
    <x v="2"/>
    <m/>
    <x v="36"/>
    <x v="0"/>
    <x v="0"/>
    <x v="6"/>
    <x v="1"/>
    <s v="15774"/>
    <d v="2017-10-28T00:00:00"/>
    <x v="0"/>
    <s v="Apr 1, 2017"/>
    <s v="Jun 30, 2017"/>
    <x v="0"/>
    <x v="0"/>
    <x v="7"/>
    <n v="0.95"/>
    <n v="0"/>
    <n v="31.76"/>
    <n v="0"/>
    <x v="4"/>
    <x v="4"/>
  </r>
  <r>
    <x v="1"/>
    <x v="2"/>
    <m/>
    <x v="36"/>
    <x v="0"/>
    <x v="0"/>
    <x v="6"/>
    <x v="1"/>
    <s v="15774"/>
    <d v="2017-10-28T00:00:00"/>
    <x v="0"/>
    <s v="Apr 1, 2017"/>
    <s v="Jun 30, 2017"/>
    <x v="0"/>
    <x v="0"/>
    <x v="7"/>
    <n v="0.63"/>
    <n v="0"/>
    <n v="33.880000000000003"/>
    <n v="0"/>
    <x v="5"/>
    <x v="5"/>
  </r>
  <r>
    <x v="1"/>
    <x v="2"/>
    <m/>
    <x v="36"/>
    <x v="0"/>
    <x v="0"/>
    <x v="6"/>
    <x v="1"/>
    <s v="15774"/>
    <d v="2017-10-28T00:00:00"/>
    <x v="0"/>
    <s v="Apr 1, 2017"/>
    <s v="Jun 30, 2017"/>
    <x v="0"/>
    <x v="0"/>
    <x v="7"/>
    <n v="0.4"/>
    <n v="0"/>
    <n v="30.23"/>
    <n v="0"/>
    <x v="6"/>
    <x v="6"/>
  </r>
  <r>
    <x v="1"/>
    <x v="1"/>
    <d v="2017-08-30T00:00:00"/>
    <x v="36"/>
    <x v="0"/>
    <x v="0"/>
    <x v="11"/>
    <x v="1"/>
    <s v="15778"/>
    <d v="2017-09-01T00:00:00"/>
    <x v="0"/>
    <s v="Apr 1, 2017"/>
    <s v="Jun 30, 2017"/>
    <x v="0"/>
    <x v="0"/>
    <x v="7"/>
    <n v="114.09"/>
    <n v="-16.27"/>
    <n v="4331.29"/>
    <n v="-57.77"/>
    <x v="3"/>
    <x v="7"/>
  </r>
  <r>
    <x v="1"/>
    <x v="1"/>
    <d v="2017-08-30T00:00:00"/>
    <x v="36"/>
    <x v="0"/>
    <x v="0"/>
    <x v="11"/>
    <x v="1"/>
    <s v="15778"/>
    <d v="2017-09-01T00:00:00"/>
    <x v="0"/>
    <s v="Apr 1, 2017"/>
    <s v="Jun 30, 2017"/>
    <x v="0"/>
    <x v="0"/>
    <x v="7"/>
    <n v="18.75"/>
    <n v="-6.44"/>
    <n v="664.76"/>
    <n v="-23.94"/>
    <x v="4"/>
    <x v="4"/>
  </r>
  <r>
    <x v="1"/>
    <x v="1"/>
    <d v="2017-08-30T00:00:00"/>
    <x v="36"/>
    <x v="0"/>
    <x v="0"/>
    <x v="11"/>
    <x v="1"/>
    <s v="15778"/>
    <d v="2017-09-01T00:00:00"/>
    <x v="0"/>
    <s v="Apr 1, 2017"/>
    <s v="Jun 30, 2017"/>
    <x v="0"/>
    <x v="0"/>
    <x v="7"/>
    <n v="11.13"/>
    <n v="-2.86"/>
    <n v="631.07000000000005"/>
    <n v="-7.45"/>
    <x v="5"/>
    <x v="5"/>
  </r>
  <r>
    <x v="1"/>
    <x v="1"/>
    <d v="2017-08-30T00:00:00"/>
    <x v="36"/>
    <x v="0"/>
    <x v="0"/>
    <x v="11"/>
    <x v="1"/>
    <s v="15778"/>
    <d v="2017-09-01T00:00:00"/>
    <x v="0"/>
    <s v="Apr 1, 2017"/>
    <s v="Jun 30, 2017"/>
    <x v="0"/>
    <x v="0"/>
    <x v="7"/>
    <n v="6.11"/>
    <n v="-1.89"/>
    <n v="537.51"/>
    <n v="-9.25"/>
    <x v="6"/>
    <x v="6"/>
  </r>
  <r>
    <x v="2"/>
    <x v="0"/>
    <d v="2017-11-30T00:00:00"/>
    <x v="37"/>
    <x v="0"/>
    <x v="0"/>
    <x v="0"/>
    <x v="1"/>
    <s v="16265"/>
    <d v="2017-12-01T00:00:00"/>
    <x v="0"/>
    <s v="July 1, 2017"/>
    <s v="Sept 30, 2017"/>
    <x v="0"/>
    <x v="0"/>
    <x v="7"/>
    <n v="169"/>
    <n v="-17.399999999999999"/>
    <n v="2723.2"/>
    <n v="-141.5"/>
    <x v="3"/>
    <x v="10"/>
  </r>
  <r>
    <x v="2"/>
    <x v="0"/>
    <d v="2017-11-30T00:00:00"/>
    <x v="37"/>
    <x v="0"/>
    <x v="0"/>
    <x v="0"/>
    <x v="1"/>
    <s v="16265"/>
    <d v="2017-12-01T00:00:00"/>
    <x v="0"/>
    <s v="July 1, 2017"/>
    <s v="Sept 30, 2017"/>
    <x v="0"/>
    <x v="0"/>
    <x v="7"/>
    <n v="4.9000000000000004"/>
    <n v="-0.5"/>
    <n v="193.8"/>
    <n v="-8.5"/>
    <x v="9"/>
    <x v="11"/>
  </r>
  <r>
    <x v="2"/>
    <x v="0"/>
    <d v="2017-11-30T00:00:00"/>
    <x v="37"/>
    <x v="0"/>
    <x v="0"/>
    <x v="0"/>
    <x v="1"/>
    <s v="16265"/>
    <d v="2017-12-01T00:00:00"/>
    <x v="0"/>
    <s v="July 1, 2017"/>
    <s v="Sept 30, 2017"/>
    <x v="0"/>
    <x v="0"/>
    <x v="7"/>
    <n v="5"/>
    <n v="-0.5"/>
    <n v="179.1"/>
    <n v="-5.7"/>
    <x v="7"/>
    <x v="8"/>
  </r>
  <r>
    <x v="2"/>
    <x v="0"/>
    <d v="2017-11-30T00:00:00"/>
    <x v="37"/>
    <x v="0"/>
    <x v="0"/>
    <x v="0"/>
    <x v="1"/>
    <s v="16265"/>
    <d v="2017-12-01T00:00:00"/>
    <x v="0"/>
    <s v="July 1, 2017"/>
    <s v="Sept 30, 2017"/>
    <x v="0"/>
    <x v="0"/>
    <x v="7"/>
    <n v="5.5"/>
    <n v="1.5"/>
    <n v="176.4"/>
    <n v="18.5"/>
    <x v="8"/>
    <x v="9"/>
  </r>
  <r>
    <x v="2"/>
    <x v="1"/>
    <d v="2017-11-30T00:00:00"/>
    <x v="37"/>
    <x v="0"/>
    <x v="0"/>
    <x v="11"/>
    <x v="1"/>
    <s v="16269"/>
    <d v="2017-12-01T00:00:00"/>
    <x v="0"/>
    <s v="July 1, 2017"/>
    <s v="Sept 30, 2017"/>
    <x v="0"/>
    <x v="0"/>
    <x v="7"/>
    <n v="125.07"/>
    <n v="-16.850000000000001"/>
    <n v="6005.16"/>
    <n v="-58.57"/>
    <x v="3"/>
    <x v="10"/>
  </r>
  <r>
    <x v="2"/>
    <x v="1"/>
    <d v="2017-11-30T00:00:00"/>
    <x v="37"/>
    <x v="0"/>
    <x v="0"/>
    <x v="11"/>
    <x v="1"/>
    <s v="16269"/>
    <d v="2017-12-01T00:00:00"/>
    <x v="0"/>
    <s v="July 1, 2017"/>
    <s v="Sept 30, 2017"/>
    <x v="0"/>
    <x v="0"/>
    <x v="7"/>
    <n v="3.8"/>
    <n v="-0.23"/>
    <n v="544.49"/>
    <n v="-2.61"/>
    <x v="9"/>
    <x v="11"/>
  </r>
  <r>
    <x v="2"/>
    <x v="1"/>
    <d v="2017-11-30T00:00:00"/>
    <x v="37"/>
    <x v="0"/>
    <x v="0"/>
    <x v="11"/>
    <x v="1"/>
    <s v="16269"/>
    <d v="2017-12-01T00:00:00"/>
    <x v="0"/>
    <s v="July 1, 2017"/>
    <s v="Sept 30, 2017"/>
    <x v="0"/>
    <x v="0"/>
    <x v="7"/>
    <n v="3.4"/>
    <n v="-0.13"/>
    <n v="555.01"/>
    <n v="3.56"/>
    <x v="7"/>
    <x v="8"/>
  </r>
  <r>
    <x v="2"/>
    <x v="1"/>
    <d v="2017-11-30T00:00:00"/>
    <x v="37"/>
    <x v="0"/>
    <x v="0"/>
    <x v="11"/>
    <x v="1"/>
    <s v="16269"/>
    <d v="2017-12-01T00:00:00"/>
    <x v="0"/>
    <s v="July 1, 2017"/>
    <s v="Sept 30, 2017"/>
    <x v="0"/>
    <x v="0"/>
    <x v="7"/>
    <n v="3.78"/>
    <n v="-0.22"/>
    <n v="574.38"/>
    <n v="-1.75"/>
    <x v="8"/>
    <x v="9"/>
  </r>
  <r>
    <x v="4"/>
    <x v="2"/>
    <m/>
    <x v="38"/>
    <x v="0"/>
    <x v="0"/>
    <x v="6"/>
    <x v="1"/>
    <s v="17021"/>
    <d v="2018-02-01T00:00:00"/>
    <x v="0"/>
    <s v="July 1, 2017"/>
    <s v="Sep 30, 2017"/>
    <x v="0"/>
    <x v="0"/>
    <x v="8"/>
    <n v="0.31"/>
    <n v="0"/>
    <n v="29.71"/>
    <n v="0"/>
    <x v="9"/>
    <x v="17"/>
  </r>
  <r>
    <x v="4"/>
    <x v="2"/>
    <m/>
    <x v="38"/>
    <x v="0"/>
    <x v="0"/>
    <x v="6"/>
    <x v="1"/>
    <s v="17021"/>
    <d v="2018-02-01T00:00:00"/>
    <x v="0"/>
    <s v="July 1, 2017"/>
    <s v="Sep 30, 2017"/>
    <x v="0"/>
    <x v="0"/>
    <x v="8"/>
    <n v="0.28000000000000003"/>
    <n v="0"/>
    <n v="30.54"/>
    <n v="0"/>
    <x v="7"/>
    <x v="18"/>
  </r>
  <r>
    <x v="4"/>
    <x v="2"/>
    <m/>
    <x v="38"/>
    <x v="0"/>
    <x v="0"/>
    <x v="6"/>
    <x v="1"/>
    <s v="17021"/>
    <d v="2018-02-01T00:00:00"/>
    <x v="0"/>
    <s v="July 1, 2017"/>
    <s v="Sep 30, 2017"/>
    <x v="0"/>
    <x v="0"/>
    <x v="8"/>
    <n v="0.32"/>
    <n v="0"/>
    <n v="29.78"/>
    <n v="0"/>
    <x v="8"/>
    <x v="19"/>
  </r>
  <r>
    <x v="4"/>
    <x v="2"/>
    <m/>
    <x v="38"/>
    <x v="0"/>
    <x v="0"/>
    <x v="6"/>
    <x v="1"/>
    <s v="17021"/>
    <d v="2018-02-01T00:00:00"/>
    <x v="0"/>
    <s v="July 1, 2017"/>
    <s v="Sep 30, 2017"/>
    <x v="0"/>
    <x v="0"/>
    <x v="8"/>
    <n v="8.7799999999999994"/>
    <n v="0"/>
    <n v="279.35000000000002"/>
    <n v="0"/>
    <x v="3"/>
    <x v="20"/>
  </r>
  <r>
    <x v="3"/>
    <x v="0"/>
    <d v="2018-06-28T00:00:00"/>
    <x v="39"/>
    <x v="0"/>
    <x v="0"/>
    <x v="0"/>
    <x v="1"/>
    <s v="19224"/>
    <d v="2018-05-01T00:00:00"/>
    <x v="0"/>
    <s v="October 1, 2017"/>
    <s v="December 31, 2017"/>
    <x v="0"/>
    <x v="0"/>
    <x v="8"/>
    <n v="5.8"/>
    <n v="1.8"/>
    <n v="193.1"/>
    <n v="30.9"/>
    <x v="10"/>
    <x v="13"/>
  </r>
  <r>
    <x v="3"/>
    <x v="0"/>
    <d v="2018-06-28T00:00:00"/>
    <x v="39"/>
    <x v="0"/>
    <x v="0"/>
    <x v="0"/>
    <x v="1"/>
    <s v="19224"/>
    <d v="2018-05-01T00:00:00"/>
    <x v="0"/>
    <s v="October 1, 2017"/>
    <s v="December 31, 2017"/>
    <x v="0"/>
    <x v="0"/>
    <x v="8"/>
    <n v="14.1"/>
    <n v="5.5"/>
    <n v="284.3"/>
    <n v="58.6"/>
    <x v="11"/>
    <x v="14"/>
  </r>
  <r>
    <x v="3"/>
    <x v="0"/>
    <d v="2018-06-28T00:00:00"/>
    <x v="39"/>
    <x v="0"/>
    <x v="0"/>
    <x v="0"/>
    <x v="1"/>
    <s v="19224"/>
    <d v="2018-05-01T00:00:00"/>
    <x v="0"/>
    <s v="October 1, 2017"/>
    <s v="December 31, 2017"/>
    <x v="0"/>
    <x v="0"/>
    <x v="8"/>
    <n v="23.7"/>
    <n v="10.199999999999999"/>
    <n v="417"/>
    <n v="104.4"/>
    <x v="12"/>
    <x v="15"/>
  </r>
  <r>
    <x v="3"/>
    <x v="0"/>
    <d v="2018-06-28T00:00:00"/>
    <x v="39"/>
    <x v="0"/>
    <x v="0"/>
    <x v="0"/>
    <x v="1"/>
    <s v="19224"/>
    <d v="2018-05-01T00:00:00"/>
    <x v="0"/>
    <s v="October 1, 2017"/>
    <s v="December 31, 2017"/>
    <x v="0"/>
    <x v="0"/>
    <x v="8"/>
    <n v="212.6"/>
    <n v="0.1"/>
    <n v="3617.6"/>
    <n v="52.4"/>
    <x v="3"/>
    <x v="16"/>
  </r>
  <r>
    <x v="3"/>
    <x v="1"/>
    <d v="2018-04-30T00:00:00"/>
    <x v="39"/>
    <x v="0"/>
    <x v="0"/>
    <x v="11"/>
    <x v="1"/>
    <s v="19228"/>
    <d v="2018-05-01T00:00:00"/>
    <x v="0"/>
    <s v="October 1, 2017"/>
    <s v="December 31, 2017"/>
    <x v="0"/>
    <x v="0"/>
    <x v="8"/>
    <n v="3.84"/>
    <n v="2.4"/>
    <n v="563.51"/>
    <n v="13.97"/>
    <x v="10"/>
    <x v="13"/>
  </r>
  <r>
    <x v="3"/>
    <x v="1"/>
    <d v="2018-04-30T00:00:00"/>
    <x v="39"/>
    <x v="0"/>
    <x v="0"/>
    <x v="11"/>
    <x v="1"/>
    <s v="19228"/>
    <d v="2018-05-01T00:00:00"/>
    <x v="0"/>
    <s v="October 1, 2017"/>
    <s v="December 31, 2017"/>
    <x v="0"/>
    <x v="0"/>
    <x v="8"/>
    <n v="9.58"/>
    <n v="5.69"/>
    <n v="725.96"/>
    <n v="26.73"/>
    <x v="11"/>
    <x v="14"/>
  </r>
  <r>
    <x v="3"/>
    <x v="1"/>
    <d v="2018-04-30T00:00:00"/>
    <x v="39"/>
    <x v="0"/>
    <x v="0"/>
    <x v="11"/>
    <x v="1"/>
    <s v="19228"/>
    <d v="2018-05-01T00:00:00"/>
    <x v="0"/>
    <s v="October 1, 2017"/>
    <s v="December 31, 2017"/>
    <x v="0"/>
    <x v="0"/>
    <x v="8"/>
    <n v="16.38"/>
    <n v="8.74"/>
    <n v="866.54"/>
    <n v="31.48"/>
    <x v="12"/>
    <x v="15"/>
  </r>
  <r>
    <x v="3"/>
    <x v="1"/>
    <d v="2018-04-30T00:00:00"/>
    <x v="39"/>
    <x v="0"/>
    <x v="0"/>
    <x v="11"/>
    <x v="1"/>
    <s v="19228"/>
    <d v="2018-05-01T00:00:00"/>
    <x v="0"/>
    <s v="October 1, 2017"/>
    <s v="December 31, 2017"/>
    <x v="0"/>
    <x v="0"/>
    <x v="8"/>
    <n v="154.88"/>
    <n v="-0.03"/>
    <n v="8161.18"/>
    <n v="13.61"/>
    <x v="3"/>
    <x v="16"/>
  </r>
  <r>
    <x v="3"/>
    <x v="3"/>
    <m/>
    <x v="39"/>
    <x v="0"/>
    <x v="0"/>
    <x v="6"/>
    <x v="1"/>
    <s v="19324"/>
    <d v="2018-05-01T00:00:00"/>
    <x v="0"/>
    <s v="October 1, 2017"/>
    <s v="December 31, 2017"/>
    <x v="0"/>
    <x v="0"/>
    <x v="8"/>
    <n v="0.43"/>
    <n v="0"/>
    <n v="24.82"/>
    <n v="0"/>
    <x v="10"/>
    <x v="13"/>
  </r>
  <r>
    <x v="3"/>
    <x v="3"/>
    <m/>
    <x v="39"/>
    <x v="0"/>
    <x v="0"/>
    <x v="6"/>
    <x v="1"/>
    <s v="19324"/>
    <d v="2018-05-01T00:00:00"/>
    <x v="0"/>
    <s v="October 1, 2017"/>
    <s v="December 31, 2017"/>
    <x v="0"/>
    <x v="0"/>
    <x v="8"/>
    <n v="1.34"/>
    <n v="0"/>
    <n v="33.39"/>
    <n v="0"/>
    <x v="11"/>
    <x v="14"/>
  </r>
  <r>
    <x v="3"/>
    <x v="3"/>
    <m/>
    <x v="39"/>
    <x v="0"/>
    <x v="0"/>
    <x v="6"/>
    <x v="1"/>
    <s v="19324"/>
    <d v="2018-05-01T00:00:00"/>
    <x v="0"/>
    <s v="October 1, 2017"/>
    <s v="December 31, 2017"/>
    <x v="0"/>
    <x v="0"/>
    <x v="8"/>
    <n v="1.96"/>
    <n v="0"/>
    <n v="29.1"/>
    <n v="0"/>
    <x v="12"/>
    <x v="15"/>
  </r>
  <r>
    <x v="3"/>
    <x v="3"/>
    <m/>
    <x v="39"/>
    <x v="0"/>
    <x v="0"/>
    <x v="6"/>
    <x v="1"/>
    <s v="19324"/>
    <d v="2018-05-01T00:00:00"/>
    <x v="0"/>
    <s v="October 1, 2017"/>
    <s v="December 31, 2017"/>
    <x v="0"/>
    <x v="0"/>
    <x v="8"/>
    <n v="12.51"/>
    <n v="0"/>
    <n v="366.66"/>
    <n v="0"/>
    <x v="3"/>
    <x v="16"/>
  </r>
  <r>
    <x v="0"/>
    <x v="0"/>
    <d v="2018-05-31T00:00:00"/>
    <x v="40"/>
    <x v="0"/>
    <x v="0"/>
    <x v="0"/>
    <x v="1"/>
    <s v="19865"/>
    <d v="2018-06-01T00:00:00"/>
    <x v="0"/>
    <s v="Jan 1, 2018"/>
    <s v="March 31, 2018"/>
    <x v="0"/>
    <x v="0"/>
    <x v="8"/>
    <n v="36.5"/>
    <n v="-4"/>
    <n v="495.6"/>
    <n v="-28.7"/>
    <x v="0"/>
    <x v="0"/>
  </r>
  <r>
    <x v="0"/>
    <x v="0"/>
    <d v="2018-05-31T00:00:00"/>
    <x v="40"/>
    <x v="0"/>
    <x v="0"/>
    <x v="0"/>
    <x v="1"/>
    <s v="19865"/>
    <d v="2018-06-01T00:00:00"/>
    <x v="0"/>
    <s v="Jan 1, 2018"/>
    <s v="March 31, 2018"/>
    <x v="0"/>
    <x v="0"/>
    <x v="8"/>
    <n v="29.4"/>
    <n v="-4.3"/>
    <n v="525.20000000000005"/>
    <n v="-59.7"/>
    <x v="1"/>
    <x v="1"/>
  </r>
  <r>
    <x v="0"/>
    <x v="0"/>
    <d v="2018-05-31T00:00:00"/>
    <x v="40"/>
    <x v="0"/>
    <x v="0"/>
    <x v="0"/>
    <x v="1"/>
    <s v="19865"/>
    <d v="2018-06-01T00:00:00"/>
    <x v="0"/>
    <s v="Jan 1, 2018"/>
    <s v="March 31, 2018"/>
    <x v="0"/>
    <x v="0"/>
    <x v="8"/>
    <n v="23.4"/>
    <n v="1.7"/>
    <n v="400.2"/>
    <n v="28"/>
    <x v="2"/>
    <x v="2"/>
  </r>
  <r>
    <x v="0"/>
    <x v="0"/>
    <d v="2018-05-31T00:00:00"/>
    <x v="40"/>
    <x v="0"/>
    <x v="0"/>
    <x v="0"/>
    <x v="1"/>
    <s v="19865"/>
    <d v="2018-06-01T00:00:00"/>
    <x v="0"/>
    <s v="Jan 1, 2018"/>
    <s v="March 31, 2018"/>
    <x v="0"/>
    <x v="0"/>
    <x v="8"/>
    <n v="89.3"/>
    <n v="-6.6"/>
    <n v="1421"/>
    <n v="-60.4"/>
    <x v="3"/>
    <x v="3"/>
  </r>
  <r>
    <x v="0"/>
    <x v="4"/>
    <d v="2018-05-30T00:00:00"/>
    <x v="40"/>
    <x v="0"/>
    <x v="0"/>
    <x v="6"/>
    <x v="1"/>
    <s v="19869"/>
    <d v="2018-06-01T00:00:00"/>
    <x v="0"/>
    <s v="Jan 1, 2018"/>
    <s v="March 31, 2018"/>
    <x v="0"/>
    <x v="0"/>
    <x v="8"/>
    <n v="2.56"/>
    <m/>
    <n v="32.32"/>
    <m/>
    <x v="0"/>
    <x v="0"/>
  </r>
  <r>
    <x v="0"/>
    <x v="4"/>
    <d v="2018-05-30T00:00:00"/>
    <x v="40"/>
    <x v="0"/>
    <x v="0"/>
    <x v="6"/>
    <x v="1"/>
    <s v="19869"/>
    <d v="2018-06-01T00:00:00"/>
    <x v="0"/>
    <s v="Jan 1, 2018"/>
    <s v="March 31, 2018"/>
    <x v="0"/>
    <x v="0"/>
    <x v="8"/>
    <n v="2.2799999999999998"/>
    <m/>
    <n v="27.64"/>
    <m/>
    <x v="1"/>
    <x v="1"/>
  </r>
  <r>
    <x v="0"/>
    <x v="4"/>
    <d v="2018-05-30T00:00:00"/>
    <x v="40"/>
    <x v="0"/>
    <x v="0"/>
    <x v="6"/>
    <x v="1"/>
    <s v="19869"/>
    <d v="2018-06-01T00:00:00"/>
    <x v="0"/>
    <s v="Jan 1, 2018"/>
    <s v="March 31, 2018"/>
    <x v="0"/>
    <x v="0"/>
    <x v="8"/>
    <n v="1.8"/>
    <m/>
    <n v="29.97"/>
    <m/>
    <x v="2"/>
    <x v="2"/>
  </r>
  <r>
    <x v="0"/>
    <x v="4"/>
    <d v="2018-05-30T00:00:00"/>
    <x v="40"/>
    <x v="0"/>
    <x v="0"/>
    <x v="6"/>
    <x v="1"/>
    <s v="19869"/>
    <d v="2018-06-01T00:00:00"/>
    <x v="0"/>
    <s v="Jan 1, 2018"/>
    <s v="March 31, 2018"/>
    <x v="0"/>
    <x v="0"/>
    <x v="8"/>
    <n v="6.64"/>
    <m/>
    <n v="89.93"/>
    <m/>
    <x v="3"/>
    <x v="3"/>
  </r>
  <r>
    <x v="0"/>
    <x v="1"/>
    <d v="2018-05-31T00:00:00"/>
    <x v="40"/>
    <x v="0"/>
    <x v="0"/>
    <x v="12"/>
    <x v="1"/>
    <s v="19873"/>
    <d v="2018-06-01T00:00:00"/>
    <x v="0"/>
    <s v="Jan 1, 2018"/>
    <s v="March 31, 2018"/>
    <x v="0"/>
    <x v="0"/>
    <x v="8"/>
    <n v="28.8"/>
    <n v="-2.4"/>
    <n v="990.92"/>
    <n v="-16.329999999999998"/>
    <x v="0"/>
    <x v="0"/>
  </r>
  <r>
    <x v="0"/>
    <x v="1"/>
    <d v="2018-05-31T00:00:00"/>
    <x v="40"/>
    <x v="0"/>
    <x v="0"/>
    <x v="12"/>
    <x v="1"/>
    <s v="19873"/>
    <d v="2018-06-01T00:00:00"/>
    <x v="0"/>
    <s v="Jan 1, 2018"/>
    <s v="March 31, 2018"/>
    <x v="0"/>
    <x v="0"/>
    <x v="8"/>
    <n v="23.86"/>
    <n v="-4.54"/>
    <n v="841.19"/>
    <n v="-15.36"/>
    <x v="1"/>
    <x v="1"/>
  </r>
  <r>
    <x v="0"/>
    <x v="1"/>
    <d v="2018-05-31T00:00:00"/>
    <x v="40"/>
    <x v="0"/>
    <x v="0"/>
    <x v="12"/>
    <x v="1"/>
    <s v="19873"/>
    <d v="2018-06-01T00:00:00"/>
    <x v="0"/>
    <s v="Jan 1, 2018"/>
    <s v="March 31, 2018"/>
    <x v="0"/>
    <x v="0"/>
    <x v="8"/>
    <n v="19.239999999999998"/>
    <n v="0.62"/>
    <n v="855.47"/>
    <n v="7.16"/>
    <x v="2"/>
    <x v="2"/>
  </r>
  <r>
    <x v="0"/>
    <x v="1"/>
    <d v="2018-05-31T00:00:00"/>
    <x v="40"/>
    <x v="0"/>
    <x v="0"/>
    <x v="12"/>
    <x v="1"/>
    <s v="19873"/>
    <d v="2018-06-01T00:00:00"/>
    <x v="0"/>
    <s v="Jan 1, 2018"/>
    <s v="March 31, 2018"/>
    <x v="0"/>
    <x v="0"/>
    <x v="8"/>
    <n v="71.900000000000006"/>
    <n v="-6.32"/>
    <n v="2687.58"/>
    <n v="-24.53"/>
    <x v="3"/>
    <x v="3"/>
  </r>
  <r>
    <x v="1"/>
    <x v="0"/>
    <d v="2018-08-31T00:00:00"/>
    <x v="41"/>
    <x v="0"/>
    <x v="0"/>
    <x v="0"/>
    <x v="0"/>
    <s v="21317"/>
    <d v="2018-09-01T00:00:00"/>
    <x v="0"/>
    <s v="Apr 1, 2018"/>
    <s v="Jun 30, 2018"/>
    <x v="0"/>
    <x v="0"/>
    <x v="8"/>
    <n v="129.1"/>
    <n v="-16.5"/>
    <n v="2296.5"/>
    <n v="-180.9"/>
    <x v="3"/>
    <x v="7"/>
  </r>
  <r>
    <x v="1"/>
    <x v="0"/>
    <d v="2018-08-31T00:00:00"/>
    <x v="41"/>
    <x v="0"/>
    <x v="0"/>
    <x v="0"/>
    <x v="0"/>
    <s v="21317"/>
    <d v="2018-09-01T00:00:00"/>
    <x v="0"/>
    <s v="Apr 1, 2018"/>
    <s v="Jun 30, 2018"/>
    <x v="0"/>
    <x v="0"/>
    <x v="8"/>
    <n v="22.6"/>
    <n v="-3.6"/>
    <n v="414.2"/>
    <n v="-25.3"/>
    <x v="4"/>
    <x v="4"/>
  </r>
  <r>
    <x v="1"/>
    <x v="0"/>
    <d v="2018-08-31T00:00:00"/>
    <x v="41"/>
    <x v="0"/>
    <x v="0"/>
    <x v="0"/>
    <x v="0"/>
    <s v="21317"/>
    <d v="2018-09-01T00:00:00"/>
    <x v="0"/>
    <s v="Apr 1, 2018"/>
    <s v="Jun 30, 2018"/>
    <x v="0"/>
    <x v="0"/>
    <x v="8"/>
    <n v="11.4"/>
    <n v="-5.4"/>
    <n v="264.10000000000002"/>
    <n v="-90.7"/>
    <x v="5"/>
    <x v="5"/>
  </r>
  <r>
    <x v="1"/>
    <x v="0"/>
    <d v="2018-08-31T00:00:00"/>
    <x v="41"/>
    <x v="0"/>
    <x v="0"/>
    <x v="0"/>
    <x v="0"/>
    <s v="21317"/>
    <d v="2018-09-01T00:00:00"/>
    <x v="0"/>
    <s v="Apr 1, 2018"/>
    <s v="Jun 30, 2018"/>
    <x v="0"/>
    <x v="0"/>
    <x v="8"/>
    <n v="5.8"/>
    <n v="-0.9"/>
    <n v="197.2"/>
    <n v="-4.5"/>
    <x v="6"/>
    <x v="6"/>
  </r>
  <r>
    <x v="1"/>
    <x v="4"/>
    <d v="2018-08-31T00:00:00"/>
    <x v="41"/>
    <x v="0"/>
    <x v="0"/>
    <x v="6"/>
    <x v="1"/>
    <s v="21321"/>
    <d v="2018-09-01T00:00:00"/>
    <x v="0"/>
    <s v="Apr 1, 2018"/>
    <s v="Jun 30, 2018"/>
    <x v="0"/>
    <x v="0"/>
    <x v="8"/>
    <n v="9.3000000000000007"/>
    <m/>
    <n v="168.38"/>
    <m/>
    <x v="3"/>
    <x v="7"/>
  </r>
  <r>
    <x v="1"/>
    <x v="4"/>
    <d v="2018-08-31T00:00:00"/>
    <x v="41"/>
    <x v="0"/>
    <x v="0"/>
    <x v="6"/>
    <x v="1"/>
    <s v="21321"/>
    <d v="2018-09-01T00:00:00"/>
    <x v="0"/>
    <s v="Apr 1, 2018"/>
    <s v="Jun 30, 2018"/>
    <x v="0"/>
    <x v="0"/>
    <x v="8"/>
    <n v="1.61"/>
    <m/>
    <n v="21.2"/>
    <m/>
    <x v="4"/>
    <x v="4"/>
  </r>
  <r>
    <x v="1"/>
    <x v="4"/>
    <d v="2018-08-31T00:00:00"/>
    <x v="41"/>
    <x v="0"/>
    <x v="0"/>
    <x v="6"/>
    <x v="1"/>
    <s v="21321"/>
    <d v="2018-09-01T00:00:00"/>
    <x v="0"/>
    <s v="Apr 1, 2018"/>
    <s v="Jun 30, 2018"/>
    <x v="0"/>
    <x v="0"/>
    <x v="8"/>
    <n v="0.69"/>
    <m/>
    <n v="29.5"/>
    <m/>
    <x v="5"/>
    <x v="5"/>
  </r>
  <r>
    <x v="1"/>
    <x v="4"/>
    <d v="2018-08-31T00:00:00"/>
    <x v="41"/>
    <x v="0"/>
    <x v="0"/>
    <x v="6"/>
    <x v="1"/>
    <s v="21321"/>
    <d v="2018-09-01T00:00:00"/>
    <x v="0"/>
    <s v="Apr 1, 2018"/>
    <s v="Jun 30, 2018"/>
    <x v="0"/>
    <x v="0"/>
    <x v="8"/>
    <n v="0.36"/>
    <m/>
    <n v="27.75"/>
    <m/>
    <x v="6"/>
    <x v="6"/>
  </r>
  <r>
    <x v="1"/>
    <x v="1"/>
    <d v="2018-08-29T00:00:00"/>
    <x v="41"/>
    <x v="0"/>
    <x v="0"/>
    <x v="12"/>
    <x v="1"/>
    <s v="21325"/>
    <d v="2018-09-01T00:00:00"/>
    <x v="0"/>
    <s v="Apr 1, 2018"/>
    <s v="Jun 30, 2018"/>
    <x v="0"/>
    <x v="0"/>
    <x v="8"/>
    <n v="105.19"/>
    <n v="-16.77"/>
    <n v="4673.5"/>
    <n v="-73.25"/>
    <x v="3"/>
    <x v="7"/>
  </r>
  <r>
    <x v="1"/>
    <x v="1"/>
    <d v="2018-08-29T00:00:00"/>
    <x v="41"/>
    <x v="0"/>
    <x v="0"/>
    <x v="12"/>
    <x v="1"/>
    <s v="21325"/>
    <d v="2018-09-01T00:00:00"/>
    <x v="0"/>
    <s v="Apr 1, 2018"/>
    <s v="Jun 30, 2018"/>
    <x v="0"/>
    <x v="0"/>
    <x v="8"/>
    <n v="18.11"/>
    <n v="-3.87"/>
    <n v="788.12"/>
    <n v="-17.12"/>
    <x v="4"/>
    <x v="4"/>
  </r>
  <r>
    <x v="1"/>
    <x v="1"/>
    <d v="2018-08-29T00:00:00"/>
    <x v="41"/>
    <x v="0"/>
    <x v="0"/>
    <x v="12"/>
    <x v="1"/>
    <s v="21325"/>
    <d v="2018-09-01T00:00:00"/>
    <x v="0"/>
    <s v="Apr 1, 2018"/>
    <s v="Jun 30, 2018"/>
    <x v="0"/>
    <x v="0"/>
    <x v="8"/>
    <n v="10.91"/>
    <n v="-5.57"/>
    <n v="620.23"/>
    <n v="-26.32"/>
    <x v="5"/>
    <x v="5"/>
  </r>
  <r>
    <x v="1"/>
    <x v="1"/>
    <d v="2018-08-29T00:00:00"/>
    <x v="41"/>
    <x v="0"/>
    <x v="0"/>
    <x v="12"/>
    <x v="1"/>
    <s v="21325"/>
    <d v="2018-09-01T00:00:00"/>
    <x v="0"/>
    <s v="Apr 1, 2018"/>
    <s v="Jun 30, 2018"/>
    <x v="0"/>
    <x v="0"/>
    <x v="8"/>
    <n v="4.28"/>
    <n v="-1.01"/>
    <n v="577.58000000000004"/>
    <n v="-5.28"/>
    <x v="6"/>
    <x v="6"/>
  </r>
  <r>
    <x v="2"/>
    <x v="0"/>
    <d v="2018-11-30T00:00:00"/>
    <x v="42"/>
    <x v="0"/>
    <x v="0"/>
    <x v="0"/>
    <x v="1"/>
    <s v="22084"/>
    <d v="2018-12-01T00:00:00"/>
    <x v="0"/>
    <s v="July 1, 2018"/>
    <s v="Sept 30, 2018"/>
    <x v="0"/>
    <x v="0"/>
    <x v="8"/>
    <n v="140.5"/>
    <n v="-16.399999999999999"/>
    <n v="2791.9"/>
    <n v="-176.6"/>
    <x v="3"/>
    <x v="10"/>
  </r>
  <r>
    <x v="2"/>
    <x v="0"/>
    <d v="2018-11-30T00:00:00"/>
    <x v="42"/>
    <x v="0"/>
    <x v="0"/>
    <x v="0"/>
    <x v="1"/>
    <s v="22084"/>
    <d v="2018-12-01T00:00:00"/>
    <x v="0"/>
    <s v="July 1, 2018"/>
    <s v="Sept 30, 2018"/>
    <x v="0"/>
    <x v="0"/>
    <x v="8"/>
    <n v="3.7"/>
    <n v="-0.6"/>
    <n v="167.3"/>
    <n v="1.9"/>
    <x v="9"/>
    <x v="11"/>
  </r>
  <r>
    <x v="2"/>
    <x v="0"/>
    <d v="2018-11-30T00:00:00"/>
    <x v="42"/>
    <x v="0"/>
    <x v="0"/>
    <x v="0"/>
    <x v="1"/>
    <s v="22084"/>
    <d v="2018-12-01T00:00:00"/>
    <x v="0"/>
    <s v="July 1, 2018"/>
    <s v="Sept 30, 2018"/>
    <x v="0"/>
    <x v="0"/>
    <x v="8"/>
    <n v="3.8"/>
    <n v="-0.9"/>
    <n v="186.8"/>
    <n v="-27.2"/>
    <x v="7"/>
    <x v="8"/>
  </r>
  <r>
    <x v="2"/>
    <x v="0"/>
    <d v="2018-11-30T00:00:00"/>
    <x v="42"/>
    <x v="0"/>
    <x v="0"/>
    <x v="0"/>
    <x v="1"/>
    <s v="22084"/>
    <d v="2018-12-01T00:00:00"/>
    <x v="0"/>
    <s v="July 1, 2018"/>
    <s v="Sept 30, 2018"/>
    <x v="0"/>
    <x v="0"/>
    <x v="8"/>
    <n v="3.9"/>
    <n v="1.6"/>
    <n v="141.30000000000001"/>
    <n v="29.6"/>
    <x v="8"/>
    <x v="9"/>
  </r>
  <r>
    <x v="2"/>
    <x v="1"/>
    <d v="2018-11-29T00:00:00"/>
    <x v="42"/>
    <x v="0"/>
    <x v="0"/>
    <x v="12"/>
    <x v="1"/>
    <s v="22088"/>
    <d v="2018-12-01T00:00:00"/>
    <x v="0"/>
    <s v="July 1, 2018"/>
    <s v="Sept 30, 2018"/>
    <x v="0"/>
    <x v="0"/>
    <x v="8"/>
    <n v="113.54"/>
    <n v="-16.97"/>
    <n v="6505.69"/>
    <n v="-70.84"/>
    <x v="3"/>
    <x v="10"/>
  </r>
  <r>
    <x v="2"/>
    <x v="1"/>
    <d v="2018-11-29T00:00:00"/>
    <x v="42"/>
    <x v="0"/>
    <x v="0"/>
    <x v="12"/>
    <x v="1"/>
    <s v="22088"/>
    <d v="2018-12-01T00:00:00"/>
    <x v="0"/>
    <s v="July 1, 2018"/>
    <s v="Sept 30, 2018"/>
    <x v="0"/>
    <x v="0"/>
    <x v="8"/>
    <n v="2.93"/>
    <n v="-0.18"/>
    <n v="618.26"/>
    <n v="-1.78"/>
    <x v="9"/>
    <x v="11"/>
  </r>
  <r>
    <x v="2"/>
    <x v="1"/>
    <d v="2018-11-29T00:00:00"/>
    <x v="42"/>
    <x v="0"/>
    <x v="0"/>
    <x v="12"/>
    <x v="1"/>
    <s v="22088"/>
    <d v="2018-12-01T00:00:00"/>
    <x v="0"/>
    <s v="July 1, 2018"/>
    <s v="Sept 30, 2018"/>
    <x v="0"/>
    <x v="0"/>
    <x v="8"/>
    <n v="2.66"/>
    <n v="0"/>
    <n v="643.78"/>
    <n v="0.41"/>
    <x v="7"/>
    <x v="8"/>
  </r>
  <r>
    <x v="2"/>
    <x v="1"/>
    <d v="2018-11-29T00:00:00"/>
    <x v="42"/>
    <x v="0"/>
    <x v="0"/>
    <x v="12"/>
    <x v="1"/>
    <s v="22088"/>
    <d v="2018-12-01T00:00:00"/>
    <x v="0"/>
    <s v="July 1, 2018"/>
    <s v="Sept 30, 2018"/>
    <x v="0"/>
    <x v="0"/>
    <x v="8"/>
    <n v="2.76"/>
    <n v="-0.03"/>
    <n v="570.15"/>
    <n v="3.78"/>
    <x v="8"/>
    <x v="9"/>
  </r>
  <r>
    <x v="2"/>
    <x v="4"/>
    <d v="2018-11-30T00:00:00"/>
    <x v="42"/>
    <x v="0"/>
    <x v="0"/>
    <x v="6"/>
    <x v="1"/>
    <s v="22309"/>
    <d v="2018-12-01T00:00:00"/>
    <x v="0"/>
    <s v="July 1, 2018"/>
    <s v="Sept 30, 2018"/>
    <x v="0"/>
    <x v="0"/>
    <x v="8"/>
    <n v="10.119999999999999"/>
    <m/>
    <n v="246.58"/>
    <m/>
    <x v="3"/>
    <x v="10"/>
  </r>
  <r>
    <x v="2"/>
    <x v="4"/>
    <d v="2018-11-30T00:00:00"/>
    <x v="42"/>
    <x v="0"/>
    <x v="0"/>
    <x v="6"/>
    <x v="1"/>
    <s v="22309"/>
    <d v="2018-12-01T00:00:00"/>
    <x v="0"/>
    <s v="July 1, 2018"/>
    <s v="Sept 30, 2018"/>
    <x v="0"/>
    <x v="0"/>
    <x v="8"/>
    <n v="0.28000000000000003"/>
    <m/>
    <n v="27.86"/>
    <m/>
    <x v="9"/>
    <x v="11"/>
  </r>
  <r>
    <x v="2"/>
    <x v="4"/>
    <d v="2018-11-30T00:00:00"/>
    <x v="42"/>
    <x v="0"/>
    <x v="0"/>
    <x v="6"/>
    <x v="1"/>
    <s v="22309"/>
    <d v="2018-12-01T00:00:00"/>
    <x v="0"/>
    <s v="July 1, 2018"/>
    <s v="Sept 30, 2018"/>
    <x v="0"/>
    <x v="0"/>
    <x v="8"/>
    <n v="0.27"/>
    <m/>
    <n v="28.76"/>
    <m/>
    <x v="7"/>
    <x v="8"/>
  </r>
  <r>
    <x v="2"/>
    <x v="4"/>
    <d v="2018-11-30T00:00:00"/>
    <x v="42"/>
    <x v="0"/>
    <x v="0"/>
    <x v="6"/>
    <x v="1"/>
    <s v="22309"/>
    <d v="2018-12-01T00:00:00"/>
    <x v="0"/>
    <s v="July 1, 2018"/>
    <s v="Sept 30, 2018"/>
    <x v="0"/>
    <x v="0"/>
    <x v="8"/>
    <n v="0.27"/>
    <m/>
    <n v="21.59"/>
    <m/>
    <x v="8"/>
    <x v="9"/>
  </r>
  <r>
    <x v="3"/>
    <x v="0"/>
    <d v="2019-04-30T00:00:00"/>
    <x v="43"/>
    <x v="0"/>
    <x v="0"/>
    <x v="13"/>
    <x v="0"/>
    <s v="24428"/>
    <d v="2019-05-01T00:00:00"/>
    <x v="0"/>
    <s v="October 1, 2018"/>
    <s v="December 31, 2018"/>
    <x v="0"/>
    <x v="0"/>
    <x v="9"/>
    <n v="6.5"/>
    <n v="3.9"/>
    <n v="257.3"/>
    <n v="63.2"/>
    <x v="10"/>
    <x v="13"/>
  </r>
  <r>
    <x v="3"/>
    <x v="0"/>
    <d v="2019-04-30T00:00:00"/>
    <x v="43"/>
    <x v="0"/>
    <x v="0"/>
    <x v="13"/>
    <x v="0"/>
    <s v="24428"/>
    <d v="2019-05-01T00:00:00"/>
    <x v="0"/>
    <s v="October 1, 2018"/>
    <s v="December 31, 2018"/>
    <x v="0"/>
    <x v="0"/>
    <x v="9"/>
    <n v="14.9"/>
    <n v="3.3"/>
    <n v="339.3"/>
    <n v="44.9"/>
    <x v="11"/>
    <x v="14"/>
  </r>
  <r>
    <x v="3"/>
    <x v="0"/>
    <d v="2019-04-30T00:00:00"/>
    <x v="43"/>
    <x v="0"/>
    <x v="0"/>
    <x v="13"/>
    <x v="0"/>
    <s v="24428"/>
    <d v="2019-05-01T00:00:00"/>
    <x v="0"/>
    <s v="October 1, 2018"/>
    <s v="December 31, 2018"/>
    <x v="0"/>
    <x v="0"/>
    <x v="9"/>
    <n v="20.2"/>
    <n v="2.2000000000000002"/>
    <n v="416.6"/>
    <n v="14.3"/>
    <x v="12"/>
    <x v="15"/>
  </r>
  <r>
    <x v="3"/>
    <x v="0"/>
    <d v="2019-04-30T00:00:00"/>
    <x v="43"/>
    <x v="0"/>
    <x v="0"/>
    <x v="13"/>
    <x v="0"/>
    <s v="24428"/>
    <d v="2019-05-01T00:00:00"/>
    <x v="0"/>
    <s v="October 1, 2018"/>
    <s v="December 31, 2018"/>
    <x v="0"/>
    <x v="0"/>
    <x v="9"/>
    <n v="182.1"/>
    <n v="-7"/>
    <n v="3805.1"/>
    <n v="-54.2"/>
    <x v="3"/>
    <x v="16"/>
  </r>
  <r>
    <x v="3"/>
    <x v="4"/>
    <m/>
    <x v="43"/>
    <x v="0"/>
    <x v="0"/>
    <x v="6"/>
    <x v="1"/>
    <s v="24432"/>
    <d v="2019-05-01T00:00:00"/>
    <x v="0"/>
    <s v="October 1, 2018"/>
    <s v="December 31, 2018"/>
    <x v="0"/>
    <x v="0"/>
    <x v="9"/>
    <n v="1.1200000000000001"/>
    <m/>
    <n v="52.52"/>
    <m/>
    <x v="10"/>
    <x v="13"/>
  </r>
  <r>
    <x v="3"/>
    <x v="4"/>
    <m/>
    <x v="43"/>
    <x v="0"/>
    <x v="0"/>
    <x v="6"/>
    <x v="1"/>
    <s v="24432"/>
    <d v="2019-05-01T00:00:00"/>
    <x v="0"/>
    <s v="October 1, 2018"/>
    <s v="December 31, 2018"/>
    <x v="0"/>
    <x v="0"/>
    <x v="9"/>
    <n v="3.73"/>
    <m/>
    <n v="54.75"/>
    <m/>
    <x v="11"/>
    <x v="14"/>
  </r>
  <r>
    <x v="3"/>
    <x v="4"/>
    <m/>
    <x v="43"/>
    <x v="0"/>
    <x v="0"/>
    <x v="6"/>
    <x v="1"/>
    <s v="24432"/>
    <d v="2019-05-01T00:00:00"/>
    <x v="0"/>
    <s v="October 1, 2018"/>
    <s v="December 31, 2018"/>
    <x v="0"/>
    <x v="0"/>
    <x v="9"/>
    <n v="2.61"/>
    <m/>
    <n v="54.000999999999998"/>
    <m/>
    <x v="12"/>
    <x v="15"/>
  </r>
  <r>
    <x v="3"/>
    <x v="4"/>
    <m/>
    <x v="43"/>
    <x v="0"/>
    <x v="0"/>
    <x v="6"/>
    <x v="1"/>
    <s v="24432"/>
    <d v="2019-05-01T00:00:00"/>
    <x v="0"/>
    <s v="October 1, 2018"/>
    <s v="December 31, 2018"/>
    <x v="0"/>
    <x v="0"/>
    <x v="9"/>
    <n v="17.579999999999998"/>
    <m/>
    <n v="407.85"/>
    <m/>
    <x v="3"/>
    <x v="16"/>
  </r>
  <r>
    <x v="3"/>
    <x v="1"/>
    <d v="2019-04-30T00:00:00"/>
    <x v="43"/>
    <x v="0"/>
    <x v="0"/>
    <x v="14"/>
    <x v="1"/>
    <s v="24436"/>
    <d v="2019-05-01T00:00:00"/>
    <x v="0"/>
    <s v="October 1, 2018"/>
    <s v="December 31, 2018"/>
    <x v="0"/>
    <x v="0"/>
    <x v="9"/>
    <n v="4.4400000000000004"/>
    <n v="2.71"/>
    <n v="606.22"/>
    <n v="21.83"/>
    <x v="10"/>
    <x v="13"/>
  </r>
  <r>
    <x v="3"/>
    <x v="1"/>
    <d v="2019-04-30T00:00:00"/>
    <x v="43"/>
    <x v="0"/>
    <x v="0"/>
    <x v="14"/>
    <x v="1"/>
    <s v="24436"/>
    <d v="2019-05-01T00:00:00"/>
    <x v="0"/>
    <s v="October 1, 2018"/>
    <s v="December 31, 2018"/>
    <x v="0"/>
    <x v="0"/>
    <x v="9"/>
    <n v="10.66"/>
    <n v="4.66"/>
    <n v="753.5"/>
    <n v="24.67"/>
    <x v="11"/>
    <x v="14"/>
  </r>
  <r>
    <x v="3"/>
    <x v="1"/>
    <d v="2019-04-30T00:00:00"/>
    <x v="43"/>
    <x v="0"/>
    <x v="0"/>
    <x v="14"/>
    <x v="1"/>
    <s v="24436"/>
    <d v="2019-05-01T00:00:00"/>
    <x v="0"/>
    <s v="October 1, 2018"/>
    <s v="December 31, 2018"/>
    <x v="0"/>
    <x v="0"/>
    <x v="9"/>
    <n v="15.11"/>
    <n v="2.56"/>
    <n v="824.28"/>
    <n v="4.58"/>
    <x v="12"/>
    <x v="15"/>
  </r>
  <r>
    <x v="3"/>
    <x v="1"/>
    <d v="2019-04-30T00:00:00"/>
    <x v="43"/>
    <x v="0"/>
    <x v="0"/>
    <x v="14"/>
    <x v="1"/>
    <s v="24436"/>
    <d v="2019-05-01T00:00:00"/>
    <x v="0"/>
    <s v="October 1, 2018"/>
    <s v="December 31, 2018"/>
    <x v="0"/>
    <x v="0"/>
    <x v="9"/>
    <n v="143.75"/>
    <n v="-7.05"/>
    <n v="8689.68"/>
    <n v="-19.75"/>
    <x v="3"/>
    <x v="16"/>
  </r>
  <r>
    <x v="0"/>
    <x v="4"/>
    <d v="2020-04-24T00:00:00"/>
    <x v="44"/>
    <x v="0"/>
    <x v="0"/>
    <x v="6"/>
    <x v="0"/>
    <s v="24933"/>
    <d v="2020-04-28T00:00:00"/>
    <x v="0"/>
    <s v="Jan 1, 2019"/>
    <s v="March 31, 2019"/>
    <x v="0"/>
    <x v="0"/>
    <x v="9"/>
    <n v="2.89"/>
    <m/>
    <n v="56.32"/>
    <m/>
    <x v="0"/>
    <x v="0"/>
  </r>
  <r>
    <x v="0"/>
    <x v="4"/>
    <d v="2020-04-24T00:00:00"/>
    <x v="44"/>
    <x v="0"/>
    <x v="0"/>
    <x v="6"/>
    <x v="0"/>
    <s v="24933"/>
    <d v="2020-04-28T00:00:00"/>
    <x v="0"/>
    <s v="Jan 1, 2019"/>
    <s v="March 31, 2019"/>
    <x v="0"/>
    <x v="0"/>
    <x v="9"/>
    <n v="2.42"/>
    <m/>
    <n v="48.68"/>
    <m/>
    <x v="1"/>
    <x v="1"/>
  </r>
  <r>
    <x v="0"/>
    <x v="4"/>
    <d v="2020-04-24T00:00:00"/>
    <x v="44"/>
    <x v="0"/>
    <x v="0"/>
    <x v="6"/>
    <x v="0"/>
    <s v="24933"/>
    <d v="2020-04-28T00:00:00"/>
    <x v="0"/>
    <s v="Jan 1, 2019"/>
    <s v="March 31, 2019"/>
    <x v="0"/>
    <x v="0"/>
    <x v="9"/>
    <n v="2.33"/>
    <m/>
    <n v="54.95"/>
    <m/>
    <x v="2"/>
    <x v="2"/>
  </r>
  <r>
    <x v="0"/>
    <x v="4"/>
    <d v="2020-04-24T00:00:00"/>
    <x v="44"/>
    <x v="0"/>
    <x v="0"/>
    <x v="6"/>
    <x v="0"/>
    <s v="24933"/>
    <d v="2020-04-28T00:00:00"/>
    <x v="0"/>
    <s v="Jan 1, 2019"/>
    <s v="March 31, 2019"/>
    <x v="0"/>
    <x v="0"/>
    <x v="9"/>
    <n v="7.64"/>
    <m/>
    <n v="159.94999999999999"/>
    <m/>
    <x v="3"/>
    <x v="3"/>
  </r>
  <r>
    <x v="0"/>
    <x v="0"/>
    <d v="2019-05-31T00:00:00"/>
    <x v="44"/>
    <x v="0"/>
    <x v="0"/>
    <x v="15"/>
    <x v="1"/>
    <s v="24998"/>
    <d v="2019-06-01T00:00:00"/>
    <x v="0"/>
    <s v="Jan 1, 2019"/>
    <s v="March 31, 2019"/>
    <x v="0"/>
    <x v="0"/>
    <x v="9"/>
    <n v="43.76"/>
    <n v="8"/>
    <n v="1401.66"/>
    <n v="79.59"/>
    <x v="0"/>
    <x v="0"/>
  </r>
  <r>
    <x v="0"/>
    <x v="0"/>
    <d v="2019-05-31T00:00:00"/>
    <x v="44"/>
    <x v="0"/>
    <x v="0"/>
    <x v="15"/>
    <x v="1"/>
    <s v="24998"/>
    <d v="2019-06-01T00:00:00"/>
    <x v="0"/>
    <s v="Jan 1, 2019"/>
    <s v="March 31, 2019"/>
    <x v="0"/>
    <x v="0"/>
    <x v="9"/>
    <n v="49.21"/>
    <n v="-8.6"/>
    <n v="1444.66"/>
    <n v="-81.84"/>
    <x v="1"/>
    <x v="1"/>
  </r>
  <r>
    <x v="0"/>
    <x v="0"/>
    <d v="2019-05-31T00:00:00"/>
    <x v="44"/>
    <x v="0"/>
    <x v="0"/>
    <x v="15"/>
    <x v="1"/>
    <s v="24998"/>
    <d v="2019-06-01T00:00:00"/>
    <x v="0"/>
    <s v="Jan 1, 2019"/>
    <s v="March 31, 2019"/>
    <x v="0"/>
    <x v="0"/>
    <x v="9"/>
    <n v="41.33"/>
    <n v="-3.23"/>
    <n v="1381.94"/>
    <n v="-21.82"/>
    <x v="2"/>
    <x v="2"/>
  </r>
  <r>
    <x v="0"/>
    <x v="0"/>
    <d v="2019-05-31T00:00:00"/>
    <x v="44"/>
    <x v="0"/>
    <x v="0"/>
    <x v="15"/>
    <x v="1"/>
    <s v="24998"/>
    <d v="2019-06-01T00:00:00"/>
    <x v="0"/>
    <s v="Jan 1, 2019"/>
    <s v="March 31, 2019"/>
    <x v="0"/>
    <x v="0"/>
    <x v="9"/>
    <n v="134.31"/>
    <n v="-3.83"/>
    <n v="4228.26"/>
    <n v="-24.07"/>
    <x v="3"/>
    <x v="3"/>
  </r>
  <r>
    <x v="1"/>
    <x v="4"/>
    <d v="2020-04-24T00:00:00"/>
    <x v="45"/>
    <x v="0"/>
    <x v="0"/>
    <x v="6"/>
    <x v="0"/>
    <s v="25602"/>
    <d v="2020-04-28T00:00:00"/>
    <x v="0"/>
    <s v="Apr 1, 2019"/>
    <s v="Jun 30, 2019"/>
    <x v="0"/>
    <x v="0"/>
    <x v="9"/>
    <n v="10.39"/>
    <m/>
    <n v="332.49"/>
    <m/>
    <x v="3"/>
    <x v="7"/>
  </r>
  <r>
    <x v="1"/>
    <x v="4"/>
    <d v="2020-04-24T00:00:00"/>
    <x v="45"/>
    <x v="0"/>
    <x v="0"/>
    <x v="6"/>
    <x v="0"/>
    <s v="25602"/>
    <d v="2020-04-28T00:00:00"/>
    <x v="0"/>
    <s v="Apr 1, 2019"/>
    <s v="Jun 30, 2019"/>
    <x v="0"/>
    <x v="0"/>
    <x v="9"/>
    <n v="1.4"/>
    <m/>
    <n v="58.11"/>
    <m/>
    <x v="4"/>
    <x v="4"/>
  </r>
  <r>
    <x v="1"/>
    <x v="4"/>
    <d v="2020-04-24T00:00:00"/>
    <x v="45"/>
    <x v="0"/>
    <x v="0"/>
    <x v="6"/>
    <x v="0"/>
    <s v="25602"/>
    <d v="2020-04-28T00:00:00"/>
    <x v="0"/>
    <s v="Apr 1, 2019"/>
    <s v="Jun 30, 2019"/>
    <x v="0"/>
    <x v="0"/>
    <x v="9"/>
    <n v="0.87"/>
    <m/>
    <n v="58.19"/>
    <m/>
    <x v="5"/>
    <x v="5"/>
  </r>
  <r>
    <x v="1"/>
    <x v="4"/>
    <d v="2020-04-24T00:00:00"/>
    <x v="45"/>
    <x v="0"/>
    <x v="0"/>
    <x v="6"/>
    <x v="0"/>
    <s v="25602"/>
    <d v="2020-04-28T00:00:00"/>
    <x v="0"/>
    <s v="Apr 1, 2019"/>
    <s v="Jun 30, 2019"/>
    <x v="0"/>
    <x v="0"/>
    <x v="9"/>
    <n v="0.48"/>
    <m/>
    <n v="56.23"/>
    <m/>
    <x v="6"/>
    <x v="6"/>
  </r>
  <r>
    <x v="1"/>
    <x v="5"/>
    <d v="2019-09-11T00:00:00"/>
    <x v="45"/>
    <x v="0"/>
    <x v="0"/>
    <x v="16"/>
    <x v="1"/>
    <s v="25606"/>
    <d v="2019-09-04T00:00:00"/>
    <x v="0"/>
    <s v="Apr 1, 2019"/>
    <s v="Jun 30, 2019"/>
    <x v="0"/>
    <x v="0"/>
    <x v="9"/>
    <n v="193.41"/>
    <n v="-19.2"/>
    <n v="6981.32"/>
    <n v="-174.2"/>
    <x v="3"/>
    <x v="7"/>
  </r>
  <r>
    <x v="1"/>
    <x v="5"/>
    <d v="2019-09-11T00:00:00"/>
    <x v="45"/>
    <x v="0"/>
    <x v="0"/>
    <x v="16"/>
    <x v="1"/>
    <s v="25606"/>
    <d v="2019-09-04T00:00:00"/>
    <x v="0"/>
    <s v="Apr 1, 2019"/>
    <s v="Jun 30, 2019"/>
    <x v="0"/>
    <x v="0"/>
    <x v="9"/>
    <n v="29.48"/>
    <n v="-6.18"/>
    <n v="1063.8399999999999"/>
    <n v="-49.95"/>
    <x v="4"/>
    <x v="4"/>
  </r>
  <r>
    <x v="1"/>
    <x v="5"/>
    <d v="2019-09-11T00:00:00"/>
    <x v="45"/>
    <x v="0"/>
    <x v="0"/>
    <x v="16"/>
    <x v="1"/>
    <s v="25606"/>
    <d v="2019-09-04T00:00:00"/>
    <x v="0"/>
    <s v="Apr 1, 2019"/>
    <s v="Jun 30, 2019"/>
    <x v="0"/>
    <x v="0"/>
    <x v="9"/>
    <n v="19.79"/>
    <n v="-6.2"/>
    <n v="940.98"/>
    <n v="-60.71"/>
    <x v="5"/>
    <x v="5"/>
  </r>
  <r>
    <x v="1"/>
    <x v="5"/>
    <d v="2019-09-11T00:00:00"/>
    <x v="45"/>
    <x v="0"/>
    <x v="0"/>
    <x v="16"/>
    <x v="1"/>
    <s v="25606"/>
    <d v="2019-09-04T00:00:00"/>
    <x v="0"/>
    <s v="Apr 1, 2019"/>
    <s v="Jun 30, 2019"/>
    <x v="0"/>
    <x v="0"/>
    <x v="9"/>
    <n v="9.84"/>
    <n v="-3"/>
    <n v="748.24"/>
    <n v="-39.47"/>
    <x v="6"/>
    <x v="6"/>
  </r>
  <r>
    <x v="2"/>
    <x v="4"/>
    <d v="2020-04-24T00:00:00"/>
    <x v="46"/>
    <x v="0"/>
    <x v="0"/>
    <x v="6"/>
    <x v="0"/>
    <s v="26242"/>
    <d v="2020-04-28T00:00:00"/>
    <x v="0"/>
    <s v="July 1, 2019"/>
    <s v="September 30, 2019"/>
    <x v="0"/>
    <x v="0"/>
    <x v="9"/>
    <n v="11.61"/>
    <m/>
    <n v="467.86"/>
    <m/>
    <x v="3"/>
    <x v="10"/>
  </r>
  <r>
    <x v="2"/>
    <x v="4"/>
    <d v="2020-04-24T00:00:00"/>
    <x v="46"/>
    <x v="0"/>
    <x v="0"/>
    <x v="6"/>
    <x v="0"/>
    <s v="26242"/>
    <d v="2020-04-28T00:00:00"/>
    <x v="0"/>
    <s v="July 1, 2019"/>
    <s v="September 30, 2019"/>
    <x v="0"/>
    <x v="0"/>
    <x v="9"/>
    <n v="0.38"/>
    <m/>
    <n v="50.87"/>
    <m/>
    <x v="9"/>
    <x v="11"/>
  </r>
  <r>
    <x v="2"/>
    <x v="4"/>
    <d v="2020-04-24T00:00:00"/>
    <x v="46"/>
    <x v="0"/>
    <x v="0"/>
    <x v="6"/>
    <x v="0"/>
    <s v="26242"/>
    <d v="2020-04-28T00:00:00"/>
    <x v="0"/>
    <s v="July 1, 2019"/>
    <s v="September 30, 2019"/>
    <x v="0"/>
    <x v="0"/>
    <x v="9"/>
    <n v="0.38"/>
    <m/>
    <n v="53.18"/>
    <m/>
    <x v="7"/>
    <x v="8"/>
  </r>
  <r>
    <x v="2"/>
    <x v="4"/>
    <d v="2020-04-24T00:00:00"/>
    <x v="46"/>
    <x v="0"/>
    <x v="0"/>
    <x v="6"/>
    <x v="0"/>
    <s v="26242"/>
    <d v="2020-04-28T00:00:00"/>
    <x v="0"/>
    <s v="July 1, 2019"/>
    <s v="September 30, 2019"/>
    <x v="0"/>
    <x v="0"/>
    <x v="9"/>
    <n v="0.46"/>
    <m/>
    <n v="31.32"/>
    <m/>
    <x v="8"/>
    <x v="9"/>
  </r>
  <r>
    <x v="2"/>
    <x v="5"/>
    <d v="2019-11-29T00:00:00"/>
    <x v="46"/>
    <x v="0"/>
    <x v="0"/>
    <x v="17"/>
    <x v="3"/>
    <s v="26246"/>
    <d v="2019-12-03T00:00:00"/>
    <x v="0"/>
    <s v="July 1, 2019"/>
    <s v="September 30, 2019"/>
    <x v="0"/>
    <x v="0"/>
    <x v="9"/>
    <n v="211.42"/>
    <n v="-19.920000000000002"/>
    <n v="9284.75"/>
    <n v="-176.1"/>
    <x v="3"/>
    <x v="10"/>
  </r>
  <r>
    <x v="2"/>
    <x v="5"/>
    <d v="2019-11-29T00:00:00"/>
    <x v="46"/>
    <x v="0"/>
    <x v="0"/>
    <x v="17"/>
    <x v="3"/>
    <s v="26246"/>
    <d v="2019-12-03T00:00:00"/>
    <x v="0"/>
    <s v="July 1, 2019"/>
    <s v="September 30, 2019"/>
    <x v="0"/>
    <x v="0"/>
    <x v="9"/>
    <n v="6.72"/>
    <n v="-0.24"/>
    <n v="792.83"/>
    <n v="-3.75"/>
    <x v="9"/>
    <x v="11"/>
  </r>
  <r>
    <x v="2"/>
    <x v="5"/>
    <d v="2019-11-29T00:00:00"/>
    <x v="46"/>
    <x v="0"/>
    <x v="0"/>
    <x v="17"/>
    <x v="3"/>
    <s v="26246"/>
    <d v="2019-12-03T00:00:00"/>
    <x v="0"/>
    <s v="July 1, 2019"/>
    <s v="September 30, 2019"/>
    <x v="0"/>
    <x v="0"/>
    <x v="9"/>
    <n v="5.81"/>
    <n v="-0.84"/>
    <n v="778.11"/>
    <n v="-9.32"/>
    <x v="7"/>
    <x v="8"/>
  </r>
  <r>
    <x v="2"/>
    <x v="5"/>
    <d v="2019-11-29T00:00:00"/>
    <x v="46"/>
    <x v="0"/>
    <x v="0"/>
    <x v="17"/>
    <x v="3"/>
    <s v="26246"/>
    <d v="2019-12-03T00:00:00"/>
    <x v="0"/>
    <s v="July 1, 2019"/>
    <s v="September 30, 2019"/>
    <x v="0"/>
    <x v="0"/>
    <x v="9"/>
    <n v="5.47"/>
    <n v="0.35"/>
    <n v="732.49"/>
    <n v="11.16"/>
    <x v="8"/>
    <x v="9"/>
  </r>
  <r>
    <x v="0"/>
    <x v="4"/>
    <d v="2020-06-30T00:00:00"/>
    <x v="47"/>
    <x v="0"/>
    <x v="0"/>
    <x v="6"/>
    <x v="1"/>
    <s v="28467"/>
    <d v="2020-07-01T00:00:00"/>
    <x v="0"/>
    <s v="January 1, 2020"/>
    <s v="March 31, 2020"/>
    <x v="0"/>
    <x v="0"/>
    <x v="10"/>
    <n v="2.58"/>
    <m/>
    <n v="56.5"/>
    <m/>
    <x v="0"/>
    <x v="0"/>
  </r>
  <r>
    <x v="0"/>
    <x v="4"/>
    <d v="2020-06-30T00:00:00"/>
    <x v="47"/>
    <x v="0"/>
    <x v="0"/>
    <x v="6"/>
    <x v="1"/>
    <s v="28467"/>
    <d v="2020-07-01T00:00:00"/>
    <x v="0"/>
    <s v="January 1, 2020"/>
    <s v="March 31, 2020"/>
    <x v="0"/>
    <x v="0"/>
    <x v="10"/>
    <n v="2.25"/>
    <m/>
    <n v="53.46"/>
    <m/>
    <x v="1"/>
    <x v="1"/>
  </r>
  <r>
    <x v="0"/>
    <x v="4"/>
    <d v="2020-06-30T00:00:00"/>
    <x v="47"/>
    <x v="0"/>
    <x v="0"/>
    <x v="6"/>
    <x v="1"/>
    <s v="28467"/>
    <d v="2020-07-01T00:00:00"/>
    <x v="0"/>
    <s v="January 1, 2020"/>
    <s v="March 31, 2020"/>
    <x v="0"/>
    <x v="0"/>
    <x v="10"/>
    <n v="1.87"/>
    <m/>
    <n v="52.62"/>
    <m/>
    <x v="2"/>
    <x v="2"/>
  </r>
  <r>
    <x v="0"/>
    <x v="4"/>
    <d v="2020-06-30T00:00:00"/>
    <x v="47"/>
    <x v="0"/>
    <x v="0"/>
    <x v="6"/>
    <x v="1"/>
    <s v="28467"/>
    <d v="2020-07-01T00:00:00"/>
    <x v="0"/>
    <s v="January 1, 2020"/>
    <s v="March 31, 2020"/>
    <x v="0"/>
    <x v="0"/>
    <x v="10"/>
    <n v="6.7"/>
    <m/>
    <n v="162.58000000000001"/>
    <m/>
    <x v="3"/>
    <x v="3"/>
  </r>
  <r>
    <x v="0"/>
    <x v="5"/>
    <d v="2020-06-26T00:00:00"/>
    <x v="47"/>
    <x v="0"/>
    <x v="0"/>
    <x v="18"/>
    <x v="1"/>
    <s v="28471"/>
    <d v="2020-07-01T00:00:00"/>
    <x v="0"/>
    <s v="January 1, 2020"/>
    <s v="March 31, 2020"/>
    <x v="0"/>
    <x v="0"/>
    <x v="10"/>
    <n v="31.8"/>
    <n v="0.23"/>
    <n v="1381.36"/>
    <n v="-28.61"/>
    <x v="0"/>
    <x v="0"/>
  </r>
  <r>
    <x v="0"/>
    <x v="5"/>
    <d v="2020-06-26T00:00:00"/>
    <x v="47"/>
    <x v="0"/>
    <x v="0"/>
    <x v="18"/>
    <x v="1"/>
    <s v="28471"/>
    <d v="2020-07-01T00:00:00"/>
    <x v="0"/>
    <s v="January 1, 2020"/>
    <s v="March 31, 2020"/>
    <x v="0"/>
    <x v="0"/>
    <x v="10"/>
    <n v="32.31"/>
    <n v="-0.8"/>
    <n v="1377.4"/>
    <n v="-15.93"/>
    <x v="1"/>
    <x v="1"/>
  </r>
  <r>
    <x v="0"/>
    <x v="5"/>
    <d v="2020-06-26T00:00:00"/>
    <x v="47"/>
    <x v="0"/>
    <x v="0"/>
    <x v="18"/>
    <x v="1"/>
    <s v="28471"/>
    <d v="2020-07-01T00:00:00"/>
    <x v="0"/>
    <s v="January 1, 2020"/>
    <s v="March 31, 2020"/>
    <x v="0"/>
    <x v="0"/>
    <x v="10"/>
    <n v="28.31"/>
    <n v="-4.18"/>
    <n v="1275.79"/>
    <n v="-43.47"/>
    <x v="2"/>
    <x v="2"/>
  </r>
  <r>
    <x v="0"/>
    <x v="5"/>
    <d v="2020-06-26T00:00:00"/>
    <x v="47"/>
    <x v="0"/>
    <x v="0"/>
    <x v="18"/>
    <x v="1"/>
    <s v="28471"/>
    <d v="2020-07-01T00:00:00"/>
    <x v="0"/>
    <s v="January 1, 2020"/>
    <s v="March 31, 2020"/>
    <x v="0"/>
    <x v="0"/>
    <x v="10"/>
    <n v="92.43"/>
    <n v="-4.74"/>
    <n v="4034.55"/>
    <n v="-88.01"/>
    <x v="3"/>
    <x v="3"/>
  </r>
  <r>
    <x v="3"/>
    <x v="4"/>
    <d v="2020-06-01T00:00:00"/>
    <x v="48"/>
    <x v="0"/>
    <x v="0"/>
    <x v="6"/>
    <x v="1"/>
    <s v="28470"/>
    <d v="2020-06-02T00:00:00"/>
    <x v="0"/>
    <s v="October 1, 2019"/>
    <s v="December 31, 2019"/>
    <x v="0"/>
    <x v="0"/>
    <x v="10"/>
    <n v="0.8"/>
    <m/>
    <n v="51.16"/>
    <m/>
    <x v="10"/>
    <x v="13"/>
  </r>
  <r>
    <x v="3"/>
    <x v="4"/>
    <d v="2020-06-01T00:00:00"/>
    <x v="48"/>
    <x v="0"/>
    <x v="0"/>
    <x v="6"/>
    <x v="1"/>
    <s v="28470"/>
    <d v="2020-06-02T00:00:00"/>
    <x v="0"/>
    <s v="October 1, 2019"/>
    <s v="December 31, 2019"/>
    <x v="0"/>
    <x v="0"/>
    <x v="10"/>
    <n v="3.88"/>
    <m/>
    <n v="56.47"/>
    <m/>
    <x v="11"/>
    <x v="14"/>
  </r>
  <r>
    <x v="3"/>
    <x v="4"/>
    <d v="2020-06-01T00:00:00"/>
    <x v="48"/>
    <x v="0"/>
    <x v="0"/>
    <x v="6"/>
    <x v="1"/>
    <s v="28470"/>
    <d v="2020-06-02T00:00:00"/>
    <x v="0"/>
    <s v="October 1, 2019"/>
    <s v="December 31, 2019"/>
    <x v="0"/>
    <x v="0"/>
    <x v="10"/>
    <n v="2.87"/>
    <m/>
    <n v="55.89"/>
    <m/>
    <x v="12"/>
    <x v="15"/>
  </r>
  <r>
    <x v="3"/>
    <x v="4"/>
    <d v="2020-06-01T00:00:00"/>
    <x v="48"/>
    <x v="0"/>
    <x v="0"/>
    <x v="6"/>
    <x v="1"/>
    <s v="28470"/>
    <d v="2020-06-02T00:00:00"/>
    <x v="0"/>
    <s v="October 1, 2019"/>
    <s v="December 31, 2019"/>
    <x v="0"/>
    <x v="0"/>
    <x v="10"/>
    <n v="19.16"/>
    <m/>
    <n v="631.37"/>
    <m/>
    <x v="3"/>
    <x v="16"/>
  </r>
  <r>
    <x v="3"/>
    <x v="5"/>
    <d v="2020-06-01T00:00:00"/>
    <x v="48"/>
    <x v="0"/>
    <x v="0"/>
    <x v="18"/>
    <x v="1"/>
    <s v="28474"/>
    <d v="2020-06-02T00:00:00"/>
    <x v="0"/>
    <s v="October 1, 2019"/>
    <s v="December 31, 2019"/>
    <x v="0"/>
    <x v="0"/>
    <x v="10"/>
    <n v="7.55"/>
    <n v="4.6900000000000004"/>
    <n v="875.31"/>
    <n v="67.39"/>
    <x v="10"/>
    <x v="13"/>
  </r>
  <r>
    <x v="3"/>
    <x v="5"/>
    <d v="2020-06-01T00:00:00"/>
    <x v="48"/>
    <x v="0"/>
    <x v="0"/>
    <x v="18"/>
    <x v="1"/>
    <s v="28474"/>
    <d v="2020-06-02T00:00:00"/>
    <x v="0"/>
    <s v="October 1, 2019"/>
    <s v="December 31, 2019"/>
    <x v="0"/>
    <x v="0"/>
    <x v="10"/>
    <n v="19.84"/>
    <n v="6.66"/>
    <n v="1153.1300000000001"/>
    <n v="67.739999999999995"/>
    <x v="11"/>
    <x v="14"/>
  </r>
  <r>
    <x v="3"/>
    <x v="5"/>
    <d v="2020-06-01T00:00:00"/>
    <x v="48"/>
    <x v="0"/>
    <x v="0"/>
    <x v="18"/>
    <x v="1"/>
    <s v="28474"/>
    <d v="2020-06-02T00:00:00"/>
    <x v="0"/>
    <s v="October 1, 2019"/>
    <s v="December 31, 2019"/>
    <x v="0"/>
    <x v="0"/>
    <x v="10"/>
    <n v="28.17"/>
    <n v="4.4000000000000004"/>
    <n v="1209.71"/>
    <n v="48.5"/>
    <x v="12"/>
    <x v="15"/>
  </r>
  <r>
    <x v="3"/>
    <x v="5"/>
    <d v="2020-06-01T00:00:00"/>
    <x v="48"/>
    <x v="0"/>
    <x v="0"/>
    <x v="18"/>
    <x v="1"/>
    <s v="28474"/>
    <d v="2020-06-02T00:00:00"/>
    <x v="0"/>
    <s v="October 1, 2019"/>
    <s v="December 31, 2019"/>
    <x v="0"/>
    <x v="0"/>
    <x v="10"/>
    <n v="266.98"/>
    <n v="-4.17"/>
    <n v="12522.91"/>
    <n v="7.54"/>
    <x v="3"/>
    <x v="16"/>
  </r>
</pivotCacheRecords>
</file>

<file path=xl/pivotCache/pivotCacheRecords4.xml><?xml version="1.0" encoding="utf-8"?>
<pivotCacheRecords xmlns="http://schemas.openxmlformats.org/spreadsheetml/2006/main" xmlns:r="http://schemas.openxmlformats.org/officeDocument/2006/relationships" count="432">
  <r>
    <x v="0"/>
    <x v="0"/>
    <d v="2010-05-31T00:00:00"/>
    <x v="0"/>
    <x v="0"/>
    <x v="0"/>
    <x v="0"/>
    <x v="0"/>
    <s v="243"/>
    <d v="2010-06-01T00:00:00"/>
    <x v="0"/>
    <s v="Jan 1, 2010"/>
    <s v="Mar 31, 2010"/>
    <x v="0"/>
    <x v="0"/>
    <x v="0"/>
    <n v="569.4"/>
    <n v="18.100000000000001"/>
    <n v="401.1"/>
    <n v="4.4000000000000004"/>
    <x v="0"/>
    <x v="0"/>
  </r>
  <r>
    <x v="0"/>
    <x v="0"/>
    <d v="2010-05-31T00:00:00"/>
    <x v="0"/>
    <x v="0"/>
    <x v="0"/>
    <x v="0"/>
    <x v="0"/>
    <s v="243"/>
    <d v="2010-06-01T00:00:00"/>
    <x v="0"/>
    <s v="Jan 1, 2010"/>
    <s v="Mar 31, 2010"/>
    <x v="0"/>
    <x v="0"/>
    <x v="0"/>
    <n v="545.79999999999995"/>
    <n v="-62.1"/>
    <n v="386"/>
    <n v="-29.4"/>
    <x v="1"/>
    <x v="1"/>
  </r>
  <r>
    <x v="0"/>
    <x v="0"/>
    <d v="2010-05-31T00:00:00"/>
    <x v="0"/>
    <x v="0"/>
    <x v="0"/>
    <x v="0"/>
    <x v="0"/>
    <s v="243"/>
    <d v="2010-06-01T00:00:00"/>
    <x v="0"/>
    <s v="Jan 1, 2010"/>
    <s v="Mar 31, 2010"/>
    <x v="0"/>
    <x v="0"/>
    <x v="0"/>
    <n v="412.8"/>
    <n v="-44.9"/>
    <n v="313.39999999999998"/>
    <n v="-61.5"/>
    <x v="2"/>
    <x v="2"/>
  </r>
  <r>
    <x v="0"/>
    <x v="0"/>
    <d v="2010-05-31T00:00:00"/>
    <x v="0"/>
    <x v="0"/>
    <x v="0"/>
    <x v="0"/>
    <x v="0"/>
    <s v="243"/>
    <d v="2010-06-01T00:00:00"/>
    <x v="0"/>
    <s v="Jan 1, 2010"/>
    <s v="Mar 31, 2010"/>
    <x v="0"/>
    <x v="0"/>
    <x v="0"/>
    <n v="1528"/>
    <n v="-88.8"/>
    <n v="1100.5"/>
    <n v="-86.4"/>
    <x v="3"/>
    <x v="3"/>
  </r>
  <r>
    <x v="0"/>
    <x v="1"/>
    <d v="2010-05-31T00:00:00"/>
    <x v="0"/>
    <x v="0"/>
    <x v="0"/>
    <x v="1"/>
    <x v="1"/>
    <s v="251"/>
    <d v="2010-06-01T00:00:00"/>
    <x v="0"/>
    <s v="Jan 1, 2010"/>
    <s v="Mar 31, 2010"/>
    <x v="0"/>
    <x v="0"/>
    <x v="0"/>
    <n v="360.18"/>
    <n v="31.38"/>
    <n v="221.09"/>
    <n v="1.1599999999999999"/>
    <x v="0"/>
    <x v="0"/>
  </r>
  <r>
    <x v="0"/>
    <x v="1"/>
    <d v="2010-05-31T00:00:00"/>
    <x v="0"/>
    <x v="0"/>
    <x v="0"/>
    <x v="1"/>
    <x v="1"/>
    <s v="251"/>
    <d v="2010-06-01T00:00:00"/>
    <x v="0"/>
    <s v="Jan 1, 2010"/>
    <s v="Mar 31, 2010"/>
    <x v="0"/>
    <x v="0"/>
    <x v="0"/>
    <n v="329.3"/>
    <n v="-21.08"/>
    <n v="200.28"/>
    <n v="-10.98"/>
    <x v="1"/>
    <x v="1"/>
  </r>
  <r>
    <x v="0"/>
    <x v="1"/>
    <d v="2010-05-31T00:00:00"/>
    <x v="0"/>
    <x v="0"/>
    <x v="0"/>
    <x v="1"/>
    <x v="1"/>
    <s v="251"/>
    <d v="2010-06-01T00:00:00"/>
    <x v="0"/>
    <s v="Jan 1, 2010"/>
    <s v="Mar 31, 2010"/>
    <x v="0"/>
    <x v="0"/>
    <x v="0"/>
    <n v="297.70999999999998"/>
    <n v="-71.56"/>
    <n v="182.58"/>
    <n v="-38.6"/>
    <x v="2"/>
    <x v="2"/>
  </r>
  <r>
    <x v="0"/>
    <x v="1"/>
    <d v="2010-05-31T00:00:00"/>
    <x v="0"/>
    <x v="0"/>
    <x v="0"/>
    <x v="1"/>
    <x v="1"/>
    <s v="251"/>
    <d v="2010-06-01T00:00:00"/>
    <x v="0"/>
    <s v="Jan 1, 2010"/>
    <s v="Mar 31, 2010"/>
    <x v="0"/>
    <x v="0"/>
    <x v="0"/>
    <n v="987.18"/>
    <n v="-61.26"/>
    <n v="603.95000000000005"/>
    <n v="-48.41"/>
    <x v="3"/>
    <x v="3"/>
  </r>
  <r>
    <x v="1"/>
    <x v="0"/>
    <d v="2010-08-31T00:00:00"/>
    <x v="1"/>
    <x v="0"/>
    <x v="0"/>
    <x v="0"/>
    <x v="1"/>
    <s v="424"/>
    <d v="2010-09-01T00:00:00"/>
    <x v="0"/>
    <s v="Apr 1, 2010"/>
    <s v="Jun 30, 2010"/>
    <x v="0"/>
    <x v="0"/>
    <x v="0"/>
    <n v="255.2"/>
    <n v="-67.3"/>
    <n v="172.3"/>
    <n v="-63.2"/>
    <x v="4"/>
    <x v="4"/>
  </r>
  <r>
    <x v="1"/>
    <x v="0"/>
    <d v="2010-08-31T00:00:00"/>
    <x v="1"/>
    <x v="0"/>
    <x v="0"/>
    <x v="0"/>
    <x v="1"/>
    <s v="424"/>
    <d v="2010-09-01T00:00:00"/>
    <x v="0"/>
    <s v="Apr 1, 2010"/>
    <s v="Jun 30, 2010"/>
    <x v="0"/>
    <x v="0"/>
    <x v="0"/>
    <n v="179.1"/>
    <n v="-47.7"/>
    <n v="119.2"/>
    <n v="-28.6"/>
    <x v="5"/>
    <x v="5"/>
  </r>
  <r>
    <x v="1"/>
    <x v="0"/>
    <d v="2010-08-31T00:00:00"/>
    <x v="1"/>
    <x v="0"/>
    <x v="0"/>
    <x v="0"/>
    <x v="1"/>
    <s v="424"/>
    <d v="2010-09-01T00:00:00"/>
    <x v="0"/>
    <s v="Apr 1, 2010"/>
    <s v="Jun 30, 2010"/>
    <x v="0"/>
    <x v="0"/>
    <x v="0"/>
    <n v="96.9"/>
    <n v="-7.8"/>
    <n v="72.3"/>
    <n v="-19.899999999999999"/>
    <x v="6"/>
    <x v="6"/>
  </r>
  <r>
    <x v="1"/>
    <x v="0"/>
    <d v="2010-08-31T00:00:00"/>
    <x v="1"/>
    <x v="0"/>
    <x v="0"/>
    <x v="0"/>
    <x v="1"/>
    <s v="424"/>
    <d v="2010-09-01T00:00:00"/>
    <x v="0"/>
    <s v="Apr 1, 2010"/>
    <s v="Jun 30, 2010"/>
    <x v="0"/>
    <x v="0"/>
    <x v="0"/>
    <n v="2059.1999999999998"/>
    <n v="-212.9"/>
    <n v="1464.3"/>
    <n v="-173.1"/>
    <x v="3"/>
    <x v="7"/>
  </r>
  <r>
    <x v="1"/>
    <x v="1"/>
    <d v="2010-08-30T00:00:00"/>
    <x v="1"/>
    <x v="0"/>
    <x v="0"/>
    <x v="1"/>
    <x v="1"/>
    <s v="432"/>
    <d v="2010-09-01T00:00:00"/>
    <x v="0"/>
    <s v="Apr 1, 2010"/>
    <s v="Jun 30, 2010"/>
    <x v="0"/>
    <x v="0"/>
    <x v="0"/>
    <n v="175.92"/>
    <n v="-47.62"/>
    <n v="107.56"/>
    <n v="-27.87"/>
    <x v="4"/>
    <x v="4"/>
  </r>
  <r>
    <x v="1"/>
    <x v="1"/>
    <d v="2010-08-30T00:00:00"/>
    <x v="1"/>
    <x v="0"/>
    <x v="0"/>
    <x v="1"/>
    <x v="1"/>
    <s v="432"/>
    <d v="2010-09-01T00:00:00"/>
    <x v="0"/>
    <s v="Apr 1, 2010"/>
    <s v="Jun 30, 2010"/>
    <x v="0"/>
    <x v="0"/>
    <x v="0"/>
    <n v="117.77"/>
    <n v="-47.06"/>
    <n v="71.8"/>
    <n v="-26.67"/>
    <x v="5"/>
    <x v="5"/>
  </r>
  <r>
    <x v="1"/>
    <x v="1"/>
    <d v="2010-08-30T00:00:00"/>
    <x v="1"/>
    <x v="0"/>
    <x v="0"/>
    <x v="1"/>
    <x v="1"/>
    <s v="432"/>
    <d v="2010-09-01T00:00:00"/>
    <x v="0"/>
    <s v="Apr 1, 2010"/>
    <s v="Jun 30, 2010"/>
    <x v="0"/>
    <x v="0"/>
    <x v="0"/>
    <n v="73.650000000000006"/>
    <n v="-16.5"/>
    <n v="42.76"/>
    <n v="-11.48"/>
    <x v="6"/>
    <x v="6"/>
  </r>
  <r>
    <x v="1"/>
    <x v="1"/>
    <d v="2010-08-30T00:00:00"/>
    <x v="1"/>
    <x v="0"/>
    <x v="0"/>
    <x v="1"/>
    <x v="1"/>
    <s v="432"/>
    <d v="2010-09-01T00:00:00"/>
    <x v="0"/>
    <s v="Apr 1, 2010"/>
    <s v="Jun 30, 2010"/>
    <x v="0"/>
    <x v="0"/>
    <x v="0"/>
    <n v="1354.53"/>
    <n v="-172.44"/>
    <n v="826.08"/>
    <n v="-114.44"/>
    <x v="3"/>
    <x v="7"/>
  </r>
  <r>
    <x v="2"/>
    <x v="0"/>
    <d v="2010-11-30T00:00:00"/>
    <x v="2"/>
    <x v="0"/>
    <x v="0"/>
    <x v="2"/>
    <x v="1"/>
    <s v="669"/>
    <d v="2010-12-01T00:00:00"/>
    <x v="0"/>
    <s v="July 1, 2010"/>
    <s v="Sept 30, 2010"/>
    <x v="0"/>
    <x v="0"/>
    <x v="0"/>
    <n v="71.3"/>
    <n v="7"/>
    <n v="58.9"/>
    <n v="4.4000000000000004"/>
    <x v="7"/>
    <x v="8"/>
  </r>
  <r>
    <x v="2"/>
    <x v="0"/>
    <d v="2010-11-30T00:00:00"/>
    <x v="2"/>
    <x v="0"/>
    <x v="0"/>
    <x v="2"/>
    <x v="1"/>
    <s v="669"/>
    <d v="2010-12-01T00:00:00"/>
    <x v="0"/>
    <s v="July 1, 2010"/>
    <s v="Sept 30, 2010"/>
    <x v="0"/>
    <x v="0"/>
    <x v="0"/>
    <n v="80.599999999999994"/>
    <n v="1.5"/>
    <n v="66.3"/>
    <n v="-1.3"/>
    <x v="8"/>
    <x v="9"/>
  </r>
  <r>
    <x v="2"/>
    <x v="0"/>
    <d v="2010-11-30T00:00:00"/>
    <x v="2"/>
    <x v="0"/>
    <x v="0"/>
    <x v="2"/>
    <x v="1"/>
    <s v="669"/>
    <d v="2010-12-01T00:00:00"/>
    <x v="0"/>
    <s v="July 1, 2010"/>
    <s v="Sept 30, 2010"/>
    <x v="0"/>
    <x v="0"/>
    <x v="0"/>
    <n v="2276.1"/>
    <n v="-214.9"/>
    <n v="1639.6"/>
    <n v="-165.4"/>
    <x v="3"/>
    <x v="10"/>
  </r>
  <r>
    <x v="2"/>
    <x v="0"/>
    <d v="2010-11-30T00:00:00"/>
    <x v="2"/>
    <x v="0"/>
    <x v="0"/>
    <x v="2"/>
    <x v="1"/>
    <s v="669"/>
    <d v="2010-12-01T00:00:00"/>
    <x v="0"/>
    <s v="July 1, 2010"/>
    <s v="Sept 30, 2010"/>
    <x v="0"/>
    <x v="0"/>
    <x v="0"/>
    <n v="65"/>
    <n v="-1.1000000000000001"/>
    <n v="50"/>
    <n v="-4.5999999999999996"/>
    <x v="9"/>
    <x v="11"/>
  </r>
  <r>
    <x v="2"/>
    <x v="1"/>
    <d v="2010-11-30T00:00:00"/>
    <x v="2"/>
    <x v="0"/>
    <x v="0"/>
    <x v="1"/>
    <x v="1"/>
    <s v="677"/>
    <d v="2010-12-01T00:00:00"/>
    <x v="0"/>
    <s v="July 1, 2010"/>
    <s v="Sept 30, 2010"/>
    <x v="0"/>
    <x v="0"/>
    <x v="0"/>
    <n v="8.5175671370000003"/>
    <n v="7.3363438497576899E-2"/>
    <n v="7.1858470910000003"/>
    <n v="-0.29334622987165299"/>
    <x v="7"/>
    <x v="8"/>
  </r>
  <r>
    <x v="2"/>
    <x v="1"/>
    <d v="2010-11-30T00:00:00"/>
    <x v="2"/>
    <x v="0"/>
    <x v="0"/>
    <x v="1"/>
    <x v="1"/>
    <s v="677"/>
    <d v="2010-12-01T00:00:00"/>
    <x v="0"/>
    <s v="July 1, 2010"/>
    <s v="Sept 30, 2010"/>
    <x v="0"/>
    <x v="0"/>
    <x v="0"/>
    <n v="47.581617276999999"/>
    <n v="4.6805751792354604"/>
    <n v="37.586230249000003"/>
    <n v="4.8921296588612702"/>
    <x v="8"/>
    <x v="9"/>
  </r>
  <r>
    <x v="2"/>
    <x v="1"/>
    <d v="2010-11-30T00:00:00"/>
    <x v="2"/>
    <x v="0"/>
    <x v="0"/>
    <x v="1"/>
    <x v="1"/>
    <s v="677"/>
    <d v="2010-12-01T00:00:00"/>
    <x v="0"/>
    <s v="July 1, 2010"/>
    <s v="Sept 30, 2010"/>
    <x v="0"/>
    <x v="0"/>
    <x v="0"/>
    <n v="1463.5074946079999"/>
    <n v="-171.79223840586201"/>
    <n v="901.60273671100003"/>
    <n v="-112.40227104072601"/>
    <x v="3"/>
    <x v="10"/>
  </r>
  <r>
    <x v="2"/>
    <x v="1"/>
    <d v="2010-11-30T00:00:00"/>
    <x v="2"/>
    <x v="0"/>
    <x v="0"/>
    <x v="1"/>
    <x v="1"/>
    <s v="677"/>
    <d v="2010-12-01T00:00:00"/>
    <x v="0"/>
    <s v="July 1, 2010"/>
    <s v="Sept 30, 2010"/>
    <x v="0"/>
    <x v="0"/>
    <x v="0"/>
    <n v="52.879619376999997"/>
    <n v="-4.1103491648122903"/>
    <n v="30.754131692000001"/>
    <n v="-2.5646455704214399"/>
    <x v="9"/>
    <x v="11"/>
  </r>
  <r>
    <x v="3"/>
    <x v="0"/>
    <d v="2011-05-02T00:00:00"/>
    <x v="3"/>
    <x v="0"/>
    <x v="0"/>
    <x v="0"/>
    <x v="1"/>
    <s v="651"/>
    <d v="2011-05-03T00:00:00"/>
    <x v="0"/>
    <s v="October 1, 2010"/>
    <s v="December 31, 2010"/>
    <x v="0"/>
    <x v="0"/>
    <x v="1"/>
    <n v="132.19999999999999"/>
    <n v="77.099999999999994"/>
    <n v="90.9"/>
    <n v="49.2"/>
    <x v="10"/>
    <x v="12"/>
  </r>
  <r>
    <x v="3"/>
    <x v="0"/>
    <d v="2011-05-02T00:00:00"/>
    <x v="3"/>
    <x v="0"/>
    <x v="0"/>
    <x v="0"/>
    <x v="1"/>
    <s v="651"/>
    <d v="2011-05-03T00:00:00"/>
    <x v="0"/>
    <s v="October 1, 2010"/>
    <s v="December 31, 2010"/>
    <x v="0"/>
    <x v="0"/>
    <x v="1"/>
    <n v="247.7"/>
    <n v="89.1"/>
    <n v="178.2"/>
    <n v="57.9"/>
    <x v="11"/>
    <x v="12"/>
  </r>
  <r>
    <x v="3"/>
    <x v="0"/>
    <d v="2011-05-02T00:00:00"/>
    <x v="3"/>
    <x v="0"/>
    <x v="0"/>
    <x v="0"/>
    <x v="1"/>
    <s v="651"/>
    <d v="2011-05-03T00:00:00"/>
    <x v="0"/>
    <s v="October 1, 2010"/>
    <s v="December 31, 2010"/>
    <x v="0"/>
    <x v="0"/>
    <x v="1"/>
    <n v="463.2"/>
    <n v="123.8"/>
    <n v="305.89999999999998"/>
    <n v="54.7"/>
    <x v="12"/>
    <x v="12"/>
  </r>
  <r>
    <x v="3"/>
    <x v="0"/>
    <d v="2011-05-02T00:00:00"/>
    <x v="3"/>
    <x v="0"/>
    <x v="0"/>
    <x v="0"/>
    <x v="1"/>
    <s v="651"/>
    <d v="2011-05-03T00:00:00"/>
    <x v="0"/>
    <s v="October 1, 2010"/>
    <s v="December 31, 2010"/>
    <x v="0"/>
    <x v="0"/>
    <x v="1"/>
    <n v="3119.2"/>
    <n v="75.2"/>
    <n v="2214.6"/>
    <n v="-3.6"/>
    <x v="3"/>
    <x v="12"/>
  </r>
  <r>
    <x v="3"/>
    <x v="1"/>
    <d v="2011-05-11T00:00:00"/>
    <x v="3"/>
    <x v="0"/>
    <x v="0"/>
    <x v="3"/>
    <x v="1"/>
    <s v="659"/>
    <d v="2011-05-03T00:00:00"/>
    <x v="0"/>
    <s v="October 1, 2010"/>
    <s v="December 31, 2010"/>
    <x v="0"/>
    <x v="0"/>
    <x v="1"/>
    <n v="74.099999999999994"/>
    <n v="36.54"/>
    <n v="60.06"/>
    <n v="25.61"/>
    <x v="10"/>
    <x v="12"/>
  </r>
  <r>
    <x v="3"/>
    <x v="1"/>
    <d v="2011-05-11T00:00:00"/>
    <x v="3"/>
    <x v="0"/>
    <x v="0"/>
    <x v="3"/>
    <x v="1"/>
    <s v="659"/>
    <d v="2011-05-03T00:00:00"/>
    <x v="0"/>
    <s v="October 1, 2010"/>
    <s v="December 31, 2010"/>
    <x v="0"/>
    <x v="0"/>
    <x v="1"/>
    <n v="136.75"/>
    <n v="69.97"/>
    <n v="101.2"/>
    <n v="36.299999999999997"/>
    <x v="11"/>
    <x v="12"/>
  </r>
  <r>
    <x v="3"/>
    <x v="1"/>
    <d v="2011-05-11T00:00:00"/>
    <x v="3"/>
    <x v="0"/>
    <x v="0"/>
    <x v="3"/>
    <x v="1"/>
    <s v="659"/>
    <d v="2011-05-03T00:00:00"/>
    <x v="0"/>
    <s v="October 1, 2010"/>
    <s v="December 31, 2010"/>
    <x v="0"/>
    <x v="0"/>
    <x v="1"/>
    <n v="268.29000000000002"/>
    <n v="104.61"/>
    <n v="169.59"/>
    <n v="45.9"/>
    <x v="12"/>
    <x v="12"/>
  </r>
  <r>
    <x v="3"/>
    <x v="1"/>
    <d v="2011-05-11T00:00:00"/>
    <x v="3"/>
    <x v="0"/>
    <x v="0"/>
    <x v="3"/>
    <x v="1"/>
    <s v="659"/>
    <d v="2011-05-03T00:00:00"/>
    <x v="0"/>
    <s v="October 1, 2010"/>
    <s v="December 31, 2010"/>
    <x v="0"/>
    <x v="0"/>
    <x v="1"/>
    <n v="1942.65"/>
    <n v="39.33"/>
    <n v="1232.45"/>
    <n v="-4.59"/>
    <x v="3"/>
    <x v="12"/>
  </r>
  <r>
    <x v="0"/>
    <x v="0"/>
    <d v="2011-05-31T00:00:00"/>
    <x v="4"/>
    <x v="0"/>
    <x v="0"/>
    <x v="0"/>
    <x v="0"/>
    <s v="843"/>
    <d v="2011-06-01T00:00:00"/>
    <x v="0"/>
    <s v="Jan 1, 2011"/>
    <s v="March 31, 2011"/>
    <x v="0"/>
    <x v="0"/>
    <x v="1"/>
    <n v="639.5"/>
    <n v="30"/>
    <n v="423.5"/>
    <n v="-5.9"/>
    <x v="0"/>
    <x v="0"/>
  </r>
  <r>
    <x v="0"/>
    <x v="0"/>
    <d v="2011-05-31T00:00:00"/>
    <x v="4"/>
    <x v="0"/>
    <x v="0"/>
    <x v="0"/>
    <x v="0"/>
    <s v="843"/>
    <d v="2011-06-01T00:00:00"/>
    <x v="0"/>
    <s v="Jan 1, 2011"/>
    <s v="March 31, 2011"/>
    <x v="0"/>
    <x v="0"/>
    <x v="1"/>
    <n v="630.79999999999995"/>
    <n v="-89.7"/>
    <n v="471.7"/>
    <n v="-42.3"/>
    <x v="1"/>
    <x v="1"/>
  </r>
  <r>
    <x v="0"/>
    <x v="0"/>
    <d v="2011-05-31T00:00:00"/>
    <x v="4"/>
    <x v="0"/>
    <x v="0"/>
    <x v="0"/>
    <x v="0"/>
    <s v="843"/>
    <d v="2011-06-01T00:00:00"/>
    <x v="0"/>
    <s v="Jan 1, 2011"/>
    <s v="March 31, 2011"/>
    <x v="0"/>
    <x v="0"/>
    <x v="1"/>
    <n v="496.1"/>
    <n v="5.4"/>
    <n v="396.5"/>
    <n v="3.1"/>
    <x v="2"/>
    <x v="2"/>
  </r>
  <r>
    <x v="0"/>
    <x v="0"/>
    <d v="2011-05-31T00:00:00"/>
    <x v="4"/>
    <x v="0"/>
    <x v="0"/>
    <x v="0"/>
    <x v="0"/>
    <s v="843"/>
    <d v="2011-06-01T00:00:00"/>
    <x v="0"/>
    <s v="Jan 1, 2011"/>
    <s v="March 31, 2011"/>
    <x v="0"/>
    <x v="0"/>
    <x v="1"/>
    <n v="1766.4"/>
    <n v="-54.3"/>
    <n v="1291.7"/>
    <n v="-45.1"/>
    <x v="3"/>
    <x v="3"/>
  </r>
  <r>
    <x v="0"/>
    <x v="1"/>
    <d v="2011-05-30T00:00:00"/>
    <x v="4"/>
    <x v="0"/>
    <x v="0"/>
    <x v="3"/>
    <x v="1"/>
    <s v="855"/>
    <d v="2011-06-01T00:00:00"/>
    <x v="0"/>
    <s v="Jan 1, 2011"/>
    <s v="March 31, 2011"/>
    <x v="0"/>
    <x v="0"/>
    <x v="1"/>
    <n v="383.64149852700001"/>
    <n v="54.203002434727701"/>
    <n v="236.08717622"/>
    <n v="30.675382372212798"/>
    <x v="0"/>
    <x v="0"/>
  </r>
  <r>
    <x v="0"/>
    <x v="1"/>
    <d v="2011-05-30T00:00:00"/>
    <x v="4"/>
    <x v="0"/>
    <x v="0"/>
    <x v="3"/>
    <x v="1"/>
    <s v="855"/>
    <d v="2011-06-01T00:00:00"/>
    <x v="0"/>
    <s v="Jan 1, 2011"/>
    <s v="March 31, 2011"/>
    <x v="0"/>
    <x v="0"/>
    <x v="1"/>
    <n v="402.59765586200001"/>
    <n v="-57.615067479901398"/>
    <n v="242.96042712900001"/>
    <n v="-30.7479247407258"/>
    <x v="1"/>
    <x v="1"/>
  </r>
  <r>
    <x v="0"/>
    <x v="1"/>
    <d v="2011-05-30T00:00:00"/>
    <x v="4"/>
    <x v="0"/>
    <x v="0"/>
    <x v="3"/>
    <x v="1"/>
    <s v="855"/>
    <d v="2011-06-01T00:00:00"/>
    <x v="0"/>
    <s v="Jan 1, 2011"/>
    <s v="March 31, 2011"/>
    <x v="0"/>
    <x v="0"/>
    <x v="1"/>
    <n v="356.38242967100001"/>
    <n v="-32.292139351805801"/>
    <n v="219.66814551100001"/>
    <n v="-13.4956050967943"/>
    <x v="2"/>
    <x v="2"/>
  </r>
  <r>
    <x v="0"/>
    <x v="1"/>
    <d v="2011-05-30T00:00:00"/>
    <x v="4"/>
    <x v="0"/>
    <x v="0"/>
    <x v="3"/>
    <x v="1"/>
    <s v="855"/>
    <d v="2011-06-01T00:00:00"/>
    <x v="0"/>
    <s v="Jan 1, 2011"/>
    <s v="March 31, 2011"/>
    <x v="0"/>
    <x v="0"/>
    <x v="1"/>
    <n v="1142.62158406"/>
    <n v="-35.700000000000003"/>
    <n v="698.71574885999996"/>
    <n v="-13.5681474653073"/>
    <x v="3"/>
    <x v="3"/>
  </r>
  <r>
    <x v="1"/>
    <x v="0"/>
    <d v="2011-08-31T00:00:00"/>
    <x v="5"/>
    <x v="0"/>
    <x v="0"/>
    <x v="0"/>
    <x v="1"/>
    <s v="752"/>
    <d v="2011-09-01T00:00:00"/>
    <x v="0"/>
    <s v="Apr 1, 2011"/>
    <s v="Jun 30, 2011"/>
    <x v="0"/>
    <x v="0"/>
    <x v="1"/>
    <n v="383.8"/>
    <n v="-86.2"/>
    <n v="261"/>
    <n v="-67.400000000000006"/>
    <x v="4"/>
    <x v="4"/>
  </r>
  <r>
    <x v="1"/>
    <x v="0"/>
    <d v="2011-08-31T00:00:00"/>
    <x v="5"/>
    <x v="0"/>
    <x v="0"/>
    <x v="0"/>
    <x v="1"/>
    <s v="752"/>
    <d v="2011-09-01T00:00:00"/>
    <x v="0"/>
    <s v="Apr 1, 2011"/>
    <s v="Jun 30, 2011"/>
    <x v="0"/>
    <x v="0"/>
    <x v="1"/>
    <n v="263.3"/>
    <n v="-53.5"/>
    <n v="183"/>
    <n v="-47.5"/>
    <x v="5"/>
    <x v="5"/>
  </r>
  <r>
    <x v="1"/>
    <x v="0"/>
    <d v="2011-08-31T00:00:00"/>
    <x v="5"/>
    <x v="0"/>
    <x v="0"/>
    <x v="0"/>
    <x v="1"/>
    <s v="752"/>
    <d v="2011-09-01T00:00:00"/>
    <x v="0"/>
    <s v="Apr 1, 2011"/>
    <s v="Jun 30, 2011"/>
    <x v="0"/>
    <x v="0"/>
    <x v="1"/>
    <n v="127.4"/>
    <n v="-46.4"/>
    <n v="94.1"/>
    <n v="-17.100000000000001"/>
    <x v="6"/>
    <x v="6"/>
  </r>
  <r>
    <x v="1"/>
    <x v="0"/>
    <d v="2011-08-31T00:00:00"/>
    <x v="5"/>
    <x v="0"/>
    <x v="0"/>
    <x v="0"/>
    <x v="1"/>
    <s v="752"/>
    <d v="2011-09-01T00:00:00"/>
    <x v="0"/>
    <s v="Apr 1, 2011"/>
    <s v="Jun 30, 2011"/>
    <x v="0"/>
    <x v="0"/>
    <x v="1"/>
    <n v="2540.9"/>
    <n v="-240.4"/>
    <n v="1829.8"/>
    <n v="-177.1"/>
    <x v="3"/>
    <x v="7"/>
  </r>
  <r>
    <x v="1"/>
    <x v="1"/>
    <d v="2011-08-31T00:00:00"/>
    <x v="5"/>
    <x v="0"/>
    <x v="0"/>
    <x v="3"/>
    <x v="1"/>
    <s v="764"/>
    <d v="2011-09-01T00:00:00"/>
    <x v="0"/>
    <s v="Apr 1, 2011"/>
    <s v="Jun 30, 2011"/>
    <x v="0"/>
    <x v="0"/>
    <x v="1"/>
    <n v="267.73"/>
    <n v="-85.77"/>
    <n v="166.02"/>
    <n v="-45.65"/>
    <x v="4"/>
    <x v="4"/>
  </r>
  <r>
    <x v="1"/>
    <x v="1"/>
    <d v="2011-08-31T00:00:00"/>
    <x v="5"/>
    <x v="0"/>
    <x v="0"/>
    <x v="3"/>
    <x v="1"/>
    <s v="764"/>
    <d v="2011-09-01T00:00:00"/>
    <x v="0"/>
    <s v="Apr 1, 2011"/>
    <s v="Jun 30, 2011"/>
    <x v="0"/>
    <x v="0"/>
    <x v="1"/>
    <n v="175.48"/>
    <n v="-68.858875819424"/>
    <n v="105.488941514"/>
    <n v="-39.090000000000003"/>
    <x v="5"/>
    <x v="5"/>
  </r>
  <r>
    <x v="1"/>
    <x v="1"/>
    <d v="2011-08-31T00:00:00"/>
    <x v="5"/>
    <x v="0"/>
    <x v="0"/>
    <x v="3"/>
    <x v="1"/>
    <s v="764"/>
    <d v="2011-09-01T00:00:00"/>
    <x v="0"/>
    <s v="Apr 1, 2011"/>
    <s v="Jun 30, 2011"/>
    <x v="0"/>
    <x v="0"/>
    <x v="1"/>
    <n v="82.72"/>
    <n v="-23.084698200863802"/>
    <n v="49.071437041999999"/>
    <n v="-13.16"/>
    <x v="6"/>
    <x v="6"/>
  </r>
  <r>
    <x v="1"/>
    <x v="1"/>
    <d v="2011-08-31T00:00:00"/>
    <x v="5"/>
    <x v="0"/>
    <x v="0"/>
    <x v="3"/>
    <x v="1"/>
    <s v="764"/>
    <d v="2011-09-01T00:00:00"/>
    <x v="0"/>
    <s v="Apr 1, 2011"/>
    <s v="Jun 30, 2011"/>
    <x v="0"/>
    <x v="0"/>
    <x v="1"/>
    <n v="1668.55"/>
    <n v="-213.42"/>
    <n v="1019.3"/>
    <n v="-111.47"/>
    <x v="3"/>
    <x v="7"/>
  </r>
  <r>
    <x v="2"/>
    <x v="0"/>
    <d v="2011-11-30T00:00:00"/>
    <x v="6"/>
    <x v="0"/>
    <x v="0"/>
    <x v="0"/>
    <x v="1"/>
    <s v="182"/>
    <d v="2011-12-01T00:00:00"/>
    <x v="0"/>
    <s v="July 1, 2011"/>
    <s v="Sept 30, 2011"/>
    <x v="0"/>
    <x v="0"/>
    <x v="1"/>
    <n v="84"/>
    <n v="-20.100000000000001"/>
    <n v="56"/>
    <n v="-12.2"/>
    <x v="7"/>
    <x v="8"/>
  </r>
  <r>
    <x v="2"/>
    <x v="0"/>
    <d v="2011-11-30T00:00:00"/>
    <x v="6"/>
    <x v="0"/>
    <x v="0"/>
    <x v="0"/>
    <x v="1"/>
    <s v="182"/>
    <d v="2011-12-01T00:00:00"/>
    <x v="0"/>
    <s v="July 1, 2011"/>
    <s v="Sept 30, 2011"/>
    <x v="0"/>
    <x v="0"/>
    <x v="1"/>
    <n v="87.1"/>
    <n v="32.200000000000003"/>
    <n v="67.599999999999994"/>
    <n v="27.4"/>
    <x v="8"/>
    <x v="9"/>
  </r>
  <r>
    <x v="2"/>
    <x v="0"/>
    <d v="2011-11-30T00:00:00"/>
    <x v="6"/>
    <x v="0"/>
    <x v="0"/>
    <x v="0"/>
    <x v="1"/>
    <s v="182"/>
    <d v="2011-12-01T00:00:00"/>
    <x v="0"/>
    <s v="July 1, 2011"/>
    <s v="Sept 30, 2011"/>
    <x v="0"/>
    <x v="0"/>
    <x v="1"/>
    <n v="2794.2"/>
    <n v="-230.5"/>
    <n v="2012.4"/>
    <n v="-170"/>
    <x v="3"/>
    <x v="10"/>
  </r>
  <r>
    <x v="2"/>
    <x v="0"/>
    <d v="2011-11-30T00:00:00"/>
    <x v="6"/>
    <x v="0"/>
    <x v="0"/>
    <x v="0"/>
    <x v="1"/>
    <s v="182"/>
    <d v="2011-12-01T00:00:00"/>
    <x v="0"/>
    <s v="July 1, 2011"/>
    <s v="Sept 30, 2011"/>
    <x v="0"/>
    <x v="0"/>
    <x v="1"/>
    <n v="82.2"/>
    <n v="-2.2000000000000002"/>
    <n v="59"/>
    <n v="-8.1"/>
    <x v="9"/>
    <x v="11"/>
  </r>
  <r>
    <x v="2"/>
    <x v="1"/>
    <d v="2011-11-29T00:00:00"/>
    <x v="6"/>
    <x v="0"/>
    <x v="0"/>
    <x v="3"/>
    <x v="1"/>
    <s v="190"/>
    <d v="2011-12-01T00:00:00"/>
    <x v="0"/>
    <s v="July 1, 2011"/>
    <s v="Sept 30, 2011"/>
    <x v="0"/>
    <x v="0"/>
    <x v="1"/>
    <n v="47.13"/>
    <n v="-1.67"/>
    <n v="30.68"/>
    <n v="0.46"/>
    <x v="7"/>
    <x v="8"/>
  </r>
  <r>
    <x v="2"/>
    <x v="1"/>
    <d v="2011-11-29T00:00:00"/>
    <x v="6"/>
    <x v="0"/>
    <x v="0"/>
    <x v="3"/>
    <x v="1"/>
    <s v="190"/>
    <d v="2011-12-01T00:00:00"/>
    <x v="0"/>
    <s v="July 1, 2011"/>
    <s v="Sept 30, 2011"/>
    <x v="0"/>
    <x v="0"/>
    <x v="1"/>
    <n v="53.69"/>
    <n v="-0.03"/>
    <n v="43.09"/>
    <n v="4.8"/>
    <x v="8"/>
    <x v="9"/>
  </r>
  <r>
    <x v="2"/>
    <x v="1"/>
    <d v="2011-11-29T00:00:00"/>
    <x v="6"/>
    <x v="0"/>
    <x v="0"/>
    <x v="3"/>
    <x v="1"/>
    <s v="190"/>
    <d v="2011-12-01T00:00:00"/>
    <x v="0"/>
    <s v="July 1, 2011"/>
    <s v="Sept 30, 2011"/>
    <x v="0"/>
    <x v="0"/>
    <x v="1"/>
    <n v="1824.2"/>
    <n v="-213.12"/>
    <n v="1124.53"/>
    <n v="-106.54"/>
    <x v="3"/>
    <x v="10"/>
  </r>
  <r>
    <x v="2"/>
    <x v="1"/>
    <d v="2011-11-29T00:00:00"/>
    <x v="6"/>
    <x v="0"/>
    <x v="0"/>
    <x v="3"/>
    <x v="1"/>
    <s v="190"/>
    <d v="2011-12-01T00:00:00"/>
    <x v="0"/>
    <s v="July 1, 2011"/>
    <s v="Sept 30, 2011"/>
    <x v="0"/>
    <x v="0"/>
    <x v="1"/>
    <n v="54.83"/>
    <n v="1.99"/>
    <n v="31.46"/>
    <n v="-0.34"/>
    <x v="9"/>
    <x v="11"/>
  </r>
  <r>
    <x v="3"/>
    <x v="0"/>
    <d v="2012-05-03T00:00:00"/>
    <x v="7"/>
    <x v="0"/>
    <x v="0"/>
    <x v="0"/>
    <x v="0"/>
    <s v="2003"/>
    <d v="2012-05-01T00:00:00"/>
    <x v="0"/>
    <s v="October 1, 2011"/>
    <s v="December 31, 2011"/>
    <x v="0"/>
    <x v="0"/>
    <x v="2"/>
    <n v="124"/>
    <n v="73.400000000000006"/>
    <n v="94.7"/>
    <n v="43.1"/>
    <x v="10"/>
    <x v="13"/>
  </r>
  <r>
    <x v="3"/>
    <x v="0"/>
    <d v="2012-05-03T00:00:00"/>
    <x v="7"/>
    <x v="0"/>
    <x v="0"/>
    <x v="0"/>
    <x v="0"/>
    <s v="2003"/>
    <d v="2012-05-01T00:00:00"/>
    <x v="0"/>
    <s v="October 1, 2011"/>
    <s v="December 31, 2011"/>
    <x v="0"/>
    <x v="0"/>
    <x v="2"/>
    <n v="271"/>
    <n v="49.7"/>
    <n v="190.8"/>
    <n v="38.1"/>
    <x v="11"/>
    <x v="14"/>
  </r>
  <r>
    <x v="3"/>
    <x v="0"/>
    <d v="2012-05-03T00:00:00"/>
    <x v="7"/>
    <x v="0"/>
    <x v="0"/>
    <x v="0"/>
    <x v="0"/>
    <s v="2003"/>
    <d v="2012-05-01T00:00:00"/>
    <x v="0"/>
    <s v="October 1, 2011"/>
    <s v="December 31, 2011"/>
    <x v="0"/>
    <x v="0"/>
    <x v="2"/>
    <n v="412.5"/>
    <n v="100.4"/>
    <n v="295.5"/>
    <n v="82.2"/>
    <x v="12"/>
    <x v="15"/>
  </r>
  <r>
    <x v="3"/>
    <x v="0"/>
    <d v="2012-05-03T00:00:00"/>
    <x v="7"/>
    <x v="0"/>
    <x v="0"/>
    <x v="0"/>
    <x v="0"/>
    <s v="2003"/>
    <d v="2012-05-01T00:00:00"/>
    <x v="0"/>
    <s v="October 1, 2011"/>
    <s v="December 31, 2011"/>
    <x v="0"/>
    <x v="0"/>
    <x v="2"/>
    <n v="3601.7"/>
    <n v="-7"/>
    <n v="2593.4"/>
    <n v="-6.6"/>
    <x v="3"/>
    <x v="16"/>
  </r>
  <r>
    <x v="3"/>
    <x v="1"/>
    <m/>
    <x v="7"/>
    <x v="0"/>
    <x v="0"/>
    <x v="3"/>
    <x v="1"/>
    <s v="2011"/>
    <d v="2012-05-01T00:00:00"/>
    <x v="0"/>
    <s v="October 1, 2011"/>
    <s v="December 31, 2011"/>
    <x v="0"/>
    <x v="0"/>
    <x v="2"/>
    <n v="74.67"/>
    <n v="48.16"/>
    <n v="59.22"/>
    <n v="28.28"/>
    <x v="10"/>
    <x v="13"/>
  </r>
  <r>
    <x v="3"/>
    <x v="1"/>
    <m/>
    <x v="7"/>
    <x v="0"/>
    <x v="0"/>
    <x v="3"/>
    <x v="1"/>
    <s v="2011"/>
    <d v="2012-05-01T00:00:00"/>
    <x v="0"/>
    <s v="October 1, 2011"/>
    <s v="December 31, 2011"/>
    <x v="0"/>
    <x v="0"/>
    <x v="2"/>
    <n v="153.35"/>
    <n v="50.68"/>
    <n v="112.06"/>
    <n v="32.299999999999997"/>
    <x v="11"/>
    <x v="14"/>
  </r>
  <r>
    <x v="3"/>
    <x v="1"/>
    <m/>
    <x v="7"/>
    <x v="0"/>
    <x v="0"/>
    <x v="3"/>
    <x v="1"/>
    <s v="2011"/>
    <d v="2012-05-01T00:00:00"/>
    <x v="0"/>
    <s v="October 1, 2011"/>
    <s v="December 31, 2011"/>
    <x v="0"/>
    <x v="0"/>
    <x v="2"/>
    <n v="233.3"/>
    <n v="102.5"/>
    <n v="154.22999999999999"/>
    <n v="49.96"/>
    <x v="12"/>
    <x v="15"/>
  </r>
  <r>
    <x v="3"/>
    <x v="1"/>
    <m/>
    <x v="7"/>
    <x v="0"/>
    <x v="0"/>
    <x v="3"/>
    <x v="1"/>
    <s v="2011"/>
    <d v="2012-05-01T00:00:00"/>
    <x v="0"/>
    <s v="October 1, 2011"/>
    <s v="December 31, 2011"/>
    <x v="0"/>
    <x v="0"/>
    <x v="2"/>
    <n v="2285.5300000000002"/>
    <n v="-11.78"/>
    <n v="1450.03"/>
    <n v="4"/>
    <x v="3"/>
    <x v="16"/>
  </r>
  <r>
    <x v="0"/>
    <x v="0"/>
    <d v="2012-05-31T00:00:00"/>
    <x v="8"/>
    <x v="0"/>
    <x v="0"/>
    <x v="4"/>
    <x v="1"/>
    <s v="92"/>
    <d v="2012-06-01T00:00:00"/>
    <x v="0"/>
    <s v="Jan 1, 2012"/>
    <s v="March 31, 2012"/>
    <x v="0"/>
    <x v="0"/>
    <x v="2"/>
    <n v="610"/>
    <n v="10.6"/>
    <n v="412.9"/>
    <n v="2.6"/>
    <x v="0"/>
    <x v="0"/>
  </r>
  <r>
    <x v="0"/>
    <x v="0"/>
    <d v="2012-05-31T00:00:00"/>
    <x v="8"/>
    <x v="0"/>
    <x v="0"/>
    <x v="4"/>
    <x v="1"/>
    <s v="92"/>
    <d v="2012-06-01T00:00:00"/>
    <x v="0"/>
    <s v="Jan 1, 2012"/>
    <s v="March 31, 2012"/>
    <x v="0"/>
    <x v="0"/>
    <x v="2"/>
    <n v="583.79999999999995"/>
    <n v="-40.700000000000003"/>
    <n v="414.1"/>
    <n v="-13.6"/>
    <x v="1"/>
    <x v="1"/>
  </r>
  <r>
    <x v="0"/>
    <x v="0"/>
    <d v="2012-05-31T00:00:00"/>
    <x v="8"/>
    <x v="0"/>
    <x v="0"/>
    <x v="4"/>
    <x v="1"/>
    <s v="92"/>
    <d v="2012-06-01T00:00:00"/>
    <x v="0"/>
    <s v="Jan 1, 2012"/>
    <s v="March 31, 2012"/>
    <x v="0"/>
    <x v="0"/>
    <x v="2"/>
    <n v="477.6"/>
    <n v="-86.1"/>
    <n v="355.1"/>
    <n v="-74.7"/>
    <x v="2"/>
    <x v="2"/>
  </r>
  <r>
    <x v="0"/>
    <x v="0"/>
    <d v="2012-05-31T00:00:00"/>
    <x v="8"/>
    <x v="0"/>
    <x v="0"/>
    <x v="4"/>
    <x v="1"/>
    <s v="92"/>
    <d v="2012-06-01T00:00:00"/>
    <x v="0"/>
    <s v="Jan 1, 2012"/>
    <s v="March 31, 2012"/>
    <x v="0"/>
    <x v="0"/>
    <x v="2"/>
    <n v="1671.4"/>
    <n v="-116.2"/>
    <n v="1182.0999999999999"/>
    <n v="-85.7"/>
    <x v="3"/>
    <x v="3"/>
  </r>
  <r>
    <x v="0"/>
    <x v="1"/>
    <d v="2012-05-31T00:00:00"/>
    <x v="8"/>
    <x v="0"/>
    <x v="0"/>
    <x v="3"/>
    <x v="1"/>
    <s v="104"/>
    <d v="2012-06-01T00:00:00"/>
    <x v="0"/>
    <s v="Jan 1, 2012"/>
    <s v="March 31, 2012"/>
    <x v="0"/>
    <x v="0"/>
    <x v="2"/>
    <n v="350.49"/>
    <n v="40.020000000000003"/>
    <n v="208.95"/>
    <n v="10.54"/>
    <x v="0"/>
    <x v="0"/>
  </r>
  <r>
    <x v="0"/>
    <x v="1"/>
    <d v="2012-05-31T00:00:00"/>
    <x v="8"/>
    <x v="0"/>
    <x v="0"/>
    <x v="3"/>
    <x v="1"/>
    <s v="104"/>
    <d v="2012-06-01T00:00:00"/>
    <x v="0"/>
    <s v="Jan 1, 2012"/>
    <s v="March 31, 2012"/>
    <x v="0"/>
    <x v="0"/>
    <x v="2"/>
    <n v="356.03"/>
    <n v="-19.97"/>
    <n v="216.62"/>
    <n v="-8.3000000000000007"/>
    <x v="1"/>
    <x v="1"/>
  </r>
  <r>
    <x v="0"/>
    <x v="1"/>
    <d v="2012-05-31T00:00:00"/>
    <x v="8"/>
    <x v="0"/>
    <x v="0"/>
    <x v="3"/>
    <x v="1"/>
    <s v="104"/>
    <d v="2012-06-01T00:00:00"/>
    <x v="0"/>
    <s v="Jan 1, 2012"/>
    <s v="March 31, 2012"/>
    <x v="0"/>
    <x v="0"/>
    <x v="2"/>
    <n v="331.63"/>
    <n v="-105.96"/>
    <n v="201.7"/>
    <n v="-54.69"/>
    <x v="2"/>
    <x v="2"/>
  </r>
  <r>
    <x v="0"/>
    <x v="1"/>
    <d v="2012-05-31T00:00:00"/>
    <x v="8"/>
    <x v="0"/>
    <x v="0"/>
    <x v="3"/>
    <x v="1"/>
    <s v="104"/>
    <d v="2012-06-01T00:00:00"/>
    <x v="0"/>
    <s v="Jan 1, 2012"/>
    <s v="March 31, 2012"/>
    <x v="0"/>
    <x v="0"/>
    <x v="2"/>
    <n v="1038.1500000000001"/>
    <n v="-85.9"/>
    <n v="627.27"/>
    <n v="-52.44"/>
    <x v="3"/>
    <x v="3"/>
  </r>
  <r>
    <x v="1"/>
    <x v="0"/>
    <d v="2012-08-29T00:00:00"/>
    <x v="9"/>
    <x v="0"/>
    <x v="0"/>
    <x v="0"/>
    <x v="2"/>
    <s v="898"/>
    <d v="2012-09-01T00:00:00"/>
    <x v="0"/>
    <s v="Apr 1, 2012"/>
    <s v="Jun 30, 2012"/>
    <x v="0"/>
    <x v="0"/>
    <x v="2"/>
    <n v="329.7"/>
    <n v="-10.3"/>
    <n v="230"/>
    <n v="4.8"/>
    <x v="4"/>
    <x v="12"/>
  </r>
  <r>
    <x v="1"/>
    <x v="0"/>
    <d v="2012-08-29T00:00:00"/>
    <x v="9"/>
    <x v="0"/>
    <x v="0"/>
    <x v="0"/>
    <x v="2"/>
    <s v="898"/>
    <d v="2012-09-01T00:00:00"/>
    <x v="0"/>
    <s v="Apr 1, 2012"/>
    <s v="Jun 30, 2012"/>
    <x v="0"/>
    <x v="0"/>
    <x v="2"/>
    <n v="215"/>
    <n v="-103.8"/>
    <n v="161"/>
    <n v="-76.599999999999994"/>
    <x v="5"/>
    <x v="12"/>
  </r>
  <r>
    <x v="1"/>
    <x v="0"/>
    <d v="2012-08-29T00:00:00"/>
    <x v="9"/>
    <x v="0"/>
    <x v="0"/>
    <x v="0"/>
    <x v="2"/>
    <s v="898"/>
    <d v="2012-09-01T00:00:00"/>
    <x v="0"/>
    <s v="Apr 1, 2012"/>
    <s v="Jun 30, 2012"/>
    <x v="0"/>
    <x v="0"/>
    <x v="2"/>
    <n v="110.3"/>
    <n v="-13.6"/>
    <n v="74.3"/>
    <n v="-5.9"/>
    <x v="6"/>
    <x v="12"/>
  </r>
  <r>
    <x v="1"/>
    <x v="0"/>
    <d v="2012-08-29T00:00:00"/>
    <x v="9"/>
    <x v="0"/>
    <x v="0"/>
    <x v="0"/>
    <x v="2"/>
    <s v="898"/>
    <d v="2012-09-01T00:00:00"/>
    <x v="0"/>
    <s v="Apr 1, 2012"/>
    <s v="Jun 30, 2012"/>
    <x v="0"/>
    <x v="0"/>
    <x v="2"/>
    <n v="2326.4"/>
    <n v="-243.9"/>
    <n v="1647.4"/>
    <n v="-163.4"/>
    <x v="3"/>
    <x v="12"/>
  </r>
  <r>
    <x v="1"/>
    <x v="1"/>
    <d v="2012-08-31T00:00:00"/>
    <x v="9"/>
    <x v="0"/>
    <x v="0"/>
    <x v="3"/>
    <x v="1"/>
    <s v="906"/>
    <d v="2012-09-01T00:00:00"/>
    <x v="0"/>
    <s v="Apr 1, 2012"/>
    <s v="Jun 30, 2012"/>
    <x v="0"/>
    <x v="0"/>
    <x v="2"/>
    <n v="203.44"/>
    <n v="-18.100000000000001"/>
    <n v="126.69"/>
    <n v="-10.29"/>
    <x v="4"/>
    <x v="12"/>
  </r>
  <r>
    <x v="1"/>
    <x v="1"/>
    <d v="2012-08-31T00:00:00"/>
    <x v="9"/>
    <x v="0"/>
    <x v="0"/>
    <x v="3"/>
    <x v="1"/>
    <s v="906"/>
    <d v="2012-09-01T00:00:00"/>
    <x v="0"/>
    <s v="Apr 1, 2012"/>
    <s v="Jun 30, 2012"/>
    <x v="0"/>
    <x v="0"/>
    <x v="2"/>
    <n v="156.16999999999999"/>
    <n v="-86.16"/>
    <n v="93.7"/>
    <n v="-45.57"/>
    <x v="5"/>
    <x v="12"/>
  </r>
  <r>
    <x v="1"/>
    <x v="1"/>
    <d v="2012-08-31T00:00:00"/>
    <x v="9"/>
    <x v="0"/>
    <x v="0"/>
    <x v="3"/>
    <x v="1"/>
    <s v="906"/>
    <d v="2012-09-01T00:00:00"/>
    <x v="0"/>
    <s v="Apr 1, 2012"/>
    <s v="Jun 30, 2012"/>
    <x v="0"/>
    <x v="0"/>
    <x v="2"/>
    <n v="76.900000000000006"/>
    <n v="-10.8"/>
    <n v="45.97"/>
    <n v="-6.8"/>
    <x v="6"/>
    <x v="12"/>
  </r>
  <r>
    <x v="1"/>
    <x v="1"/>
    <d v="2012-08-31T00:00:00"/>
    <x v="9"/>
    <x v="0"/>
    <x v="0"/>
    <x v="3"/>
    <x v="1"/>
    <s v="906"/>
    <d v="2012-09-01T00:00:00"/>
    <x v="0"/>
    <s v="Apr 1, 2012"/>
    <s v="Jun 30, 2012"/>
    <x v="0"/>
    <x v="0"/>
    <x v="2"/>
    <n v="1474.66"/>
    <n v="-200.97"/>
    <n v="893.63"/>
    <n v="-115.09"/>
    <x v="3"/>
    <x v="12"/>
  </r>
  <r>
    <x v="2"/>
    <x v="0"/>
    <d v="2012-11-30T00:00:00"/>
    <x v="10"/>
    <x v="0"/>
    <x v="0"/>
    <x v="0"/>
    <x v="1"/>
    <s v="1504"/>
    <d v="2012-12-01T00:00:00"/>
    <x v="0"/>
    <s v="July 1, 2012"/>
    <s v="Sept 30, 2012"/>
    <x v="0"/>
    <x v="0"/>
    <x v="2"/>
    <n v="2588"/>
    <n v="-227.8"/>
    <n v="1840.2"/>
    <n v="-155.4"/>
    <x v="3"/>
    <x v="10"/>
  </r>
  <r>
    <x v="2"/>
    <x v="0"/>
    <d v="2012-11-30T00:00:00"/>
    <x v="10"/>
    <x v="0"/>
    <x v="0"/>
    <x v="0"/>
    <x v="1"/>
    <s v="1504"/>
    <d v="2012-12-01T00:00:00"/>
    <x v="0"/>
    <s v="July 1, 2012"/>
    <s v="Sept 30, 2012"/>
    <x v="0"/>
    <x v="0"/>
    <x v="2"/>
    <n v="82"/>
    <n v="0.7"/>
    <n v="58.7"/>
    <n v="-6.2"/>
    <x v="9"/>
    <x v="11"/>
  </r>
  <r>
    <x v="2"/>
    <x v="0"/>
    <d v="2012-11-30T00:00:00"/>
    <x v="10"/>
    <x v="0"/>
    <x v="0"/>
    <x v="0"/>
    <x v="1"/>
    <s v="1504"/>
    <d v="2012-12-01T00:00:00"/>
    <x v="0"/>
    <s v="July 1, 2012"/>
    <s v="Sept 30, 2012"/>
    <x v="0"/>
    <x v="0"/>
    <x v="2"/>
    <n v="86.5"/>
    <n v="-16.899999999999999"/>
    <n v="65.5"/>
    <n v="-6.5"/>
    <x v="7"/>
    <x v="8"/>
  </r>
  <r>
    <x v="2"/>
    <x v="0"/>
    <d v="2012-11-30T00:00:00"/>
    <x v="10"/>
    <x v="0"/>
    <x v="0"/>
    <x v="0"/>
    <x v="1"/>
    <s v="1504"/>
    <d v="2012-12-01T00:00:00"/>
    <x v="0"/>
    <s v="July 1, 2012"/>
    <s v="Sept 30, 2012"/>
    <x v="0"/>
    <x v="0"/>
    <x v="2"/>
    <n v="93.1"/>
    <n v="32.299999999999997"/>
    <n v="68.599999999999994"/>
    <n v="20.7"/>
    <x v="8"/>
    <x v="9"/>
  </r>
  <r>
    <x v="2"/>
    <x v="1"/>
    <d v="2012-11-29T00:00:00"/>
    <x v="10"/>
    <x v="0"/>
    <x v="0"/>
    <x v="5"/>
    <x v="1"/>
    <s v="1508"/>
    <d v="2012-12-01T00:00:00"/>
    <x v="0"/>
    <s v="July 1, 2012"/>
    <s v="Sept 30, 2012"/>
    <x v="0"/>
    <x v="0"/>
    <x v="2"/>
    <n v="1632.08"/>
    <n v="-194.67"/>
    <n v="1009.04"/>
    <n v="-106.84"/>
    <x v="3"/>
    <x v="10"/>
  </r>
  <r>
    <x v="2"/>
    <x v="1"/>
    <d v="2012-11-29T00:00:00"/>
    <x v="10"/>
    <x v="0"/>
    <x v="0"/>
    <x v="5"/>
    <x v="1"/>
    <s v="1508"/>
    <d v="2012-12-01T00:00:00"/>
    <x v="0"/>
    <s v="July 1, 2012"/>
    <s v="Sept 30, 2012"/>
    <x v="0"/>
    <x v="0"/>
    <x v="2"/>
    <n v="52.67"/>
    <n v="-0.65"/>
    <n v="35.42"/>
    <n v="-0.15"/>
    <x v="9"/>
    <x v="11"/>
  </r>
  <r>
    <x v="2"/>
    <x v="1"/>
    <d v="2012-11-29T00:00:00"/>
    <x v="10"/>
    <x v="0"/>
    <x v="0"/>
    <x v="5"/>
    <x v="1"/>
    <s v="1508"/>
    <d v="2012-12-01T00:00:00"/>
    <x v="0"/>
    <s v="July 1, 2012"/>
    <s v="Sept 30, 2012"/>
    <x v="0"/>
    <x v="0"/>
    <x v="2"/>
    <n v="49.3"/>
    <n v="0.18"/>
    <n v="33.380000000000003"/>
    <n v="1.37"/>
    <x v="7"/>
    <x v="8"/>
  </r>
  <r>
    <x v="2"/>
    <x v="1"/>
    <d v="2012-11-29T00:00:00"/>
    <x v="10"/>
    <x v="0"/>
    <x v="0"/>
    <x v="5"/>
    <x v="1"/>
    <s v="1508"/>
    <d v="2012-12-01T00:00:00"/>
    <x v="0"/>
    <s v="July 1, 2012"/>
    <s v="Sept 30, 2012"/>
    <x v="0"/>
    <x v="0"/>
    <x v="2"/>
    <n v="55.44"/>
    <n v="6.76"/>
    <n v="46.61"/>
    <n v="7.03"/>
    <x v="8"/>
    <x v="9"/>
  </r>
  <r>
    <x v="4"/>
    <x v="2"/>
    <m/>
    <x v="11"/>
    <x v="0"/>
    <x v="0"/>
    <x v="6"/>
    <x v="0"/>
    <s v="1768"/>
    <d v="2015-11-20T00:00:00"/>
    <x v="0"/>
    <s v="July 1, 2012"/>
    <s v="Sept 30, 2012"/>
    <x v="0"/>
    <x v="0"/>
    <x v="3"/>
    <n v="2.82"/>
    <m/>
    <n v="1.49"/>
    <m/>
    <x v="9"/>
    <x v="17"/>
  </r>
  <r>
    <x v="4"/>
    <x v="2"/>
    <m/>
    <x v="11"/>
    <x v="0"/>
    <x v="0"/>
    <x v="6"/>
    <x v="0"/>
    <s v="1768"/>
    <d v="2015-11-20T00:00:00"/>
    <x v="0"/>
    <s v="July 1, 2012"/>
    <s v="Sept 30, 2012"/>
    <x v="0"/>
    <x v="0"/>
    <x v="3"/>
    <n v="3.35"/>
    <m/>
    <n v="5.63"/>
    <m/>
    <x v="7"/>
    <x v="18"/>
  </r>
  <r>
    <x v="4"/>
    <x v="2"/>
    <m/>
    <x v="11"/>
    <x v="0"/>
    <x v="0"/>
    <x v="6"/>
    <x v="0"/>
    <s v="1768"/>
    <d v="2015-11-20T00:00:00"/>
    <x v="0"/>
    <s v="July 1, 2012"/>
    <s v="Sept 30, 2012"/>
    <x v="0"/>
    <x v="0"/>
    <x v="3"/>
    <n v="4.82"/>
    <m/>
    <n v="10.050000000000001"/>
    <m/>
    <x v="8"/>
    <x v="19"/>
  </r>
  <r>
    <x v="4"/>
    <x v="2"/>
    <m/>
    <x v="11"/>
    <x v="0"/>
    <x v="0"/>
    <x v="6"/>
    <x v="0"/>
    <s v="1768"/>
    <d v="2015-11-20T00:00:00"/>
    <x v="0"/>
    <s v="July 1, 2012"/>
    <s v="Sept 30, 2012"/>
    <x v="0"/>
    <x v="0"/>
    <x v="3"/>
    <n v="101.05"/>
    <m/>
    <n v="28.53"/>
    <m/>
    <x v="3"/>
    <x v="20"/>
  </r>
  <r>
    <x v="5"/>
    <x v="2"/>
    <d v="2015-11-17T00:00:00"/>
    <x v="12"/>
    <x v="0"/>
    <x v="0"/>
    <x v="6"/>
    <x v="0"/>
    <s v="2296"/>
    <d v="2015-11-20T00:00:00"/>
    <x v="0"/>
    <s v="October 1, 2012"/>
    <s v="December 31, 2012"/>
    <x v="0"/>
    <x v="0"/>
    <x v="3"/>
    <n v="157.55000000000001"/>
    <n v="0"/>
    <n v="49.88"/>
    <n v="0"/>
    <x v="3"/>
    <x v="21"/>
  </r>
  <r>
    <x v="5"/>
    <x v="2"/>
    <d v="2015-11-17T00:00:00"/>
    <x v="12"/>
    <x v="0"/>
    <x v="0"/>
    <x v="6"/>
    <x v="0"/>
    <s v="2296"/>
    <d v="2015-11-20T00:00:00"/>
    <x v="0"/>
    <s v="October 1, 2012"/>
    <s v="December 31, 2012"/>
    <x v="0"/>
    <x v="0"/>
    <x v="3"/>
    <n v="12.74"/>
    <n v="0"/>
    <n v="10.14"/>
    <n v="0"/>
    <x v="10"/>
    <x v="22"/>
  </r>
  <r>
    <x v="5"/>
    <x v="2"/>
    <d v="2015-11-17T00:00:00"/>
    <x v="12"/>
    <x v="0"/>
    <x v="0"/>
    <x v="6"/>
    <x v="0"/>
    <s v="2296"/>
    <d v="2015-11-20T00:00:00"/>
    <x v="0"/>
    <s v="October 1, 2012"/>
    <s v="December 31, 2012"/>
    <x v="0"/>
    <x v="0"/>
    <x v="3"/>
    <n v="19.77"/>
    <n v="0"/>
    <n v="8.42"/>
    <n v="0"/>
    <x v="11"/>
    <x v="23"/>
  </r>
  <r>
    <x v="5"/>
    <x v="2"/>
    <d v="2015-11-17T00:00:00"/>
    <x v="12"/>
    <x v="0"/>
    <x v="0"/>
    <x v="6"/>
    <x v="0"/>
    <s v="2296"/>
    <d v="2015-11-20T00:00:00"/>
    <x v="0"/>
    <s v="October 1, 2012"/>
    <s v="December 31, 2012"/>
    <x v="0"/>
    <x v="0"/>
    <x v="3"/>
    <n v="23.98"/>
    <n v="0"/>
    <n v="2.78"/>
    <n v="0"/>
    <x v="12"/>
    <x v="24"/>
  </r>
  <r>
    <x v="3"/>
    <x v="0"/>
    <d v="2013-04-30T00:00:00"/>
    <x v="12"/>
    <x v="0"/>
    <x v="0"/>
    <x v="0"/>
    <x v="1"/>
    <s v="3492"/>
    <d v="2013-05-01T00:00:00"/>
    <x v="0"/>
    <s v="October 1, 2012"/>
    <s v="December 31, 2012"/>
    <x v="0"/>
    <x v="0"/>
    <x v="3"/>
    <n v="172"/>
    <n v="60.8"/>
    <n v="122.9"/>
    <n v="47.8"/>
    <x v="10"/>
    <x v="13"/>
  </r>
  <r>
    <x v="3"/>
    <x v="0"/>
    <d v="2013-04-30T00:00:00"/>
    <x v="12"/>
    <x v="0"/>
    <x v="0"/>
    <x v="0"/>
    <x v="1"/>
    <s v="3492"/>
    <d v="2013-05-01T00:00:00"/>
    <x v="0"/>
    <s v="October 1, 2012"/>
    <s v="December 31, 2012"/>
    <x v="0"/>
    <x v="0"/>
    <x v="3"/>
    <n v="320.39999999999998"/>
    <n v="109.4"/>
    <n v="229.4"/>
    <n v="75"/>
    <x v="11"/>
    <x v="14"/>
  </r>
  <r>
    <x v="3"/>
    <x v="0"/>
    <d v="2013-04-30T00:00:00"/>
    <x v="12"/>
    <x v="0"/>
    <x v="0"/>
    <x v="0"/>
    <x v="1"/>
    <s v="3492"/>
    <d v="2013-05-01T00:00:00"/>
    <x v="0"/>
    <s v="October 1, 2012"/>
    <s v="December 31, 2012"/>
    <x v="0"/>
    <x v="0"/>
    <x v="3"/>
    <n v="451.4"/>
    <n v="86.7"/>
    <n v="322.3"/>
    <n v="62.9"/>
    <x v="12"/>
    <x v="15"/>
  </r>
  <r>
    <x v="3"/>
    <x v="0"/>
    <d v="2013-04-30T00:00:00"/>
    <x v="12"/>
    <x v="0"/>
    <x v="0"/>
    <x v="0"/>
    <x v="1"/>
    <s v="3492"/>
    <d v="2013-05-01T00:00:00"/>
    <x v="0"/>
    <s v="October 1, 2012"/>
    <s v="December 31, 2012"/>
    <x v="0"/>
    <x v="0"/>
    <x v="3"/>
    <n v="3531.8"/>
    <n v="29.1"/>
    <n v="2514.8000000000002"/>
    <n v="30.3"/>
    <x v="3"/>
    <x v="16"/>
  </r>
  <r>
    <x v="3"/>
    <x v="1"/>
    <d v="2013-04-30T00:00:00"/>
    <x v="12"/>
    <x v="0"/>
    <x v="0"/>
    <x v="7"/>
    <x v="1"/>
    <s v="3496"/>
    <d v="2013-05-01T00:00:00"/>
    <x v="0"/>
    <s v="October 1, 2012"/>
    <s v="December 31, 2012"/>
    <x v="0"/>
    <x v="0"/>
    <x v="3"/>
    <n v="83.8"/>
    <n v="48.08"/>
    <n v="69.069999999999993"/>
    <n v="32.99"/>
    <x v="10"/>
    <x v="13"/>
  </r>
  <r>
    <x v="3"/>
    <x v="1"/>
    <d v="2013-04-30T00:00:00"/>
    <x v="12"/>
    <x v="0"/>
    <x v="0"/>
    <x v="7"/>
    <x v="1"/>
    <s v="3496"/>
    <d v="2013-05-01T00:00:00"/>
    <x v="0"/>
    <s v="October 1, 2012"/>
    <s v="December 31, 2012"/>
    <x v="0"/>
    <x v="0"/>
    <x v="3"/>
    <n v="180.12"/>
    <n v="99.52"/>
    <n v="135.38"/>
    <n v="55.53"/>
    <x v="11"/>
    <x v="14"/>
  </r>
  <r>
    <x v="3"/>
    <x v="1"/>
    <d v="2013-04-30T00:00:00"/>
    <x v="12"/>
    <x v="0"/>
    <x v="0"/>
    <x v="7"/>
    <x v="1"/>
    <s v="3496"/>
    <d v="2013-05-01T00:00:00"/>
    <x v="0"/>
    <s v="October 1, 2012"/>
    <s v="December 31, 2012"/>
    <x v="0"/>
    <x v="0"/>
    <x v="3"/>
    <n v="272.7"/>
    <n v="64.72"/>
    <n v="178.14"/>
    <n v="24.98"/>
    <x v="12"/>
    <x v="15"/>
  </r>
  <r>
    <x v="3"/>
    <x v="1"/>
    <d v="2013-04-30T00:00:00"/>
    <x v="12"/>
    <x v="0"/>
    <x v="0"/>
    <x v="7"/>
    <x v="1"/>
    <s v="3496"/>
    <d v="2013-05-01T00:00:00"/>
    <x v="0"/>
    <s v="October 1, 2012"/>
    <s v="December 31, 2012"/>
    <x v="0"/>
    <x v="0"/>
    <x v="3"/>
    <n v="2168.69"/>
    <n v="17.649999999999999"/>
    <n v="1391.63"/>
    <n v="6.65"/>
    <x v="3"/>
    <x v="16"/>
  </r>
  <r>
    <x v="0"/>
    <x v="0"/>
    <d v="2013-05-29T00:00:00"/>
    <x v="13"/>
    <x v="0"/>
    <x v="0"/>
    <x v="0"/>
    <x v="1"/>
    <s v="4028"/>
    <d v="2013-06-01T00:00:00"/>
    <x v="0"/>
    <s v="Jan 1, 2013"/>
    <s v="March 31, 2013"/>
    <x v="0"/>
    <x v="0"/>
    <x v="3"/>
    <n v="656.1"/>
    <n v="6.8"/>
    <n v="437.3"/>
    <n v="22.4"/>
    <x v="0"/>
    <x v="0"/>
  </r>
  <r>
    <x v="0"/>
    <x v="0"/>
    <d v="2013-05-29T00:00:00"/>
    <x v="13"/>
    <x v="0"/>
    <x v="0"/>
    <x v="0"/>
    <x v="1"/>
    <s v="4028"/>
    <d v="2013-06-01T00:00:00"/>
    <x v="0"/>
    <s v="Jan 1, 2013"/>
    <s v="March 31, 2013"/>
    <x v="0"/>
    <x v="0"/>
    <x v="3"/>
    <n v="704.6"/>
    <n v="-69.2"/>
    <n v="496.5"/>
    <n v="-44.7"/>
    <x v="1"/>
    <x v="1"/>
  </r>
  <r>
    <x v="0"/>
    <x v="0"/>
    <d v="2013-05-29T00:00:00"/>
    <x v="13"/>
    <x v="0"/>
    <x v="0"/>
    <x v="0"/>
    <x v="1"/>
    <s v="4028"/>
    <d v="2013-06-01T00:00:00"/>
    <x v="0"/>
    <s v="Jan 1, 2013"/>
    <s v="March 31, 2013"/>
    <x v="0"/>
    <x v="0"/>
    <x v="3"/>
    <n v="573.5"/>
    <n v="-9"/>
    <n v="425.5"/>
    <n v="-8.4"/>
    <x v="2"/>
    <x v="2"/>
  </r>
  <r>
    <x v="0"/>
    <x v="0"/>
    <d v="2013-05-29T00:00:00"/>
    <x v="13"/>
    <x v="0"/>
    <x v="0"/>
    <x v="0"/>
    <x v="1"/>
    <s v="4028"/>
    <d v="2013-06-01T00:00:00"/>
    <x v="0"/>
    <s v="Jan 1, 2013"/>
    <s v="March 31, 2013"/>
    <x v="0"/>
    <x v="0"/>
    <x v="3"/>
    <n v="1934.2"/>
    <n v="-71.400000000000006"/>
    <n v="1359.3"/>
    <n v="-30.7"/>
    <x v="3"/>
    <x v="3"/>
  </r>
  <r>
    <x v="0"/>
    <x v="2"/>
    <d v="2015-11-17T00:00:00"/>
    <x v="13"/>
    <x v="0"/>
    <x v="0"/>
    <x v="6"/>
    <x v="0"/>
    <s v="4032"/>
    <d v="2015-11-20T00:00:00"/>
    <x v="0"/>
    <s v="Jan 1, 2013"/>
    <s v="March 31, 2013"/>
    <x v="0"/>
    <x v="0"/>
    <x v="3"/>
    <n v="29.52"/>
    <n v="0"/>
    <n v="2.17"/>
    <n v="0"/>
    <x v="0"/>
    <x v="0"/>
  </r>
  <r>
    <x v="0"/>
    <x v="2"/>
    <d v="2015-11-17T00:00:00"/>
    <x v="13"/>
    <x v="0"/>
    <x v="0"/>
    <x v="6"/>
    <x v="0"/>
    <s v="4032"/>
    <d v="2015-11-20T00:00:00"/>
    <x v="0"/>
    <s v="Jan 1, 2013"/>
    <s v="March 31, 2013"/>
    <x v="0"/>
    <x v="0"/>
    <x v="3"/>
    <n v="28.26"/>
    <n v="0"/>
    <n v="1.71"/>
    <n v="0"/>
    <x v="1"/>
    <x v="1"/>
  </r>
  <r>
    <x v="0"/>
    <x v="2"/>
    <d v="2015-11-17T00:00:00"/>
    <x v="13"/>
    <x v="0"/>
    <x v="0"/>
    <x v="6"/>
    <x v="0"/>
    <s v="4032"/>
    <d v="2015-11-20T00:00:00"/>
    <x v="0"/>
    <s v="Jan 1, 2013"/>
    <s v="March 31, 2013"/>
    <x v="0"/>
    <x v="0"/>
    <x v="3"/>
    <n v="26.91"/>
    <n v="0"/>
    <n v="1.98"/>
    <n v="0"/>
    <x v="2"/>
    <x v="2"/>
  </r>
  <r>
    <x v="0"/>
    <x v="2"/>
    <d v="2015-11-17T00:00:00"/>
    <x v="13"/>
    <x v="0"/>
    <x v="0"/>
    <x v="6"/>
    <x v="0"/>
    <s v="4032"/>
    <d v="2015-11-20T00:00:00"/>
    <x v="0"/>
    <s v="Jan 1, 2013"/>
    <s v="March 31, 2013"/>
    <x v="0"/>
    <x v="0"/>
    <x v="3"/>
    <n v="84.69"/>
    <n v="0"/>
    <n v="5.87"/>
    <n v="0"/>
    <x v="3"/>
    <x v="3"/>
  </r>
  <r>
    <x v="0"/>
    <x v="1"/>
    <d v="2013-05-29T00:00:00"/>
    <x v="13"/>
    <x v="0"/>
    <x v="0"/>
    <x v="7"/>
    <x v="1"/>
    <s v="4036"/>
    <d v="2013-06-01T00:00:00"/>
    <x v="0"/>
    <s v="Jan 1, 2013"/>
    <s v="March 31, 2013"/>
    <x v="0"/>
    <x v="0"/>
    <x v="3"/>
    <n v="364.72"/>
    <n v="65.09"/>
    <n v="226.06"/>
    <n v="26.16"/>
    <x v="0"/>
    <x v="0"/>
  </r>
  <r>
    <x v="0"/>
    <x v="1"/>
    <d v="2013-05-29T00:00:00"/>
    <x v="13"/>
    <x v="0"/>
    <x v="0"/>
    <x v="7"/>
    <x v="1"/>
    <s v="4036"/>
    <d v="2013-06-01T00:00:00"/>
    <x v="0"/>
    <s v="Jan 1, 2013"/>
    <s v="March 31, 2013"/>
    <x v="0"/>
    <x v="0"/>
    <x v="3"/>
    <n v="446.68"/>
    <n v="-41.39"/>
    <n v="273.14"/>
    <n v="-20.149999999999999"/>
    <x v="1"/>
    <x v="1"/>
  </r>
  <r>
    <x v="0"/>
    <x v="1"/>
    <d v="2013-05-29T00:00:00"/>
    <x v="13"/>
    <x v="0"/>
    <x v="0"/>
    <x v="7"/>
    <x v="1"/>
    <s v="4036"/>
    <d v="2013-06-01T00:00:00"/>
    <x v="0"/>
    <s v="Jan 1, 2013"/>
    <s v="March 31, 2013"/>
    <x v="0"/>
    <x v="0"/>
    <x v="3"/>
    <n v="402.92"/>
    <n v="-48.92"/>
    <n v="256.82"/>
    <n v="-21.49"/>
    <x v="2"/>
    <x v="2"/>
  </r>
  <r>
    <x v="0"/>
    <x v="1"/>
    <d v="2013-05-29T00:00:00"/>
    <x v="13"/>
    <x v="0"/>
    <x v="0"/>
    <x v="7"/>
    <x v="1"/>
    <s v="4036"/>
    <d v="2013-06-01T00:00:00"/>
    <x v="0"/>
    <s v="Jan 1, 2013"/>
    <s v="March 31, 2013"/>
    <x v="0"/>
    <x v="0"/>
    <x v="3"/>
    <n v="1214.31"/>
    <n v="-25.21"/>
    <n v="756.02"/>
    <n v="-15.48"/>
    <x v="3"/>
    <x v="3"/>
  </r>
  <r>
    <x v="1"/>
    <x v="0"/>
    <d v="2013-08-29T00:00:00"/>
    <x v="14"/>
    <x v="0"/>
    <x v="0"/>
    <x v="0"/>
    <x v="1"/>
    <s v="4549"/>
    <d v="2013-09-04T00:00:00"/>
    <x v="0"/>
    <s v="Apr 1, 2013"/>
    <s v="Jun 30, 2013"/>
    <x v="0"/>
    <x v="0"/>
    <x v="3"/>
    <n v="2795.7"/>
    <n v="-277.60000000000002"/>
    <n v="1998.9"/>
    <n v="-190.2"/>
    <x v="3"/>
    <x v="7"/>
  </r>
  <r>
    <x v="1"/>
    <x v="0"/>
    <d v="2013-08-29T00:00:00"/>
    <x v="14"/>
    <x v="0"/>
    <x v="0"/>
    <x v="0"/>
    <x v="1"/>
    <s v="4549"/>
    <d v="2013-09-04T00:00:00"/>
    <x v="0"/>
    <s v="Apr 1, 2013"/>
    <s v="Jun 30, 2013"/>
    <x v="0"/>
    <x v="0"/>
    <x v="3"/>
    <n v="468.4"/>
    <n v="-77.900000000000006"/>
    <n v="345.4"/>
    <n v="-61.6"/>
    <x v="4"/>
    <x v="4"/>
  </r>
  <r>
    <x v="1"/>
    <x v="0"/>
    <d v="2013-08-29T00:00:00"/>
    <x v="14"/>
    <x v="0"/>
    <x v="0"/>
    <x v="0"/>
    <x v="1"/>
    <s v="4549"/>
    <d v="2013-09-04T00:00:00"/>
    <x v="0"/>
    <s v="Apr 1, 2013"/>
    <s v="Jun 30, 2013"/>
    <x v="0"/>
    <x v="0"/>
    <x v="3"/>
    <n v="244.9"/>
    <n v="-79.5"/>
    <n v="193.3"/>
    <n v="-65.599999999999994"/>
    <x v="5"/>
    <x v="5"/>
  </r>
  <r>
    <x v="1"/>
    <x v="0"/>
    <d v="2013-08-29T00:00:00"/>
    <x v="14"/>
    <x v="0"/>
    <x v="0"/>
    <x v="0"/>
    <x v="1"/>
    <s v="4549"/>
    <d v="2013-09-04T00:00:00"/>
    <x v="0"/>
    <s v="Apr 1, 2013"/>
    <s v="Jun 30, 2013"/>
    <x v="0"/>
    <x v="0"/>
    <x v="3"/>
    <n v="148.19999999999999"/>
    <n v="-48.8"/>
    <n v="100.9"/>
    <n v="-32.4"/>
    <x v="6"/>
    <x v="6"/>
  </r>
  <r>
    <x v="1"/>
    <x v="2"/>
    <d v="2015-11-17T00:00:00"/>
    <x v="14"/>
    <x v="0"/>
    <x v="0"/>
    <x v="6"/>
    <x v="0"/>
    <s v="4553"/>
    <d v="2015-11-20T00:00:00"/>
    <x v="0"/>
    <s v="Apr 1, 2013"/>
    <s v="Jun 30, 2013"/>
    <x v="0"/>
    <x v="0"/>
    <x v="3"/>
    <n v="114.29"/>
    <n v="0"/>
    <n v="9.41"/>
    <n v="0"/>
    <x v="3"/>
    <x v="7"/>
  </r>
  <r>
    <x v="1"/>
    <x v="2"/>
    <d v="2015-11-17T00:00:00"/>
    <x v="14"/>
    <x v="0"/>
    <x v="0"/>
    <x v="6"/>
    <x v="0"/>
    <s v="4553"/>
    <d v="2015-11-20T00:00:00"/>
    <x v="0"/>
    <s v="Apr 1, 2013"/>
    <s v="Jun 30, 2013"/>
    <x v="0"/>
    <x v="0"/>
    <x v="3"/>
    <n v="17.350000000000001"/>
    <n v="0"/>
    <n v="1.75"/>
    <n v="0"/>
    <x v="4"/>
    <x v="4"/>
  </r>
  <r>
    <x v="1"/>
    <x v="2"/>
    <d v="2015-11-17T00:00:00"/>
    <x v="14"/>
    <x v="0"/>
    <x v="0"/>
    <x v="6"/>
    <x v="0"/>
    <s v="4553"/>
    <d v="2015-11-20T00:00:00"/>
    <x v="0"/>
    <s v="Apr 1, 2013"/>
    <s v="Jun 30, 2013"/>
    <x v="0"/>
    <x v="0"/>
    <x v="3"/>
    <n v="7.89"/>
    <n v="0"/>
    <n v="1.31"/>
    <n v="0"/>
    <x v="5"/>
    <x v="5"/>
  </r>
  <r>
    <x v="1"/>
    <x v="2"/>
    <d v="2015-11-17T00:00:00"/>
    <x v="14"/>
    <x v="0"/>
    <x v="0"/>
    <x v="6"/>
    <x v="0"/>
    <s v="4553"/>
    <d v="2015-11-20T00:00:00"/>
    <x v="0"/>
    <s v="Apr 1, 2013"/>
    <s v="Jun 30, 2013"/>
    <x v="0"/>
    <x v="0"/>
    <x v="3"/>
    <n v="4.34"/>
    <n v="0"/>
    <n v="0.47"/>
    <n v="0"/>
    <x v="6"/>
    <x v="6"/>
  </r>
  <r>
    <x v="1"/>
    <x v="1"/>
    <d v="2013-08-28T00:00:00"/>
    <x v="14"/>
    <x v="0"/>
    <x v="0"/>
    <x v="7"/>
    <x v="1"/>
    <s v="4557"/>
    <d v="2013-09-04T00:00:00"/>
    <x v="0"/>
    <s v="Apr 1, 2013"/>
    <s v="Jun 30, 2013"/>
    <x v="0"/>
    <x v="0"/>
    <x v="3"/>
    <n v="1807.95"/>
    <n v="-217.92"/>
    <n v="1129.8"/>
    <n v="-121.34"/>
    <x v="3"/>
    <x v="7"/>
  </r>
  <r>
    <x v="1"/>
    <x v="1"/>
    <d v="2013-08-28T00:00:00"/>
    <x v="14"/>
    <x v="0"/>
    <x v="0"/>
    <x v="7"/>
    <x v="1"/>
    <s v="4557"/>
    <d v="2013-09-04T00:00:00"/>
    <x v="0"/>
    <s v="Apr 1, 2013"/>
    <s v="Jun 30, 2013"/>
    <x v="0"/>
    <x v="0"/>
    <x v="3"/>
    <n v="316.18"/>
    <n v="-88.67"/>
    <n v="201.69"/>
    <n v="-47.63"/>
    <x v="4"/>
    <x v="4"/>
  </r>
  <r>
    <x v="1"/>
    <x v="1"/>
    <d v="2013-08-28T00:00:00"/>
    <x v="14"/>
    <x v="0"/>
    <x v="0"/>
    <x v="7"/>
    <x v="1"/>
    <s v="4557"/>
    <d v="2013-09-04T00:00:00"/>
    <x v="0"/>
    <s v="Apr 1, 2013"/>
    <s v="Jun 30, 2013"/>
    <x v="0"/>
    <x v="0"/>
    <x v="3"/>
    <n v="183.28"/>
    <n v="-80.73"/>
    <n v="115.59"/>
    <n v="-43.49"/>
    <x v="5"/>
    <x v="5"/>
  </r>
  <r>
    <x v="1"/>
    <x v="1"/>
    <d v="2013-08-28T00:00:00"/>
    <x v="14"/>
    <x v="0"/>
    <x v="0"/>
    <x v="7"/>
    <x v="1"/>
    <s v="4557"/>
    <d v="2013-09-04T00:00:00"/>
    <x v="0"/>
    <s v="Apr 1, 2013"/>
    <s v="Jun 30, 2013"/>
    <x v="0"/>
    <x v="0"/>
    <x v="3"/>
    <n v="94.19"/>
    <n v="-23.3"/>
    <n v="56.49"/>
    <n v="-14.73"/>
    <x v="6"/>
    <x v="6"/>
  </r>
  <r>
    <x v="2"/>
    <x v="0"/>
    <d v="2013-11-29T00:00:00"/>
    <x v="15"/>
    <x v="0"/>
    <x v="0"/>
    <x v="0"/>
    <x v="1"/>
    <s v="5143"/>
    <d v="2013-12-03T00:00:00"/>
    <x v="0"/>
    <s v="July 1, 2013"/>
    <s v="Sept 30, 2013"/>
    <x v="0"/>
    <x v="0"/>
    <x v="3"/>
    <n v="3095.7"/>
    <n v="-267"/>
    <n v="2214.5"/>
    <n v="-180.9"/>
    <x v="3"/>
    <x v="10"/>
  </r>
  <r>
    <x v="2"/>
    <x v="0"/>
    <d v="2013-11-29T00:00:00"/>
    <x v="15"/>
    <x v="0"/>
    <x v="0"/>
    <x v="0"/>
    <x v="1"/>
    <s v="5143"/>
    <d v="2013-12-03T00:00:00"/>
    <x v="0"/>
    <s v="July 1, 2013"/>
    <s v="Sept 30, 2013"/>
    <x v="0"/>
    <x v="0"/>
    <x v="3"/>
    <n v="91.7"/>
    <n v="-7.9"/>
    <n v="67.8"/>
    <n v="-3.4"/>
    <x v="9"/>
    <x v="11"/>
  </r>
  <r>
    <x v="2"/>
    <x v="0"/>
    <d v="2013-11-29T00:00:00"/>
    <x v="15"/>
    <x v="0"/>
    <x v="0"/>
    <x v="0"/>
    <x v="1"/>
    <s v="5143"/>
    <d v="2013-12-03T00:00:00"/>
    <x v="0"/>
    <s v="July 1, 2013"/>
    <s v="Sept 30, 2013"/>
    <x v="0"/>
    <x v="0"/>
    <x v="3"/>
    <n v="95.8"/>
    <n v="-22.6"/>
    <n v="70.400000000000006"/>
    <n v="-14.4"/>
    <x v="7"/>
    <x v="8"/>
  </r>
  <r>
    <x v="2"/>
    <x v="0"/>
    <d v="2013-11-29T00:00:00"/>
    <x v="15"/>
    <x v="0"/>
    <x v="0"/>
    <x v="0"/>
    <x v="1"/>
    <s v="5143"/>
    <d v="2013-12-03T00:00:00"/>
    <x v="0"/>
    <s v="July 1, 2013"/>
    <s v="Sept 30, 2013"/>
    <x v="0"/>
    <x v="0"/>
    <x v="3"/>
    <n v="112.5"/>
    <n v="41.1"/>
    <n v="77.400000000000006"/>
    <n v="27.1"/>
    <x v="8"/>
    <x v="9"/>
  </r>
  <r>
    <x v="2"/>
    <x v="1"/>
    <d v="2013-11-28T00:00:00"/>
    <x v="15"/>
    <x v="0"/>
    <x v="0"/>
    <x v="7"/>
    <x v="1"/>
    <s v="5147"/>
    <d v="2013-12-03T00:00:00"/>
    <x v="0"/>
    <s v="July 1, 2013"/>
    <s v="Sept 30, 2013"/>
    <x v="0"/>
    <x v="0"/>
    <x v="3"/>
    <n v="1985.73"/>
    <n v="-211.3"/>
    <n v="1269.25"/>
    <n v="-113.49"/>
    <x v="3"/>
    <x v="10"/>
  </r>
  <r>
    <x v="2"/>
    <x v="1"/>
    <d v="2013-11-28T00:00:00"/>
    <x v="15"/>
    <x v="0"/>
    <x v="0"/>
    <x v="7"/>
    <x v="1"/>
    <s v="5147"/>
    <d v="2013-12-03T00:00:00"/>
    <x v="0"/>
    <s v="July 1, 2013"/>
    <s v="Sept 30, 2013"/>
    <x v="0"/>
    <x v="0"/>
    <x v="3"/>
    <n v="59.01"/>
    <n v="0.38"/>
    <n v="40.03"/>
    <n v="0.05"/>
    <x v="9"/>
    <x v="11"/>
  </r>
  <r>
    <x v="2"/>
    <x v="1"/>
    <d v="2013-11-28T00:00:00"/>
    <x v="15"/>
    <x v="0"/>
    <x v="0"/>
    <x v="7"/>
    <x v="1"/>
    <s v="5147"/>
    <d v="2013-12-03T00:00:00"/>
    <x v="0"/>
    <s v="July 1, 2013"/>
    <s v="Sept 30, 2013"/>
    <x v="0"/>
    <x v="0"/>
    <x v="3"/>
    <n v="58.13"/>
    <n v="-0.91"/>
    <n v="45.79"/>
    <n v="0.52"/>
    <x v="7"/>
    <x v="8"/>
  </r>
  <r>
    <x v="2"/>
    <x v="1"/>
    <d v="2013-11-28T00:00:00"/>
    <x v="15"/>
    <x v="0"/>
    <x v="0"/>
    <x v="7"/>
    <x v="1"/>
    <s v="5147"/>
    <d v="2013-12-03T00:00:00"/>
    <x v="0"/>
    <s v="July 1, 2013"/>
    <s v="Sept 30, 2013"/>
    <x v="0"/>
    <x v="0"/>
    <x v="3"/>
    <n v="60.63"/>
    <n v="7.15"/>
    <n v="53.63"/>
    <n v="7.27"/>
    <x v="8"/>
    <x v="9"/>
  </r>
  <r>
    <x v="4"/>
    <x v="2"/>
    <m/>
    <x v="16"/>
    <x v="0"/>
    <x v="0"/>
    <x v="6"/>
    <x v="2"/>
    <s v="5503"/>
    <d v="2015-11-20T00:00:00"/>
    <x v="0"/>
    <s v="July 1, 2013"/>
    <s v="Sept 30, 2013"/>
    <x v="0"/>
    <x v="0"/>
    <x v="4"/>
    <n v="3.07"/>
    <n v="0"/>
    <n v="0.55000000000000004"/>
    <n v="0"/>
    <x v="9"/>
    <x v="17"/>
  </r>
  <r>
    <x v="4"/>
    <x v="2"/>
    <m/>
    <x v="16"/>
    <x v="0"/>
    <x v="0"/>
    <x v="6"/>
    <x v="2"/>
    <s v="5503"/>
    <d v="2015-11-20T00:00:00"/>
    <x v="0"/>
    <s v="July 1, 2013"/>
    <s v="Sept 30, 2013"/>
    <x v="0"/>
    <x v="0"/>
    <x v="4"/>
    <n v="3.5"/>
    <n v="0"/>
    <n v="5.1100000000000003"/>
    <n v="0"/>
    <x v="7"/>
    <x v="18"/>
  </r>
  <r>
    <x v="4"/>
    <x v="2"/>
    <m/>
    <x v="16"/>
    <x v="0"/>
    <x v="0"/>
    <x v="6"/>
    <x v="2"/>
    <s v="5503"/>
    <d v="2015-11-20T00:00:00"/>
    <x v="0"/>
    <s v="July 1, 2013"/>
    <s v="Sept 30, 2013"/>
    <x v="0"/>
    <x v="0"/>
    <x v="4"/>
    <n v="4.5"/>
    <n v="0"/>
    <n v="9.2899999999999991"/>
    <n v="0"/>
    <x v="8"/>
    <x v="19"/>
  </r>
  <r>
    <x v="4"/>
    <x v="2"/>
    <m/>
    <x v="16"/>
    <x v="0"/>
    <x v="0"/>
    <x v="6"/>
    <x v="2"/>
    <s v="5503"/>
    <d v="2015-11-20T00:00:00"/>
    <x v="0"/>
    <s v="July 1, 2013"/>
    <s v="Sept 30, 2013"/>
    <x v="0"/>
    <x v="0"/>
    <x v="4"/>
    <n v="125.37"/>
    <n v="0"/>
    <n v="24.38"/>
    <n v="0"/>
    <x v="3"/>
    <x v="20"/>
  </r>
  <r>
    <x v="5"/>
    <x v="2"/>
    <d v="2015-11-17T00:00:00"/>
    <x v="17"/>
    <x v="0"/>
    <x v="0"/>
    <x v="6"/>
    <x v="0"/>
    <s v="5503"/>
    <d v="2015-11-20T00:00:00"/>
    <x v="0"/>
    <s v="October 1, 2013"/>
    <s v="December 31, 2013"/>
    <x v="0"/>
    <x v="0"/>
    <x v="4"/>
    <n v="191.25"/>
    <n v="0"/>
    <n v="46.61"/>
    <n v="0"/>
    <x v="3"/>
    <x v="21"/>
  </r>
  <r>
    <x v="5"/>
    <x v="2"/>
    <d v="2015-11-17T00:00:00"/>
    <x v="17"/>
    <x v="0"/>
    <x v="0"/>
    <x v="6"/>
    <x v="0"/>
    <s v="5503"/>
    <d v="2015-11-20T00:00:00"/>
    <x v="0"/>
    <s v="October 1, 2013"/>
    <s v="December 31, 2013"/>
    <x v="0"/>
    <x v="0"/>
    <x v="4"/>
    <n v="11.6"/>
    <n v="0"/>
    <n v="8.98"/>
    <n v="0"/>
    <x v="10"/>
    <x v="22"/>
  </r>
  <r>
    <x v="5"/>
    <x v="2"/>
    <d v="2015-11-17T00:00:00"/>
    <x v="17"/>
    <x v="0"/>
    <x v="0"/>
    <x v="6"/>
    <x v="0"/>
    <s v="5503"/>
    <d v="2015-11-20T00:00:00"/>
    <x v="0"/>
    <s v="October 1, 2013"/>
    <s v="December 31, 2013"/>
    <x v="0"/>
    <x v="0"/>
    <x v="4"/>
    <n v="21.95"/>
    <n v="0"/>
    <n v="9.58"/>
    <n v="0"/>
    <x v="11"/>
    <x v="23"/>
  </r>
  <r>
    <x v="5"/>
    <x v="2"/>
    <d v="2015-11-17T00:00:00"/>
    <x v="17"/>
    <x v="0"/>
    <x v="0"/>
    <x v="6"/>
    <x v="0"/>
    <s v="5503"/>
    <d v="2015-11-20T00:00:00"/>
    <x v="0"/>
    <s v="October 1, 2013"/>
    <s v="December 31, 2013"/>
    <x v="0"/>
    <x v="0"/>
    <x v="4"/>
    <n v="32.31"/>
    <n v="0"/>
    <n v="3.66"/>
    <n v="0"/>
    <x v="12"/>
    <x v="24"/>
  </r>
  <r>
    <x v="3"/>
    <x v="0"/>
    <d v="2014-07-02T00:00:00"/>
    <x v="17"/>
    <x v="0"/>
    <x v="0"/>
    <x v="0"/>
    <x v="1"/>
    <s v="6851"/>
    <d v="2014-05-01T00:00:00"/>
    <x v="0"/>
    <s v="October 1, 2013"/>
    <s v="December 31, 2013"/>
    <x v="0"/>
    <x v="0"/>
    <x v="4"/>
    <n v="146.30000000000001"/>
    <n v="70.400000000000006"/>
    <n v="109.1"/>
    <n v="56.6"/>
    <x v="10"/>
    <x v="13"/>
  </r>
  <r>
    <x v="3"/>
    <x v="0"/>
    <d v="2014-07-02T00:00:00"/>
    <x v="17"/>
    <x v="0"/>
    <x v="0"/>
    <x v="0"/>
    <x v="1"/>
    <s v="6851"/>
    <d v="2014-05-01T00:00:00"/>
    <x v="0"/>
    <s v="October 1, 2013"/>
    <s v="December 31, 2013"/>
    <x v="0"/>
    <x v="0"/>
    <x v="4"/>
    <n v="343"/>
    <n v="124.9"/>
    <n v="248.9"/>
    <n v="98.6"/>
    <x v="11"/>
    <x v="14"/>
  </r>
  <r>
    <x v="3"/>
    <x v="0"/>
    <d v="2014-07-02T00:00:00"/>
    <x v="17"/>
    <x v="0"/>
    <x v="0"/>
    <x v="0"/>
    <x v="1"/>
    <s v="6851"/>
    <d v="2014-05-01T00:00:00"/>
    <x v="0"/>
    <s v="October 1, 2013"/>
    <s v="December 31, 2013"/>
    <x v="0"/>
    <x v="0"/>
    <x v="4"/>
    <n v="566.20000000000005"/>
    <n v="140.19999999999999"/>
    <n v="429.4"/>
    <n v="98"/>
    <x v="12"/>
    <x v="15"/>
  </r>
  <r>
    <x v="3"/>
    <x v="0"/>
    <d v="2014-07-02T00:00:00"/>
    <x v="17"/>
    <x v="0"/>
    <x v="0"/>
    <x v="0"/>
    <x v="1"/>
    <s v="6851"/>
    <d v="2014-05-01T00:00:00"/>
    <x v="0"/>
    <s v="October 1, 2013"/>
    <s v="December 31, 2013"/>
    <x v="0"/>
    <x v="0"/>
    <x v="4"/>
    <n v="4151.2"/>
    <n v="68.5"/>
    <n v="3001.9"/>
    <n v="72.3"/>
    <x v="3"/>
    <x v="16"/>
  </r>
  <r>
    <x v="3"/>
    <x v="1"/>
    <m/>
    <x v="17"/>
    <x v="0"/>
    <x v="0"/>
    <x v="7"/>
    <x v="1"/>
    <s v="6855"/>
    <d v="2014-05-01T00:00:00"/>
    <x v="0"/>
    <s v="October 1, 2013"/>
    <s v="December 31, 2013"/>
    <x v="0"/>
    <x v="0"/>
    <x v="4"/>
    <n v="73.33"/>
    <n v="48.87"/>
    <n v="68.62"/>
    <n v="33.96"/>
    <x v="10"/>
    <x v="13"/>
  </r>
  <r>
    <x v="3"/>
    <x v="1"/>
    <m/>
    <x v="17"/>
    <x v="0"/>
    <x v="0"/>
    <x v="7"/>
    <x v="1"/>
    <s v="6855"/>
    <d v="2014-05-01T00:00:00"/>
    <x v="0"/>
    <s v="October 1, 2013"/>
    <s v="December 31, 2013"/>
    <x v="0"/>
    <x v="0"/>
    <x v="4"/>
    <n v="191.95"/>
    <n v="95.09"/>
    <n v="154.72"/>
    <n v="57.47"/>
    <x v="11"/>
    <x v="14"/>
  </r>
  <r>
    <x v="3"/>
    <x v="1"/>
    <m/>
    <x v="17"/>
    <x v="0"/>
    <x v="0"/>
    <x v="7"/>
    <x v="1"/>
    <s v="6855"/>
    <d v="2014-05-01T00:00:00"/>
    <x v="0"/>
    <s v="October 1, 2013"/>
    <s v="December 31, 2013"/>
    <x v="0"/>
    <x v="0"/>
    <x v="4"/>
    <n v="330.23"/>
    <n v="124.81"/>
    <n v="247.66"/>
    <n v="64.02"/>
    <x v="12"/>
    <x v="15"/>
  </r>
  <r>
    <x v="3"/>
    <x v="1"/>
    <m/>
    <x v="17"/>
    <x v="0"/>
    <x v="0"/>
    <x v="7"/>
    <x v="1"/>
    <s v="6855"/>
    <d v="2014-05-01T00:00:00"/>
    <x v="0"/>
    <s v="October 1, 2013"/>
    <s v="December 31, 2013"/>
    <x v="0"/>
    <x v="0"/>
    <x v="4"/>
    <n v="2581.2399999999998"/>
    <n v="57.48"/>
    <n v="1740.26"/>
    <n v="41.96"/>
    <x v="3"/>
    <x v="16"/>
  </r>
  <r>
    <x v="0"/>
    <x v="0"/>
    <d v="2014-05-30T00:00:00"/>
    <x v="18"/>
    <x v="0"/>
    <x v="0"/>
    <x v="0"/>
    <x v="1"/>
    <s v="6937"/>
    <d v="2014-06-03T00:00:00"/>
    <x v="0"/>
    <s v="Jan 1, 2014"/>
    <s v="March 31, 2014"/>
    <x v="0"/>
    <x v="0"/>
    <x v="4"/>
    <n v="866.2"/>
    <n v="-5.3"/>
    <n v="597.9"/>
    <n v="21.6"/>
    <x v="0"/>
    <x v="0"/>
  </r>
  <r>
    <x v="0"/>
    <x v="0"/>
    <d v="2014-05-30T00:00:00"/>
    <x v="18"/>
    <x v="0"/>
    <x v="0"/>
    <x v="0"/>
    <x v="1"/>
    <s v="6937"/>
    <d v="2014-06-03T00:00:00"/>
    <x v="0"/>
    <s v="Jan 1, 2014"/>
    <s v="March 31, 2014"/>
    <x v="0"/>
    <x v="0"/>
    <x v="4"/>
    <n v="804.5"/>
    <n v="-47.6"/>
    <n v="604.70000000000005"/>
    <n v="-44.6"/>
    <x v="1"/>
    <x v="1"/>
  </r>
  <r>
    <x v="0"/>
    <x v="0"/>
    <d v="2014-05-30T00:00:00"/>
    <x v="18"/>
    <x v="0"/>
    <x v="0"/>
    <x v="0"/>
    <x v="1"/>
    <s v="6937"/>
    <d v="2014-06-03T00:00:00"/>
    <x v="0"/>
    <s v="Jan 1, 2014"/>
    <s v="March 31, 2014"/>
    <x v="0"/>
    <x v="0"/>
    <x v="4"/>
    <n v="759.6"/>
    <n v="-36.200000000000003"/>
    <n v="554.20000000000005"/>
    <n v="-35.299999999999997"/>
    <x v="2"/>
    <x v="2"/>
  </r>
  <r>
    <x v="0"/>
    <x v="0"/>
    <d v="2014-05-30T00:00:00"/>
    <x v="18"/>
    <x v="0"/>
    <x v="0"/>
    <x v="0"/>
    <x v="1"/>
    <s v="6937"/>
    <d v="2014-06-03T00:00:00"/>
    <x v="0"/>
    <s v="Jan 1, 2014"/>
    <s v="March 31, 2014"/>
    <x v="0"/>
    <x v="0"/>
    <x v="4"/>
    <n v="2430.3000000000002"/>
    <n v="-89.1"/>
    <n v="1756.8"/>
    <n v="-58.3"/>
    <x v="3"/>
    <x v="3"/>
  </r>
  <r>
    <x v="0"/>
    <x v="2"/>
    <d v="2015-11-17T00:00:00"/>
    <x v="18"/>
    <x v="0"/>
    <x v="0"/>
    <x v="6"/>
    <x v="0"/>
    <s v="6941"/>
    <d v="2015-11-20T00:00:00"/>
    <x v="0"/>
    <s v="Jan 1, 2014"/>
    <s v="March 31, 2014"/>
    <x v="0"/>
    <x v="0"/>
    <x v="4"/>
    <n v="37.799999999999997"/>
    <n v="0"/>
    <n v="2.57"/>
    <n v="0"/>
    <x v="0"/>
    <x v="0"/>
  </r>
  <r>
    <x v="0"/>
    <x v="2"/>
    <d v="2015-11-17T00:00:00"/>
    <x v="18"/>
    <x v="0"/>
    <x v="0"/>
    <x v="6"/>
    <x v="0"/>
    <s v="6941"/>
    <d v="2015-11-20T00:00:00"/>
    <x v="0"/>
    <s v="Jan 1, 2014"/>
    <s v="March 31, 2014"/>
    <x v="0"/>
    <x v="0"/>
    <x v="4"/>
    <n v="34.630000000000003"/>
    <n v="0"/>
    <n v="2.41"/>
    <n v="0"/>
    <x v="1"/>
    <x v="1"/>
  </r>
  <r>
    <x v="0"/>
    <x v="2"/>
    <d v="2015-11-17T00:00:00"/>
    <x v="18"/>
    <x v="0"/>
    <x v="0"/>
    <x v="6"/>
    <x v="0"/>
    <s v="6941"/>
    <d v="2015-11-20T00:00:00"/>
    <x v="0"/>
    <s v="Jan 1, 2014"/>
    <s v="March 31, 2014"/>
    <x v="0"/>
    <x v="0"/>
    <x v="4"/>
    <n v="31.32"/>
    <n v="0"/>
    <n v="2.67"/>
    <n v="0"/>
    <x v="2"/>
    <x v="2"/>
  </r>
  <r>
    <x v="0"/>
    <x v="2"/>
    <d v="2015-11-17T00:00:00"/>
    <x v="18"/>
    <x v="0"/>
    <x v="0"/>
    <x v="6"/>
    <x v="0"/>
    <s v="6941"/>
    <d v="2015-11-20T00:00:00"/>
    <x v="0"/>
    <s v="Jan 1, 2014"/>
    <s v="March 31, 2014"/>
    <x v="0"/>
    <x v="0"/>
    <x v="4"/>
    <n v="103.75"/>
    <n v="0"/>
    <n v="7.66"/>
    <n v="0"/>
    <x v="3"/>
    <x v="3"/>
  </r>
  <r>
    <x v="0"/>
    <x v="1"/>
    <d v="2014-05-29T00:00:00"/>
    <x v="18"/>
    <x v="0"/>
    <x v="0"/>
    <x v="7"/>
    <x v="1"/>
    <s v="6945"/>
    <d v="2014-06-03T00:00:00"/>
    <x v="0"/>
    <s v="Jan 1, 2014"/>
    <s v="March 31, 2014"/>
    <x v="0"/>
    <x v="0"/>
    <x v="4"/>
    <n v="494.9"/>
    <n v="49.54"/>
    <n v="323.95999999999998"/>
    <n v="11.04"/>
    <x v="0"/>
    <x v="0"/>
  </r>
  <r>
    <x v="0"/>
    <x v="1"/>
    <d v="2014-05-29T00:00:00"/>
    <x v="18"/>
    <x v="0"/>
    <x v="0"/>
    <x v="7"/>
    <x v="1"/>
    <s v="6945"/>
    <d v="2014-06-03T00:00:00"/>
    <x v="0"/>
    <s v="Jan 1, 2014"/>
    <s v="March 31, 2014"/>
    <x v="0"/>
    <x v="0"/>
    <x v="4"/>
    <n v="533.62"/>
    <n v="-64.430000000000007"/>
    <n v="332.85"/>
    <n v="-30.5"/>
    <x v="1"/>
    <x v="1"/>
  </r>
  <r>
    <x v="0"/>
    <x v="1"/>
    <d v="2014-05-29T00:00:00"/>
    <x v="18"/>
    <x v="0"/>
    <x v="0"/>
    <x v="7"/>
    <x v="1"/>
    <s v="6945"/>
    <d v="2014-06-03T00:00:00"/>
    <x v="0"/>
    <s v="Jan 1, 2014"/>
    <s v="March 31, 2014"/>
    <x v="0"/>
    <x v="0"/>
    <x v="4"/>
    <n v="467.23"/>
    <n v="-35.5"/>
    <n v="301.95"/>
    <n v="-17.73"/>
    <x v="2"/>
    <x v="2"/>
  </r>
  <r>
    <x v="0"/>
    <x v="1"/>
    <d v="2014-05-29T00:00:00"/>
    <x v="18"/>
    <x v="0"/>
    <x v="0"/>
    <x v="7"/>
    <x v="1"/>
    <s v="6945"/>
    <d v="2014-06-03T00:00:00"/>
    <x v="0"/>
    <s v="Jan 1, 2014"/>
    <s v="March 31, 2014"/>
    <x v="0"/>
    <x v="0"/>
    <x v="4"/>
    <n v="1495.75"/>
    <n v="-50.39"/>
    <n v="958.76"/>
    <n v="-37.19"/>
    <x v="3"/>
    <x v="3"/>
  </r>
  <r>
    <x v="1"/>
    <x v="0"/>
    <d v="2014-08-29T00:00:00"/>
    <x v="19"/>
    <x v="0"/>
    <x v="0"/>
    <x v="0"/>
    <x v="3"/>
    <s v="7289"/>
    <d v="2014-09-03T00:00:00"/>
    <x v="0"/>
    <s v="Apr 1, 2014"/>
    <s v="Jun 30, 2014"/>
    <x v="0"/>
    <x v="0"/>
    <x v="4"/>
    <n v="3375.1"/>
    <n v="-353.2"/>
    <n v="2477.3000000000002"/>
    <n v="-263"/>
    <x v="3"/>
    <x v="7"/>
  </r>
  <r>
    <x v="1"/>
    <x v="0"/>
    <d v="2014-08-29T00:00:00"/>
    <x v="19"/>
    <x v="0"/>
    <x v="0"/>
    <x v="0"/>
    <x v="3"/>
    <s v="7289"/>
    <d v="2014-09-03T00:00:00"/>
    <x v="0"/>
    <s v="Apr 1, 2014"/>
    <s v="Jun 30, 2014"/>
    <x v="0"/>
    <x v="0"/>
    <x v="4"/>
    <n v="512.9"/>
    <n v="-126.9"/>
    <n v="398.7"/>
    <n v="-97.9"/>
    <x v="4"/>
    <x v="4"/>
  </r>
  <r>
    <x v="1"/>
    <x v="0"/>
    <d v="2014-08-29T00:00:00"/>
    <x v="19"/>
    <x v="0"/>
    <x v="0"/>
    <x v="0"/>
    <x v="3"/>
    <s v="7289"/>
    <d v="2014-09-03T00:00:00"/>
    <x v="0"/>
    <s v="Apr 1, 2014"/>
    <s v="Jun 30, 2014"/>
    <x v="0"/>
    <x v="0"/>
    <x v="4"/>
    <n v="299.10000000000002"/>
    <n v="-92"/>
    <n v="222.2"/>
    <n v="-70.900000000000006"/>
    <x v="5"/>
    <x v="5"/>
  </r>
  <r>
    <x v="1"/>
    <x v="0"/>
    <d v="2014-08-29T00:00:00"/>
    <x v="19"/>
    <x v="0"/>
    <x v="0"/>
    <x v="0"/>
    <x v="3"/>
    <s v="7289"/>
    <d v="2014-09-03T00:00:00"/>
    <x v="0"/>
    <s v="Apr 1, 2014"/>
    <s v="Jun 30, 2014"/>
    <x v="0"/>
    <x v="0"/>
    <x v="4"/>
    <n v="132.80000000000001"/>
    <n v="-45.2"/>
    <n v="99.6"/>
    <n v="-35.9"/>
    <x v="6"/>
    <x v="6"/>
  </r>
  <r>
    <x v="1"/>
    <x v="2"/>
    <d v="2015-11-17T00:00:00"/>
    <x v="19"/>
    <x v="0"/>
    <x v="0"/>
    <x v="6"/>
    <x v="0"/>
    <s v="7293"/>
    <d v="2015-11-20T00:00:00"/>
    <x v="0"/>
    <s v="Apr 1, 2014"/>
    <s v="Jun 30, 2014"/>
    <x v="0"/>
    <x v="0"/>
    <x v="4"/>
    <n v="135.44"/>
    <n v="0"/>
    <n v="10.47"/>
    <n v="0"/>
    <x v="3"/>
    <x v="7"/>
  </r>
  <r>
    <x v="1"/>
    <x v="2"/>
    <d v="2015-11-17T00:00:00"/>
    <x v="19"/>
    <x v="0"/>
    <x v="0"/>
    <x v="6"/>
    <x v="0"/>
    <s v="7293"/>
    <d v="2015-11-20T00:00:00"/>
    <x v="0"/>
    <s v="Apr 1, 2014"/>
    <s v="Jun 30, 2014"/>
    <x v="0"/>
    <x v="0"/>
    <x v="4"/>
    <n v="18.41"/>
    <n v="0"/>
    <n v="1.62"/>
    <n v="0"/>
    <x v="4"/>
    <x v="4"/>
  </r>
  <r>
    <x v="1"/>
    <x v="2"/>
    <d v="2015-11-17T00:00:00"/>
    <x v="19"/>
    <x v="0"/>
    <x v="0"/>
    <x v="6"/>
    <x v="0"/>
    <s v="7293"/>
    <d v="2015-11-20T00:00:00"/>
    <x v="0"/>
    <s v="Apr 1, 2014"/>
    <s v="Jun 30, 2014"/>
    <x v="0"/>
    <x v="0"/>
    <x v="4"/>
    <n v="9.2100000000000009"/>
    <n v="0"/>
    <n v="0.77"/>
    <n v="0"/>
    <x v="5"/>
    <x v="5"/>
  </r>
  <r>
    <x v="1"/>
    <x v="2"/>
    <d v="2015-11-17T00:00:00"/>
    <x v="19"/>
    <x v="0"/>
    <x v="0"/>
    <x v="6"/>
    <x v="0"/>
    <s v="7293"/>
    <d v="2015-11-20T00:00:00"/>
    <x v="0"/>
    <s v="Apr 1, 2014"/>
    <s v="Jun 30, 2014"/>
    <x v="0"/>
    <x v="0"/>
    <x v="4"/>
    <n v="4.0599999999999996"/>
    <n v="0"/>
    <n v="0.41"/>
    <n v="0"/>
    <x v="6"/>
    <x v="6"/>
  </r>
  <r>
    <x v="1"/>
    <x v="1"/>
    <d v="2014-09-02T00:00:00"/>
    <x v="19"/>
    <x v="0"/>
    <x v="0"/>
    <x v="7"/>
    <x v="1"/>
    <s v="7297"/>
    <d v="2014-09-03T00:00:00"/>
    <x v="0"/>
    <s v="Apr 1, 2014"/>
    <s v="Jun 30, 2014"/>
    <x v="0"/>
    <x v="0"/>
    <x v="4"/>
    <n v="2163.66"/>
    <n v="-269.86"/>
    <n v="1380.9"/>
    <n v="-159.61000000000001"/>
    <x v="3"/>
    <x v="7"/>
  </r>
  <r>
    <x v="1"/>
    <x v="1"/>
    <d v="2014-09-02T00:00:00"/>
    <x v="19"/>
    <x v="0"/>
    <x v="0"/>
    <x v="7"/>
    <x v="1"/>
    <s v="7297"/>
    <d v="2014-09-03T00:00:00"/>
    <x v="0"/>
    <s v="Apr 1, 2014"/>
    <s v="Jun 30, 2014"/>
    <x v="0"/>
    <x v="0"/>
    <x v="4"/>
    <n v="361.64"/>
    <n v="-110.69"/>
    <n v="224.01"/>
    <n v="-61.57"/>
    <x v="4"/>
    <x v="4"/>
  </r>
  <r>
    <x v="1"/>
    <x v="1"/>
    <d v="2014-09-02T00:00:00"/>
    <x v="19"/>
    <x v="0"/>
    <x v="0"/>
    <x v="7"/>
    <x v="1"/>
    <s v="7297"/>
    <d v="2014-09-03T00:00:00"/>
    <x v="0"/>
    <s v="Apr 1, 2014"/>
    <s v="Jun 30, 2014"/>
    <x v="0"/>
    <x v="0"/>
    <x v="4"/>
    <n v="212.55"/>
    <n v="-87.67"/>
    <n v="133.5"/>
    <n v="-48.44"/>
    <x v="5"/>
    <x v="5"/>
  </r>
  <r>
    <x v="1"/>
    <x v="1"/>
    <d v="2014-09-02T00:00:00"/>
    <x v="19"/>
    <x v="0"/>
    <x v="0"/>
    <x v="7"/>
    <x v="1"/>
    <s v="7297"/>
    <d v="2014-09-03T00:00:00"/>
    <x v="0"/>
    <s v="Apr 1, 2014"/>
    <s v="Jun 30, 2014"/>
    <x v="0"/>
    <x v="0"/>
    <x v="4"/>
    <n v="93.72"/>
    <n v="-21.1"/>
    <n v="64.63"/>
    <n v="-12.42"/>
    <x v="6"/>
    <x v="6"/>
  </r>
  <r>
    <x v="2"/>
    <x v="0"/>
    <d v="2014-12-02T00:00:00"/>
    <x v="20"/>
    <x v="0"/>
    <x v="0"/>
    <x v="0"/>
    <x v="1"/>
    <s v="7652"/>
    <d v="2014-12-02T00:00:00"/>
    <x v="0"/>
    <s v="July 1, 2014"/>
    <s v="Sept 30, 2014"/>
    <x v="0"/>
    <x v="0"/>
    <x v="4"/>
    <n v="3695.4"/>
    <n v="-343.2"/>
    <n v="2701.1"/>
    <n v="-253.6"/>
    <x v="3"/>
    <x v="10"/>
  </r>
  <r>
    <x v="2"/>
    <x v="0"/>
    <d v="2014-12-02T00:00:00"/>
    <x v="20"/>
    <x v="0"/>
    <x v="0"/>
    <x v="0"/>
    <x v="1"/>
    <s v="7652"/>
    <d v="2014-12-02T00:00:00"/>
    <x v="0"/>
    <s v="July 1, 2014"/>
    <s v="Sept 30, 2014"/>
    <x v="0"/>
    <x v="0"/>
    <x v="4"/>
    <n v="98.8"/>
    <n v="-4.8"/>
    <n v="71.400000000000006"/>
    <n v="4.2"/>
    <x v="9"/>
    <x v="11"/>
  </r>
  <r>
    <x v="2"/>
    <x v="0"/>
    <d v="2014-12-02T00:00:00"/>
    <x v="20"/>
    <x v="0"/>
    <x v="0"/>
    <x v="0"/>
    <x v="1"/>
    <s v="7652"/>
    <d v="2014-12-02T00:00:00"/>
    <x v="0"/>
    <s v="July 1, 2014"/>
    <s v="Sept 30, 2014"/>
    <x v="0"/>
    <x v="0"/>
    <x v="4"/>
    <n v="107.9"/>
    <n v="-14.2"/>
    <n v="76.8"/>
    <n v="-11.9"/>
    <x v="7"/>
    <x v="8"/>
  </r>
  <r>
    <x v="2"/>
    <x v="0"/>
    <d v="2014-12-02T00:00:00"/>
    <x v="20"/>
    <x v="0"/>
    <x v="0"/>
    <x v="0"/>
    <x v="1"/>
    <s v="7652"/>
    <d v="2014-12-02T00:00:00"/>
    <x v="0"/>
    <s v="July 1, 2014"/>
    <s v="Sept 30, 2014"/>
    <x v="0"/>
    <x v="0"/>
    <x v="4"/>
    <n v="113.6"/>
    <n v="29"/>
    <n v="75.599999999999994"/>
    <n v="17.100000000000001"/>
    <x v="8"/>
    <x v="9"/>
  </r>
  <r>
    <x v="2"/>
    <x v="1"/>
    <d v="2014-12-01T00:00:00"/>
    <x v="20"/>
    <x v="0"/>
    <x v="0"/>
    <x v="8"/>
    <x v="1"/>
    <s v="7656"/>
    <d v="2014-12-02T00:00:00"/>
    <x v="0"/>
    <s v="July 1, 2014"/>
    <s v="Sept 30, 2014"/>
    <x v="0"/>
    <x v="0"/>
    <x v="4"/>
    <n v="2355.36"/>
    <n v="-270.85000000000002"/>
    <n v="1541.62"/>
    <n v="-148.47999999999999"/>
    <x v="3"/>
    <x v="10"/>
  </r>
  <r>
    <x v="2"/>
    <x v="1"/>
    <d v="2014-12-01T00:00:00"/>
    <x v="20"/>
    <x v="0"/>
    <x v="0"/>
    <x v="8"/>
    <x v="1"/>
    <s v="7656"/>
    <d v="2014-12-02T00:00:00"/>
    <x v="0"/>
    <s v="July 1, 2014"/>
    <s v="Sept 30, 2014"/>
    <x v="0"/>
    <x v="0"/>
    <x v="4"/>
    <n v="65.52"/>
    <n v="-5.63"/>
    <n v="55.55"/>
    <n v="0.49"/>
    <x v="9"/>
    <x v="11"/>
  </r>
  <r>
    <x v="2"/>
    <x v="1"/>
    <d v="2014-12-01T00:00:00"/>
    <x v="20"/>
    <x v="0"/>
    <x v="0"/>
    <x v="8"/>
    <x v="1"/>
    <s v="7656"/>
    <d v="2014-12-02T00:00:00"/>
    <x v="0"/>
    <s v="July 1, 2014"/>
    <s v="Sept 30, 2014"/>
    <x v="0"/>
    <x v="0"/>
    <x v="4"/>
    <n v="63.7"/>
    <n v="-1.01"/>
    <n v="47.74"/>
    <n v="1.1200000000000001"/>
    <x v="7"/>
    <x v="8"/>
  </r>
  <r>
    <x v="2"/>
    <x v="1"/>
    <d v="2014-12-01T00:00:00"/>
    <x v="20"/>
    <x v="0"/>
    <x v="0"/>
    <x v="8"/>
    <x v="1"/>
    <s v="7656"/>
    <d v="2014-12-02T00:00:00"/>
    <x v="0"/>
    <s v="July 1, 2014"/>
    <s v="Sept 30, 2014"/>
    <x v="0"/>
    <x v="0"/>
    <x v="4"/>
    <n v="62.48"/>
    <n v="5.65"/>
    <n v="57.43"/>
    <n v="9.5299999999999994"/>
    <x v="8"/>
    <x v="9"/>
  </r>
  <r>
    <x v="4"/>
    <x v="2"/>
    <m/>
    <x v="21"/>
    <x v="0"/>
    <x v="0"/>
    <x v="6"/>
    <x v="2"/>
    <s v="7652"/>
    <d v="2015-11-20T00:00:00"/>
    <x v="0"/>
    <s v="July 1, 2014"/>
    <s v="Sept 30, 2014"/>
    <x v="0"/>
    <x v="0"/>
    <x v="5"/>
    <n v="3.7893300000000001"/>
    <n v="0"/>
    <n v="0.67329000000000006"/>
    <n v="0"/>
    <x v="9"/>
    <x v="17"/>
  </r>
  <r>
    <x v="4"/>
    <x v="2"/>
    <m/>
    <x v="21"/>
    <x v="0"/>
    <x v="0"/>
    <x v="6"/>
    <x v="2"/>
    <s v="7652"/>
    <d v="2015-11-20T00:00:00"/>
    <x v="0"/>
    <s v="July 1, 2014"/>
    <s v="Sept 30, 2014"/>
    <x v="0"/>
    <x v="0"/>
    <x v="5"/>
    <n v="3.6554799999999998"/>
    <n v="0"/>
    <n v="5.9043099999999997"/>
    <n v="0"/>
    <x v="7"/>
    <x v="18"/>
  </r>
  <r>
    <x v="4"/>
    <x v="2"/>
    <m/>
    <x v="21"/>
    <x v="0"/>
    <x v="0"/>
    <x v="6"/>
    <x v="2"/>
    <s v="7652"/>
    <d v="2015-11-20T00:00:00"/>
    <x v="0"/>
    <s v="July 1, 2014"/>
    <s v="Sept 30, 2014"/>
    <x v="0"/>
    <x v="0"/>
    <x v="5"/>
    <n v="5.1731999999999996"/>
    <n v="0"/>
    <n v="9.7728199999999994"/>
    <n v="0"/>
    <x v="8"/>
    <x v="19"/>
  </r>
  <r>
    <x v="4"/>
    <x v="2"/>
    <m/>
    <x v="21"/>
    <x v="0"/>
    <x v="0"/>
    <x v="6"/>
    <x v="2"/>
    <s v="7652"/>
    <d v="2015-11-20T00:00:00"/>
    <x v="0"/>
    <s v="July 1, 2014"/>
    <s v="Sept 30, 2014"/>
    <x v="0"/>
    <x v="0"/>
    <x v="5"/>
    <n v="148.06589"/>
    <n v="0"/>
    <n v="26.8292"/>
    <n v="0"/>
    <x v="3"/>
    <x v="20"/>
  </r>
  <r>
    <x v="5"/>
    <x v="2"/>
    <d v="2015-11-17T00:00:00"/>
    <x v="22"/>
    <x v="0"/>
    <x v="0"/>
    <x v="6"/>
    <x v="0"/>
    <s v="8014"/>
    <d v="2015-11-20T00:00:00"/>
    <x v="0"/>
    <s v="October 1, 2014"/>
    <s v="December 31, 2014"/>
    <x v="0"/>
    <x v="0"/>
    <x v="5"/>
    <n v="214.71"/>
    <n v="0"/>
    <n v="53.49"/>
    <n v="0"/>
    <x v="3"/>
    <x v="21"/>
  </r>
  <r>
    <x v="5"/>
    <x v="2"/>
    <d v="2015-11-17T00:00:00"/>
    <x v="22"/>
    <x v="0"/>
    <x v="0"/>
    <x v="6"/>
    <x v="0"/>
    <s v="8014"/>
    <d v="2015-11-20T00:00:00"/>
    <x v="0"/>
    <s v="October 1, 2014"/>
    <s v="December 31, 2014"/>
    <x v="0"/>
    <x v="0"/>
    <x v="5"/>
    <n v="11.94"/>
    <n v="0"/>
    <n v="7.31"/>
    <n v="0"/>
    <x v="10"/>
    <x v="22"/>
  </r>
  <r>
    <x v="5"/>
    <x v="2"/>
    <d v="2015-11-17T00:00:00"/>
    <x v="22"/>
    <x v="0"/>
    <x v="0"/>
    <x v="6"/>
    <x v="0"/>
    <s v="8014"/>
    <d v="2015-11-20T00:00:00"/>
    <x v="0"/>
    <s v="October 1, 2014"/>
    <s v="December 31, 2014"/>
    <x v="0"/>
    <x v="0"/>
    <x v="5"/>
    <n v="23.91"/>
    <n v="0"/>
    <n v="12.4"/>
    <n v="0"/>
    <x v="11"/>
    <x v="23"/>
  </r>
  <r>
    <x v="5"/>
    <x v="2"/>
    <d v="2015-11-17T00:00:00"/>
    <x v="22"/>
    <x v="0"/>
    <x v="0"/>
    <x v="6"/>
    <x v="0"/>
    <s v="8014"/>
    <d v="2015-11-20T00:00:00"/>
    <x v="0"/>
    <s v="October 1, 2014"/>
    <s v="December 31, 2014"/>
    <x v="0"/>
    <x v="0"/>
    <x v="5"/>
    <n v="30.78"/>
    <n v="0"/>
    <n v="6.94"/>
    <n v="0"/>
    <x v="12"/>
    <x v="24"/>
  </r>
  <r>
    <x v="3"/>
    <x v="0"/>
    <d v="2015-07-08T00:00:00"/>
    <x v="22"/>
    <x v="0"/>
    <x v="0"/>
    <x v="0"/>
    <x v="1"/>
    <s v="9208"/>
    <d v="2015-05-01T00:00:00"/>
    <x v="0"/>
    <s v="October 1, 2014"/>
    <s v="December 31, 2014"/>
    <x v="0"/>
    <x v="0"/>
    <x v="5"/>
    <n v="161"/>
    <n v="70.900000000000006"/>
    <n v="120.7"/>
    <n v="52.7"/>
    <x v="10"/>
    <x v="13"/>
  </r>
  <r>
    <x v="3"/>
    <x v="0"/>
    <d v="2015-07-08T00:00:00"/>
    <x v="22"/>
    <x v="0"/>
    <x v="0"/>
    <x v="0"/>
    <x v="1"/>
    <s v="9208"/>
    <d v="2015-05-01T00:00:00"/>
    <x v="0"/>
    <s v="October 1, 2014"/>
    <s v="December 31, 2014"/>
    <x v="0"/>
    <x v="0"/>
    <x v="5"/>
    <n v="364.5"/>
    <n v="131.6"/>
    <n v="245.9"/>
    <n v="101.4"/>
    <x v="11"/>
    <x v="14"/>
  </r>
  <r>
    <x v="3"/>
    <x v="0"/>
    <d v="2015-07-08T00:00:00"/>
    <x v="22"/>
    <x v="0"/>
    <x v="0"/>
    <x v="0"/>
    <x v="1"/>
    <s v="9208"/>
    <d v="2015-05-01T00:00:00"/>
    <x v="0"/>
    <s v="October 1, 2014"/>
    <s v="December 31, 2014"/>
    <x v="0"/>
    <x v="0"/>
    <x v="5"/>
    <n v="570.20000000000005"/>
    <n v="70.7"/>
    <n v="410.1"/>
    <n v="31.5"/>
    <x v="12"/>
    <x v="15"/>
  </r>
  <r>
    <x v="3"/>
    <x v="0"/>
    <d v="2015-07-08T00:00:00"/>
    <x v="22"/>
    <x v="0"/>
    <x v="0"/>
    <x v="0"/>
    <x v="1"/>
    <s v="9208"/>
    <d v="2015-05-01T00:00:00"/>
    <x v="0"/>
    <s v="October 1, 2014"/>
    <s v="December 31, 2014"/>
    <x v="0"/>
    <x v="0"/>
    <x v="5"/>
    <n v="4790.1000000000004"/>
    <n v="-70"/>
    <n v="3477.8"/>
    <n v="-68"/>
    <x v="3"/>
    <x v="16"/>
  </r>
  <r>
    <x v="3"/>
    <x v="1"/>
    <m/>
    <x v="22"/>
    <x v="0"/>
    <x v="0"/>
    <x v="8"/>
    <x v="1"/>
    <s v="9212"/>
    <d v="2015-05-01T00:00:00"/>
    <x v="0"/>
    <s v="October 1, 2014"/>
    <s v="December 31, 2014"/>
    <x v="0"/>
    <x v="0"/>
    <x v="5"/>
    <n v="94.31"/>
    <n v="42.37"/>
    <n v="83.29"/>
    <n v="31.52"/>
    <x v="10"/>
    <x v="13"/>
  </r>
  <r>
    <x v="3"/>
    <x v="1"/>
    <m/>
    <x v="22"/>
    <x v="0"/>
    <x v="0"/>
    <x v="8"/>
    <x v="1"/>
    <s v="9212"/>
    <d v="2015-05-01T00:00:00"/>
    <x v="0"/>
    <s v="October 1, 2014"/>
    <s v="December 31, 2014"/>
    <x v="0"/>
    <x v="0"/>
    <x v="5"/>
    <n v="192.73"/>
    <n v="114.16"/>
    <n v="148.33000000000001"/>
    <n v="79.47"/>
    <x v="11"/>
    <x v="14"/>
  </r>
  <r>
    <x v="3"/>
    <x v="1"/>
    <m/>
    <x v="22"/>
    <x v="0"/>
    <x v="0"/>
    <x v="8"/>
    <x v="1"/>
    <s v="9212"/>
    <d v="2015-05-01T00:00:00"/>
    <x v="0"/>
    <s v="October 1, 2014"/>
    <s v="December 31, 2014"/>
    <x v="0"/>
    <x v="0"/>
    <x v="5"/>
    <n v="342.98"/>
    <n v="56.67"/>
    <n v="239.16"/>
    <n v="14.96"/>
    <x v="12"/>
    <x v="15"/>
  </r>
  <r>
    <x v="3"/>
    <x v="1"/>
    <m/>
    <x v="22"/>
    <x v="0"/>
    <x v="0"/>
    <x v="8"/>
    <x v="1"/>
    <s v="9212"/>
    <d v="2015-05-01T00:00:00"/>
    <x v="0"/>
    <s v="October 1, 2014"/>
    <s v="December 31, 2014"/>
    <x v="0"/>
    <x v="0"/>
    <x v="5"/>
    <n v="2985.39"/>
    <n v="-57.66"/>
    <n v="2012.4"/>
    <n v="-22.53"/>
    <x v="3"/>
    <x v="16"/>
  </r>
  <r>
    <x v="0"/>
    <x v="0"/>
    <d v="2015-05-29T00:00:00"/>
    <x v="23"/>
    <x v="0"/>
    <x v="0"/>
    <x v="0"/>
    <x v="1"/>
    <s v="9582"/>
    <d v="2015-06-02T00:00:00"/>
    <x v="0"/>
    <s v="Jan 1, 2015"/>
    <s v="March 31, 2015"/>
    <x v="0"/>
    <x v="0"/>
    <x v="5"/>
    <n v="800.2"/>
    <n v="56.6"/>
    <n v="533.9"/>
    <n v="48.6"/>
    <x v="0"/>
    <x v="0"/>
  </r>
  <r>
    <x v="0"/>
    <x v="0"/>
    <d v="2015-05-29T00:00:00"/>
    <x v="23"/>
    <x v="0"/>
    <x v="0"/>
    <x v="0"/>
    <x v="1"/>
    <s v="9582"/>
    <d v="2015-06-02T00:00:00"/>
    <x v="0"/>
    <s v="Jan 1, 2015"/>
    <s v="March 31, 2015"/>
    <x v="0"/>
    <x v="0"/>
    <x v="5"/>
    <n v="851.2"/>
    <n v="52.3"/>
    <n v="595.20000000000005"/>
    <n v="26.9"/>
    <x v="1"/>
    <x v="1"/>
  </r>
  <r>
    <x v="0"/>
    <x v="0"/>
    <d v="2015-05-29T00:00:00"/>
    <x v="23"/>
    <x v="0"/>
    <x v="0"/>
    <x v="0"/>
    <x v="1"/>
    <s v="9582"/>
    <d v="2015-06-02T00:00:00"/>
    <x v="0"/>
    <s v="Jan 1, 2015"/>
    <s v="March 31, 2015"/>
    <x v="0"/>
    <x v="0"/>
    <x v="5"/>
    <n v="801.8"/>
    <n v="-135.69999999999999"/>
    <n v="571.79999999999995"/>
    <n v="-91.7"/>
    <x v="2"/>
    <x v="2"/>
  </r>
  <r>
    <x v="0"/>
    <x v="0"/>
    <d v="2015-05-29T00:00:00"/>
    <x v="23"/>
    <x v="0"/>
    <x v="0"/>
    <x v="0"/>
    <x v="1"/>
    <s v="9582"/>
    <d v="2015-06-02T00:00:00"/>
    <x v="0"/>
    <s v="Jan 1, 2015"/>
    <s v="March 31, 2015"/>
    <x v="0"/>
    <x v="0"/>
    <x v="5"/>
    <n v="2453.1999999999998"/>
    <n v="-26.8"/>
    <n v="1700.9"/>
    <n v="-16.2"/>
    <x v="3"/>
    <x v="3"/>
  </r>
  <r>
    <x v="0"/>
    <x v="2"/>
    <d v="2015-11-17T00:00:00"/>
    <x v="23"/>
    <x v="0"/>
    <x v="0"/>
    <x v="6"/>
    <x v="0"/>
    <s v="9586"/>
    <d v="2015-11-20T00:00:00"/>
    <x v="0"/>
    <s v="Jan 1, 2015"/>
    <s v="March 31, 2015"/>
    <x v="0"/>
    <x v="0"/>
    <x v="5"/>
    <n v="36.36"/>
    <m/>
    <n v="2.99"/>
    <m/>
    <x v="0"/>
    <x v="0"/>
  </r>
  <r>
    <x v="0"/>
    <x v="2"/>
    <d v="2015-11-17T00:00:00"/>
    <x v="23"/>
    <x v="0"/>
    <x v="0"/>
    <x v="6"/>
    <x v="0"/>
    <s v="9586"/>
    <d v="2015-11-20T00:00:00"/>
    <x v="0"/>
    <s v="Jan 1, 2015"/>
    <s v="March 31, 2015"/>
    <x v="0"/>
    <x v="0"/>
    <x v="5"/>
    <n v="36.67"/>
    <m/>
    <n v="2.84"/>
    <m/>
    <x v="1"/>
    <x v="1"/>
  </r>
  <r>
    <x v="0"/>
    <x v="2"/>
    <d v="2015-11-17T00:00:00"/>
    <x v="23"/>
    <x v="0"/>
    <x v="0"/>
    <x v="6"/>
    <x v="0"/>
    <s v="9586"/>
    <d v="2015-11-20T00:00:00"/>
    <x v="0"/>
    <s v="Jan 1, 2015"/>
    <s v="March 31, 2015"/>
    <x v="0"/>
    <x v="0"/>
    <x v="5"/>
    <n v="31.45"/>
    <m/>
    <n v="2.29"/>
    <m/>
    <x v="2"/>
    <x v="2"/>
  </r>
  <r>
    <x v="0"/>
    <x v="2"/>
    <d v="2015-11-17T00:00:00"/>
    <x v="23"/>
    <x v="0"/>
    <x v="0"/>
    <x v="6"/>
    <x v="0"/>
    <s v="9586"/>
    <d v="2015-11-20T00:00:00"/>
    <x v="0"/>
    <s v="Jan 1, 2015"/>
    <s v="March 31, 2015"/>
    <x v="0"/>
    <x v="0"/>
    <x v="5"/>
    <n v="104.49"/>
    <m/>
    <n v="8.1300000000000008"/>
    <m/>
    <x v="3"/>
    <x v="3"/>
  </r>
  <r>
    <x v="0"/>
    <x v="1"/>
    <d v="2015-05-28T00:00:00"/>
    <x v="23"/>
    <x v="0"/>
    <x v="0"/>
    <x v="9"/>
    <x v="1"/>
    <s v="9590"/>
    <d v="2015-06-02T00:00:00"/>
    <x v="0"/>
    <s v="Jan 1, 2015"/>
    <s v="March 31, 2015"/>
    <x v="0"/>
    <x v="0"/>
    <x v="5"/>
    <n v="450.33"/>
    <n v="96.64"/>
    <n v="278.95999999999998"/>
    <n v="36.24"/>
    <x v="0"/>
    <x v="0"/>
  </r>
  <r>
    <x v="0"/>
    <x v="1"/>
    <d v="2015-05-28T00:00:00"/>
    <x v="23"/>
    <x v="0"/>
    <x v="0"/>
    <x v="9"/>
    <x v="1"/>
    <s v="9590"/>
    <d v="2015-06-02T00:00:00"/>
    <x v="0"/>
    <s v="Jan 1, 2015"/>
    <s v="March 31, 2015"/>
    <x v="0"/>
    <x v="0"/>
    <x v="5"/>
    <n v="527.04999999999995"/>
    <n v="15.67"/>
    <n v="314.45999999999998"/>
    <n v="18.55"/>
    <x v="1"/>
    <x v="1"/>
  </r>
  <r>
    <x v="0"/>
    <x v="1"/>
    <d v="2015-05-28T00:00:00"/>
    <x v="23"/>
    <x v="0"/>
    <x v="0"/>
    <x v="9"/>
    <x v="1"/>
    <s v="9590"/>
    <d v="2015-06-02T00:00:00"/>
    <x v="0"/>
    <s v="Jan 1, 2015"/>
    <s v="March 31, 2015"/>
    <x v="0"/>
    <x v="0"/>
    <x v="5"/>
    <n v="512.89"/>
    <n v="-124.78"/>
    <n v="304.25"/>
    <n v="-65.180000000000007"/>
    <x v="2"/>
    <x v="2"/>
  </r>
  <r>
    <x v="0"/>
    <x v="1"/>
    <d v="2015-05-28T00:00:00"/>
    <x v="23"/>
    <x v="0"/>
    <x v="0"/>
    <x v="9"/>
    <x v="1"/>
    <s v="9590"/>
    <d v="2015-06-02T00:00:00"/>
    <x v="0"/>
    <s v="Jan 1, 2015"/>
    <s v="March 31, 2015"/>
    <x v="0"/>
    <x v="0"/>
    <x v="5"/>
    <n v="1490.28"/>
    <n v="-12.48"/>
    <n v="897.67"/>
    <n v="-10.38"/>
    <x v="3"/>
    <x v="3"/>
  </r>
  <r>
    <x v="1"/>
    <x v="0"/>
    <d v="2015-08-31T00:00:00"/>
    <x v="24"/>
    <x v="0"/>
    <x v="0"/>
    <x v="0"/>
    <x v="1"/>
    <s v="9995"/>
    <d v="2015-09-01T00:00:00"/>
    <x v="0"/>
    <s v="Apr 1, 2015"/>
    <s v="Jun 30, 2015"/>
    <x v="0"/>
    <x v="0"/>
    <x v="5"/>
    <n v="3322.6"/>
    <n v="-273.7"/>
    <n v="2318"/>
    <n v="-207.3"/>
    <x v="3"/>
    <x v="7"/>
  </r>
  <r>
    <x v="1"/>
    <x v="0"/>
    <d v="2015-08-31T00:00:00"/>
    <x v="24"/>
    <x v="0"/>
    <x v="0"/>
    <x v="0"/>
    <x v="1"/>
    <s v="9995"/>
    <d v="2015-09-01T00:00:00"/>
    <x v="0"/>
    <s v="Apr 1, 2015"/>
    <s v="Jun 30, 2015"/>
    <x v="0"/>
    <x v="0"/>
    <x v="5"/>
    <n v="505"/>
    <n v="-132.9"/>
    <n v="359.2"/>
    <n v="-99.6"/>
    <x v="4"/>
    <x v="4"/>
  </r>
  <r>
    <x v="1"/>
    <x v="0"/>
    <d v="2015-08-31T00:00:00"/>
    <x v="24"/>
    <x v="0"/>
    <x v="0"/>
    <x v="0"/>
    <x v="1"/>
    <s v="9995"/>
    <d v="2015-09-01T00:00:00"/>
    <x v="0"/>
    <s v="Apr 1, 2015"/>
    <s v="Jun 30, 2015"/>
    <x v="0"/>
    <x v="0"/>
    <x v="5"/>
    <n v="224.4"/>
    <n v="-70.599999999999994"/>
    <n v="166.8"/>
    <n v="-64.3"/>
    <x v="5"/>
    <x v="5"/>
  </r>
  <r>
    <x v="1"/>
    <x v="0"/>
    <d v="2015-08-31T00:00:00"/>
    <x v="24"/>
    <x v="0"/>
    <x v="0"/>
    <x v="0"/>
    <x v="1"/>
    <s v="9995"/>
    <d v="2015-09-01T00:00:00"/>
    <x v="0"/>
    <s v="Apr 1, 2015"/>
    <s v="Jun 30, 2015"/>
    <x v="0"/>
    <x v="0"/>
    <x v="5"/>
    <n v="140"/>
    <n v="-43.4"/>
    <n v="91.1"/>
    <n v="-27.2"/>
    <x v="6"/>
    <x v="6"/>
  </r>
  <r>
    <x v="1"/>
    <x v="2"/>
    <d v="2015-11-17T00:00:00"/>
    <x v="24"/>
    <x v="0"/>
    <x v="0"/>
    <x v="6"/>
    <x v="0"/>
    <s v="9999"/>
    <d v="2015-11-20T00:00:00"/>
    <x v="0"/>
    <s v="Apr 1, 2015"/>
    <s v="Jun 30, 2015"/>
    <x v="0"/>
    <x v="0"/>
    <x v="5"/>
    <n v="134.5"/>
    <m/>
    <n v="10.93"/>
    <m/>
    <x v="3"/>
    <x v="7"/>
  </r>
  <r>
    <x v="1"/>
    <x v="2"/>
    <d v="2015-11-17T00:00:00"/>
    <x v="24"/>
    <x v="0"/>
    <x v="0"/>
    <x v="6"/>
    <x v="0"/>
    <s v="9999"/>
    <d v="2015-11-20T00:00:00"/>
    <x v="0"/>
    <s v="Apr 1, 2015"/>
    <s v="Jun 30, 2015"/>
    <x v="0"/>
    <x v="0"/>
    <x v="5"/>
    <n v="17.14"/>
    <m/>
    <n v="1.45"/>
    <m/>
    <x v="4"/>
    <x v="4"/>
  </r>
  <r>
    <x v="1"/>
    <x v="2"/>
    <d v="2015-11-17T00:00:00"/>
    <x v="24"/>
    <x v="0"/>
    <x v="0"/>
    <x v="6"/>
    <x v="0"/>
    <s v="9999"/>
    <d v="2015-11-20T00:00:00"/>
    <x v="0"/>
    <s v="Apr 1, 2015"/>
    <s v="Jun 30, 2015"/>
    <x v="0"/>
    <x v="0"/>
    <x v="5"/>
    <n v="8.4"/>
    <m/>
    <n v="0.54"/>
    <m/>
    <x v="5"/>
    <x v="5"/>
  </r>
  <r>
    <x v="1"/>
    <x v="2"/>
    <d v="2015-11-17T00:00:00"/>
    <x v="24"/>
    <x v="0"/>
    <x v="0"/>
    <x v="6"/>
    <x v="0"/>
    <s v="9999"/>
    <d v="2015-11-20T00:00:00"/>
    <x v="0"/>
    <s v="Apr 1, 2015"/>
    <s v="Jun 30, 2015"/>
    <x v="0"/>
    <x v="0"/>
    <x v="5"/>
    <n v="4.45"/>
    <m/>
    <n v="0.8"/>
    <m/>
    <x v="6"/>
    <x v="6"/>
  </r>
  <r>
    <x v="1"/>
    <x v="1"/>
    <d v="2015-08-25T00:00:00"/>
    <x v="24"/>
    <x v="0"/>
    <x v="0"/>
    <x v="9"/>
    <x v="1"/>
    <s v="10003"/>
    <d v="2015-09-01T00:00:00"/>
    <x v="0"/>
    <s v="Apr 1, 2015"/>
    <s v="Jun 30, 2015"/>
    <x v="0"/>
    <x v="0"/>
    <x v="5"/>
    <n v="2081.4299999999998"/>
    <n v="-211.58"/>
    <n v="1302.45"/>
    <n v="-132.09"/>
    <x v="3"/>
    <x v="7"/>
  </r>
  <r>
    <x v="1"/>
    <x v="1"/>
    <d v="2015-08-25T00:00:00"/>
    <x v="24"/>
    <x v="0"/>
    <x v="0"/>
    <x v="9"/>
    <x v="1"/>
    <s v="10003"/>
    <d v="2015-09-01T00:00:00"/>
    <x v="0"/>
    <s v="Apr 1, 2015"/>
    <s v="Jun 30, 2015"/>
    <x v="0"/>
    <x v="0"/>
    <x v="5"/>
    <n v="330.65"/>
    <n v="-111.91"/>
    <n v="200.92"/>
    <n v="-66.45"/>
    <x v="4"/>
    <x v="4"/>
  </r>
  <r>
    <x v="1"/>
    <x v="1"/>
    <d v="2015-08-25T00:00:00"/>
    <x v="24"/>
    <x v="0"/>
    <x v="0"/>
    <x v="9"/>
    <x v="1"/>
    <s v="10003"/>
    <d v="2015-09-01T00:00:00"/>
    <x v="0"/>
    <s v="Apr 1, 2015"/>
    <s v="Jun 30, 2015"/>
    <x v="0"/>
    <x v="0"/>
    <x v="5"/>
    <n v="173.62"/>
    <n v="-77.680000000000007"/>
    <n v="131.47999999999999"/>
    <n v="-41.78"/>
    <x v="5"/>
    <x v="5"/>
  </r>
  <r>
    <x v="1"/>
    <x v="1"/>
    <d v="2015-08-25T00:00:00"/>
    <x v="24"/>
    <x v="0"/>
    <x v="0"/>
    <x v="9"/>
    <x v="1"/>
    <s v="10003"/>
    <d v="2015-09-01T00:00:00"/>
    <x v="0"/>
    <s v="Apr 1, 2015"/>
    <s v="Jun 30, 2015"/>
    <x v="0"/>
    <x v="0"/>
    <x v="5"/>
    <n v="86.88"/>
    <n v="-9.51"/>
    <n v="72.37"/>
    <n v="-13.47"/>
    <x v="6"/>
    <x v="6"/>
  </r>
  <r>
    <x v="2"/>
    <x v="0"/>
    <d v="2015-12-01T00:00:00"/>
    <x v="25"/>
    <x v="0"/>
    <x v="0"/>
    <x v="0"/>
    <x v="1"/>
    <s v="10356"/>
    <d v="2015-12-02T00:00:00"/>
    <x v="0"/>
    <s v="July 1, 2015"/>
    <s v="Sept 30, 2015"/>
    <x v="0"/>
    <x v="0"/>
    <x v="5"/>
    <n v="3635"/>
    <n v="-264.39999999999998"/>
    <n v="2516.3000000000002"/>
    <n v="-203.1"/>
    <x v="3"/>
    <x v="10"/>
  </r>
  <r>
    <x v="2"/>
    <x v="0"/>
    <d v="2015-12-01T00:00:00"/>
    <x v="25"/>
    <x v="0"/>
    <x v="0"/>
    <x v="0"/>
    <x v="1"/>
    <s v="10356"/>
    <d v="2015-12-02T00:00:00"/>
    <x v="0"/>
    <s v="July 1, 2015"/>
    <s v="Sept 30, 2015"/>
    <x v="0"/>
    <x v="0"/>
    <x v="5"/>
    <n v="104.7"/>
    <n v="-11.4"/>
    <n v="61.5"/>
    <n v="-1"/>
    <x v="9"/>
    <x v="11"/>
  </r>
  <r>
    <x v="2"/>
    <x v="0"/>
    <d v="2015-12-01T00:00:00"/>
    <x v="25"/>
    <x v="0"/>
    <x v="0"/>
    <x v="0"/>
    <x v="1"/>
    <s v="10356"/>
    <d v="2015-12-02T00:00:00"/>
    <x v="0"/>
    <s v="July 1, 2015"/>
    <s v="Sept 30, 2015"/>
    <x v="0"/>
    <x v="0"/>
    <x v="5"/>
    <n v="103.8"/>
    <n v="5.2"/>
    <n v="66.3"/>
    <n v="-0.5"/>
    <x v="7"/>
    <x v="8"/>
  </r>
  <r>
    <x v="2"/>
    <x v="0"/>
    <d v="2015-12-01T00:00:00"/>
    <x v="25"/>
    <x v="0"/>
    <x v="0"/>
    <x v="0"/>
    <x v="1"/>
    <s v="10356"/>
    <d v="2015-12-02T00:00:00"/>
    <x v="0"/>
    <s v="July 1, 2015"/>
    <s v="Sept 30, 2015"/>
    <x v="0"/>
    <x v="0"/>
    <x v="5"/>
    <n v="103.9"/>
    <n v="15.5"/>
    <n v="70.5"/>
    <n v="5.7"/>
    <x v="8"/>
    <x v="9"/>
  </r>
  <r>
    <x v="2"/>
    <x v="1"/>
    <d v="2016-06-27T00:00:00"/>
    <x v="25"/>
    <x v="0"/>
    <x v="0"/>
    <x v="9"/>
    <x v="0"/>
    <s v="10360"/>
    <d v="2016-06-28T00:00:00"/>
    <x v="0"/>
    <s v="July 1, 2015"/>
    <s v="Sept 30, 2015"/>
    <x v="0"/>
    <x v="0"/>
    <x v="5"/>
    <n v="2274.63"/>
    <n v="-212.68"/>
    <n v="1436.45"/>
    <n v="-123.93"/>
    <x v="3"/>
    <x v="10"/>
  </r>
  <r>
    <x v="2"/>
    <x v="1"/>
    <d v="2016-06-27T00:00:00"/>
    <x v="25"/>
    <x v="0"/>
    <x v="0"/>
    <x v="9"/>
    <x v="0"/>
    <s v="10360"/>
    <d v="2016-06-28T00:00:00"/>
    <x v="0"/>
    <s v="July 1, 2015"/>
    <s v="Sept 30, 2015"/>
    <x v="0"/>
    <x v="0"/>
    <x v="5"/>
    <n v="72.17"/>
    <n v="-4.92"/>
    <n v="48.27"/>
    <n v="-5.07"/>
    <x v="9"/>
    <x v="11"/>
  </r>
  <r>
    <x v="2"/>
    <x v="1"/>
    <d v="2016-06-27T00:00:00"/>
    <x v="25"/>
    <x v="0"/>
    <x v="0"/>
    <x v="9"/>
    <x v="0"/>
    <s v="10360"/>
    <d v="2016-06-28T00:00:00"/>
    <x v="0"/>
    <s v="July 1, 2015"/>
    <s v="Sept 30, 2015"/>
    <x v="0"/>
    <x v="0"/>
    <x v="5"/>
    <n v="61.59"/>
    <n v="-3.22"/>
    <n v="41.48"/>
    <n v="6.43"/>
    <x v="7"/>
    <x v="8"/>
  </r>
  <r>
    <x v="2"/>
    <x v="1"/>
    <d v="2016-06-27T00:00:00"/>
    <x v="25"/>
    <x v="0"/>
    <x v="0"/>
    <x v="9"/>
    <x v="0"/>
    <s v="10360"/>
    <d v="2016-06-28T00:00:00"/>
    <x v="0"/>
    <s v="July 1, 2015"/>
    <s v="Sept 30, 2015"/>
    <x v="0"/>
    <x v="0"/>
    <x v="5"/>
    <n v="59.46"/>
    <n v="7.04"/>
    <n v="44.26"/>
    <n v="6.8"/>
    <x v="8"/>
    <x v="9"/>
  </r>
  <r>
    <x v="4"/>
    <x v="2"/>
    <m/>
    <x v="26"/>
    <x v="0"/>
    <x v="0"/>
    <x v="6"/>
    <x v="0"/>
    <s v="10363"/>
    <d v="2016-07-12T00:00:00"/>
    <x v="0"/>
    <s v="July 1, 2015"/>
    <s v="Sept 30, 2015"/>
    <x v="0"/>
    <x v="0"/>
    <x v="6"/>
    <n v="3.55"/>
    <n v="0"/>
    <n v="0.7"/>
    <n v="0"/>
    <x v="9"/>
    <x v="17"/>
  </r>
  <r>
    <x v="4"/>
    <x v="2"/>
    <m/>
    <x v="26"/>
    <x v="0"/>
    <x v="0"/>
    <x v="6"/>
    <x v="0"/>
    <s v="10363"/>
    <d v="2016-07-12T00:00:00"/>
    <x v="0"/>
    <s v="July 1, 2015"/>
    <s v="Sept 30, 2015"/>
    <x v="0"/>
    <x v="0"/>
    <x v="6"/>
    <n v="3.89"/>
    <n v="0"/>
    <n v="3.24"/>
    <n v="0"/>
    <x v="7"/>
    <x v="18"/>
  </r>
  <r>
    <x v="4"/>
    <x v="2"/>
    <m/>
    <x v="26"/>
    <x v="0"/>
    <x v="0"/>
    <x v="6"/>
    <x v="0"/>
    <s v="10363"/>
    <d v="2016-07-12T00:00:00"/>
    <x v="0"/>
    <s v="July 1, 2015"/>
    <s v="Sept 30, 2015"/>
    <x v="0"/>
    <x v="0"/>
    <x v="6"/>
    <n v="4.22"/>
    <n v="0"/>
    <n v="6.91"/>
    <n v="0"/>
    <x v="8"/>
    <x v="19"/>
  </r>
  <r>
    <x v="4"/>
    <x v="2"/>
    <m/>
    <x v="26"/>
    <x v="0"/>
    <x v="0"/>
    <x v="6"/>
    <x v="0"/>
    <s v="10363"/>
    <d v="2016-07-12T00:00:00"/>
    <x v="0"/>
    <s v="July 1, 2015"/>
    <s v="Sept 30, 2015"/>
    <x v="0"/>
    <x v="0"/>
    <x v="6"/>
    <n v="146.16"/>
    <n v="0"/>
    <n v="21.8"/>
    <n v="0"/>
    <x v="3"/>
    <x v="20"/>
  </r>
  <r>
    <x v="5"/>
    <x v="2"/>
    <d v="2016-07-08T00:00:00"/>
    <x v="27"/>
    <x v="1"/>
    <x v="1"/>
    <x v="6"/>
    <x v="2"/>
    <s v="11835"/>
    <d v="2016-07-12T00:00:00"/>
    <x v="0"/>
    <s v="October 1, 2015"/>
    <s v="December 31, 2015"/>
    <x v="0"/>
    <x v="0"/>
    <x v="6"/>
    <n v="196.57"/>
    <n v="0"/>
    <n v="40.08"/>
    <n v="0"/>
    <x v="3"/>
    <x v="21"/>
  </r>
  <r>
    <x v="5"/>
    <x v="2"/>
    <d v="2016-07-08T00:00:00"/>
    <x v="27"/>
    <x v="1"/>
    <x v="1"/>
    <x v="6"/>
    <x v="2"/>
    <s v="11835"/>
    <d v="2016-07-12T00:00:00"/>
    <x v="0"/>
    <s v="October 1, 2015"/>
    <s v="December 31, 2015"/>
    <x v="0"/>
    <x v="0"/>
    <x v="6"/>
    <n v="10.41"/>
    <n v="0"/>
    <n v="9.5"/>
    <n v="0"/>
    <x v="10"/>
    <x v="22"/>
  </r>
  <r>
    <x v="5"/>
    <x v="2"/>
    <d v="2016-07-08T00:00:00"/>
    <x v="27"/>
    <x v="1"/>
    <x v="1"/>
    <x v="6"/>
    <x v="2"/>
    <s v="11835"/>
    <d v="2016-07-12T00:00:00"/>
    <x v="0"/>
    <s v="October 1, 2015"/>
    <s v="December 31, 2015"/>
    <x v="0"/>
    <x v="0"/>
    <x v="6"/>
    <n v="16.43"/>
    <n v="0"/>
    <n v="6.63"/>
    <n v="0"/>
    <x v="11"/>
    <x v="23"/>
  </r>
  <r>
    <x v="5"/>
    <x v="2"/>
    <d v="2016-07-08T00:00:00"/>
    <x v="27"/>
    <x v="1"/>
    <x v="1"/>
    <x v="6"/>
    <x v="2"/>
    <s v="11835"/>
    <d v="2016-07-12T00:00:00"/>
    <x v="0"/>
    <s v="October 1, 2015"/>
    <s v="December 31, 2015"/>
    <x v="0"/>
    <x v="0"/>
    <x v="6"/>
    <n v="23.56"/>
    <n v="0"/>
    <n v="2.15"/>
    <n v="0"/>
    <x v="12"/>
    <x v="24"/>
  </r>
  <r>
    <x v="3"/>
    <x v="0"/>
    <m/>
    <x v="28"/>
    <x v="0"/>
    <x v="0"/>
    <x v="10"/>
    <x v="1"/>
    <s v="12232"/>
    <d v="2016-05-03T00:00:00"/>
    <x v="0"/>
    <s v="October 1, 2015"/>
    <s v="December 31, 2015"/>
    <x v="0"/>
    <x v="0"/>
    <x v="6"/>
    <n v="173"/>
    <n v="84.2"/>
    <n v="111.8"/>
    <n v="63.9"/>
    <x v="10"/>
    <x v="13"/>
  </r>
  <r>
    <x v="3"/>
    <x v="0"/>
    <m/>
    <x v="28"/>
    <x v="0"/>
    <x v="0"/>
    <x v="10"/>
    <x v="1"/>
    <s v="12232"/>
    <d v="2016-05-03T00:00:00"/>
    <x v="0"/>
    <s v="October 1, 2015"/>
    <s v="December 31, 2015"/>
    <x v="0"/>
    <x v="0"/>
    <x v="6"/>
    <n v="308.5"/>
    <n v="67.900000000000006"/>
    <n v="205.8"/>
    <n v="47.5"/>
    <x v="11"/>
    <x v="14"/>
  </r>
  <r>
    <x v="3"/>
    <x v="0"/>
    <m/>
    <x v="28"/>
    <x v="0"/>
    <x v="0"/>
    <x v="10"/>
    <x v="1"/>
    <s v="12232"/>
    <d v="2016-05-03T00:00:00"/>
    <x v="0"/>
    <s v="October 1, 2015"/>
    <s v="December 31, 2015"/>
    <x v="0"/>
    <x v="0"/>
    <x v="6"/>
    <n v="441.6"/>
    <n v="47.1"/>
    <n v="293.2"/>
    <n v="29.3"/>
    <x v="12"/>
    <x v="15"/>
  </r>
  <r>
    <x v="3"/>
    <x v="0"/>
    <m/>
    <x v="28"/>
    <x v="0"/>
    <x v="0"/>
    <x v="10"/>
    <x v="1"/>
    <s v="12232"/>
    <d v="2016-05-03T00:00:00"/>
    <x v="0"/>
    <s v="October 1, 2015"/>
    <s v="December 31, 2015"/>
    <x v="0"/>
    <x v="0"/>
    <x v="6"/>
    <n v="4558.1000000000004"/>
    <n v="-65.2"/>
    <n v="3127.1"/>
    <n v="-62.4"/>
    <x v="3"/>
    <x v="16"/>
  </r>
  <r>
    <x v="0"/>
    <x v="0"/>
    <d v="2016-06-08T00:00:00"/>
    <x v="29"/>
    <x v="0"/>
    <x v="0"/>
    <x v="0"/>
    <x v="1"/>
    <s v="12232"/>
    <d v="2016-06-01T00:00:00"/>
    <x v="0"/>
    <s v="Jan 1, 2016"/>
    <s v="March 31, 2016"/>
    <x v="0"/>
    <x v="0"/>
    <x v="6"/>
    <n v="685.1"/>
    <n v="52.1"/>
    <n v="419.6"/>
    <n v="51.8"/>
    <x v="0"/>
    <x v="0"/>
  </r>
  <r>
    <x v="0"/>
    <x v="0"/>
    <d v="2016-06-08T00:00:00"/>
    <x v="29"/>
    <x v="0"/>
    <x v="0"/>
    <x v="0"/>
    <x v="1"/>
    <s v="12232"/>
    <d v="2016-06-01T00:00:00"/>
    <x v="0"/>
    <s v="Jan 1, 2016"/>
    <s v="March 31, 2016"/>
    <x v="0"/>
    <x v="0"/>
    <x v="6"/>
    <n v="688.3"/>
    <n v="-6.6"/>
    <n v="483.8"/>
    <n v="-12.3"/>
    <x v="1"/>
    <x v="1"/>
  </r>
  <r>
    <x v="0"/>
    <x v="0"/>
    <d v="2016-06-08T00:00:00"/>
    <x v="29"/>
    <x v="0"/>
    <x v="0"/>
    <x v="0"/>
    <x v="1"/>
    <s v="12232"/>
    <d v="2016-06-01T00:00:00"/>
    <x v="0"/>
    <s v="Jan 1, 2016"/>
    <s v="March 31, 2016"/>
    <x v="0"/>
    <x v="0"/>
    <x v="6"/>
    <n v="618.70000000000005"/>
    <n v="-65"/>
    <n v="419.1"/>
    <n v="-49.4"/>
    <x v="2"/>
    <x v="2"/>
  </r>
  <r>
    <x v="0"/>
    <x v="0"/>
    <d v="2016-06-08T00:00:00"/>
    <x v="29"/>
    <x v="0"/>
    <x v="0"/>
    <x v="0"/>
    <x v="1"/>
    <s v="12232"/>
    <d v="2016-06-01T00:00:00"/>
    <x v="0"/>
    <s v="Jan 1, 2016"/>
    <s v="March 31, 2016"/>
    <x v="0"/>
    <x v="0"/>
    <x v="6"/>
    <n v="1992.1"/>
    <n v="-19.5"/>
    <n v="1322.5"/>
    <n v="-9.9"/>
    <x v="3"/>
    <x v="3"/>
  </r>
  <r>
    <x v="0"/>
    <x v="2"/>
    <d v="2016-07-08T00:00:00"/>
    <x v="29"/>
    <x v="0"/>
    <x v="0"/>
    <x v="6"/>
    <x v="0"/>
    <s v="12236"/>
    <d v="2016-07-12T00:00:00"/>
    <x v="0"/>
    <s v="Jan 1, 2016"/>
    <s v="March 31, 2016"/>
    <x v="0"/>
    <x v="0"/>
    <x v="6"/>
    <n v="31.9"/>
    <n v="0"/>
    <n v="2.27"/>
    <n v="0"/>
    <x v="0"/>
    <x v="0"/>
  </r>
  <r>
    <x v="0"/>
    <x v="2"/>
    <d v="2016-07-08T00:00:00"/>
    <x v="29"/>
    <x v="0"/>
    <x v="0"/>
    <x v="6"/>
    <x v="0"/>
    <s v="12236"/>
    <d v="2016-07-12T00:00:00"/>
    <x v="0"/>
    <s v="Jan 1, 2016"/>
    <s v="March 31, 2016"/>
    <x v="0"/>
    <x v="0"/>
    <x v="6"/>
    <n v="29.68"/>
    <n v="0"/>
    <n v="1.95"/>
    <n v="0"/>
    <x v="1"/>
    <x v="1"/>
  </r>
  <r>
    <x v="0"/>
    <x v="2"/>
    <d v="2016-07-08T00:00:00"/>
    <x v="29"/>
    <x v="0"/>
    <x v="0"/>
    <x v="6"/>
    <x v="0"/>
    <s v="12236"/>
    <d v="2016-07-12T00:00:00"/>
    <x v="0"/>
    <s v="Jan 1, 2016"/>
    <s v="March 31, 2016"/>
    <x v="0"/>
    <x v="0"/>
    <x v="6"/>
    <n v="24.92"/>
    <n v="0"/>
    <n v="1.79"/>
    <n v="0"/>
    <x v="2"/>
    <x v="2"/>
  </r>
  <r>
    <x v="0"/>
    <x v="2"/>
    <d v="2016-07-08T00:00:00"/>
    <x v="29"/>
    <x v="0"/>
    <x v="0"/>
    <x v="6"/>
    <x v="0"/>
    <s v="12236"/>
    <d v="2016-07-12T00:00:00"/>
    <x v="0"/>
    <s v="Jan 1, 2016"/>
    <s v="March 31, 2016"/>
    <x v="0"/>
    <x v="0"/>
    <x v="6"/>
    <n v="86.5"/>
    <n v="0"/>
    <n v="6.01"/>
    <n v="0"/>
    <x v="3"/>
    <x v="3"/>
  </r>
  <r>
    <x v="0"/>
    <x v="1"/>
    <d v="2016-05-31T00:00:00"/>
    <x v="29"/>
    <x v="0"/>
    <x v="0"/>
    <x v="9"/>
    <x v="1"/>
    <s v="12240"/>
    <d v="2016-06-01T00:00:00"/>
    <x v="0"/>
    <s v="Jan 1, 2016"/>
    <s v="March 31, 2016"/>
    <x v="0"/>
    <x v="0"/>
    <x v="6"/>
    <n v="375"/>
    <n v="96.67"/>
    <n v="213.26"/>
    <n v="34.18"/>
    <x v="0"/>
    <x v="0"/>
  </r>
  <r>
    <x v="0"/>
    <x v="1"/>
    <d v="2016-05-31T00:00:00"/>
    <x v="29"/>
    <x v="0"/>
    <x v="0"/>
    <x v="9"/>
    <x v="1"/>
    <s v="12240"/>
    <d v="2016-06-01T00:00:00"/>
    <x v="0"/>
    <s v="Jan 1, 2016"/>
    <s v="March 31, 2016"/>
    <x v="0"/>
    <x v="0"/>
    <x v="6"/>
    <n v="445.29"/>
    <n v="-47.94"/>
    <n v="251.13"/>
    <n v="-22"/>
    <x v="1"/>
    <x v="1"/>
  </r>
  <r>
    <x v="0"/>
    <x v="1"/>
    <d v="2016-05-31T00:00:00"/>
    <x v="29"/>
    <x v="0"/>
    <x v="0"/>
    <x v="9"/>
    <x v="1"/>
    <s v="12240"/>
    <d v="2016-06-01T00:00:00"/>
    <x v="0"/>
    <s v="Jan 1, 2016"/>
    <s v="March 31, 2016"/>
    <x v="0"/>
    <x v="0"/>
    <x v="6"/>
    <n v="401.16"/>
    <n v="-71.67"/>
    <n v="232.21"/>
    <n v="-36.15"/>
    <x v="2"/>
    <x v="2"/>
  </r>
  <r>
    <x v="0"/>
    <x v="1"/>
    <d v="2016-05-31T00:00:00"/>
    <x v="29"/>
    <x v="0"/>
    <x v="0"/>
    <x v="9"/>
    <x v="1"/>
    <s v="12240"/>
    <d v="2016-06-01T00:00:00"/>
    <x v="0"/>
    <s v="Jan 1, 2016"/>
    <s v="March 31, 2016"/>
    <x v="0"/>
    <x v="0"/>
    <x v="6"/>
    <n v="1221.45"/>
    <n v="-22.94"/>
    <n v="696.6"/>
    <n v="-23.97"/>
    <x v="3"/>
    <x v="3"/>
  </r>
  <r>
    <x v="3"/>
    <x v="1"/>
    <d v="2016-04-28T00:00:00"/>
    <x v="28"/>
    <x v="0"/>
    <x v="0"/>
    <x v="9"/>
    <x v="2"/>
    <s v="12236"/>
    <d v="2016-11-29T12:01:19"/>
    <x v="0"/>
    <s v="October 1, 2015"/>
    <s v="December 31, 2015"/>
    <x v="0"/>
    <x v="0"/>
    <x v="6"/>
    <n v="86.79"/>
    <n v="47.64"/>
    <n v="62.99"/>
    <n v="31.35"/>
    <x v="10"/>
    <x v="13"/>
  </r>
  <r>
    <x v="3"/>
    <x v="1"/>
    <d v="2016-04-28T00:00:00"/>
    <x v="28"/>
    <x v="0"/>
    <x v="0"/>
    <x v="9"/>
    <x v="2"/>
    <s v="12236"/>
    <d v="2016-11-29T12:01:19"/>
    <x v="0"/>
    <s v="October 1, 2015"/>
    <s v="December 31, 2015"/>
    <x v="0"/>
    <x v="0"/>
    <x v="6"/>
    <n v="164.08"/>
    <n v="68.510000000000005"/>
    <n v="117.4"/>
    <n v="43.16"/>
    <x v="11"/>
    <x v="14"/>
  </r>
  <r>
    <x v="3"/>
    <x v="1"/>
    <d v="2016-04-28T00:00:00"/>
    <x v="28"/>
    <x v="0"/>
    <x v="0"/>
    <x v="9"/>
    <x v="2"/>
    <s v="12236"/>
    <d v="2016-11-29T12:01:19"/>
    <x v="0"/>
    <s v="October 1, 2015"/>
    <s v="December 31, 2015"/>
    <x v="0"/>
    <x v="0"/>
    <x v="6"/>
    <n v="242"/>
    <n v="63.91"/>
    <n v="145.13999999999999"/>
    <n v="40.28"/>
    <x v="12"/>
    <x v="15"/>
  </r>
  <r>
    <x v="3"/>
    <x v="1"/>
    <d v="2016-04-28T00:00:00"/>
    <x v="28"/>
    <x v="0"/>
    <x v="0"/>
    <x v="9"/>
    <x v="2"/>
    <s v="12236"/>
    <d v="2016-11-29T12:01:19"/>
    <x v="0"/>
    <s v="October 1, 2015"/>
    <s v="December 31, 2015"/>
    <x v="0"/>
    <x v="0"/>
    <x v="6"/>
    <n v="2767.5"/>
    <n v="-32.619999999999997"/>
    <n v="1761.98"/>
    <n v="-9.1300000000000008"/>
    <x v="3"/>
    <x v="16"/>
  </r>
  <r>
    <x v="1"/>
    <x v="0"/>
    <d v="2016-08-30T00:00:00"/>
    <x v="30"/>
    <x v="0"/>
    <x v="0"/>
    <x v="0"/>
    <x v="1"/>
    <s v="12602"/>
    <d v="2016-09-01T00:00:00"/>
    <x v="0"/>
    <s v="Apr 1, 2016"/>
    <s v="Jun 30, 2016"/>
    <x v="0"/>
    <x v="0"/>
    <x v="6"/>
    <n v="2918.9"/>
    <n v="-196"/>
    <n v="1950.8"/>
    <n v="-147.5"/>
    <x v="3"/>
    <x v="7"/>
  </r>
  <r>
    <x v="1"/>
    <x v="0"/>
    <d v="2016-08-30T00:00:00"/>
    <x v="30"/>
    <x v="0"/>
    <x v="0"/>
    <x v="0"/>
    <x v="1"/>
    <s v="12602"/>
    <d v="2016-09-01T00:00:00"/>
    <x v="0"/>
    <s v="Apr 1, 2016"/>
    <s v="Jun 30, 2016"/>
    <x v="0"/>
    <x v="0"/>
    <x v="6"/>
    <n v="502.8"/>
    <n v="-69.5"/>
    <n v="318.10000000000002"/>
    <n v="-49.4"/>
    <x v="4"/>
    <x v="4"/>
  </r>
  <r>
    <x v="1"/>
    <x v="0"/>
    <d v="2016-08-30T00:00:00"/>
    <x v="30"/>
    <x v="0"/>
    <x v="0"/>
    <x v="0"/>
    <x v="1"/>
    <s v="12602"/>
    <d v="2016-09-01T00:00:00"/>
    <x v="0"/>
    <s v="Apr 1, 2016"/>
    <s v="Jun 30, 2016"/>
    <x v="0"/>
    <x v="0"/>
    <x v="6"/>
    <n v="288.3"/>
    <n v="-78.3"/>
    <n v="220.2"/>
    <n v="-64.599999999999994"/>
    <x v="5"/>
    <x v="5"/>
  </r>
  <r>
    <x v="1"/>
    <x v="0"/>
    <d v="2016-08-30T00:00:00"/>
    <x v="30"/>
    <x v="0"/>
    <x v="0"/>
    <x v="0"/>
    <x v="1"/>
    <s v="12602"/>
    <d v="2016-09-01T00:00:00"/>
    <x v="0"/>
    <s v="Apr 1, 2016"/>
    <s v="Jun 30, 2016"/>
    <x v="0"/>
    <x v="0"/>
    <x v="6"/>
    <n v="135.69999999999999"/>
    <n v="-28.7"/>
    <n v="90"/>
    <n v="-23.6"/>
    <x v="6"/>
    <x v="6"/>
  </r>
  <r>
    <x v="1"/>
    <x v="2"/>
    <d v="2016-08-31T00:00:00"/>
    <x v="30"/>
    <x v="0"/>
    <x v="0"/>
    <x v="6"/>
    <x v="1"/>
    <s v="12606"/>
    <d v="2016-09-01T00:00:00"/>
    <x v="0"/>
    <s v="Apr 1, 2016"/>
    <s v="Jun 30, 2016"/>
    <x v="0"/>
    <x v="0"/>
    <x v="6"/>
    <n v="118.94"/>
    <n v="0"/>
    <n v="9"/>
    <n v="0"/>
    <x v="3"/>
    <x v="7"/>
  </r>
  <r>
    <x v="1"/>
    <x v="2"/>
    <d v="2016-08-31T00:00:00"/>
    <x v="30"/>
    <x v="0"/>
    <x v="0"/>
    <x v="6"/>
    <x v="1"/>
    <s v="12606"/>
    <d v="2016-09-01T00:00:00"/>
    <x v="0"/>
    <s v="Apr 1, 2016"/>
    <s v="Jun 30, 2016"/>
    <x v="0"/>
    <x v="0"/>
    <x v="6"/>
    <n v="18.59"/>
    <n v="0"/>
    <n v="1.58"/>
    <n v="0"/>
    <x v="4"/>
    <x v="4"/>
  </r>
  <r>
    <x v="1"/>
    <x v="2"/>
    <d v="2016-08-31T00:00:00"/>
    <x v="30"/>
    <x v="0"/>
    <x v="0"/>
    <x v="6"/>
    <x v="1"/>
    <s v="12606"/>
    <d v="2016-09-01T00:00:00"/>
    <x v="0"/>
    <s v="Apr 1, 2016"/>
    <s v="Jun 30, 2016"/>
    <x v="0"/>
    <x v="0"/>
    <x v="6"/>
    <n v="9.3000000000000007"/>
    <n v="0"/>
    <n v="0.88"/>
    <n v="0"/>
    <x v="5"/>
    <x v="5"/>
  </r>
  <r>
    <x v="1"/>
    <x v="2"/>
    <d v="2016-08-31T00:00:00"/>
    <x v="30"/>
    <x v="0"/>
    <x v="0"/>
    <x v="6"/>
    <x v="1"/>
    <s v="12606"/>
    <d v="2016-09-01T00:00:00"/>
    <x v="0"/>
    <s v="Apr 1, 2016"/>
    <s v="Jun 30, 2016"/>
    <x v="0"/>
    <x v="0"/>
    <x v="6"/>
    <n v="4.55"/>
    <n v="0"/>
    <n v="0.53"/>
    <n v="0"/>
    <x v="6"/>
    <x v="6"/>
  </r>
  <r>
    <x v="1"/>
    <x v="1"/>
    <d v="2016-08-31T00:00:00"/>
    <x v="30"/>
    <x v="0"/>
    <x v="0"/>
    <x v="9"/>
    <x v="1"/>
    <s v="12610"/>
    <d v="2016-09-01T00:00:00"/>
    <x v="0"/>
    <s v="Apr 1, 2016"/>
    <s v="Jun 30, 2016"/>
    <x v="0"/>
    <x v="0"/>
    <x v="6"/>
    <n v="1835.89"/>
    <n v="-173.17"/>
    <n v="1053.24"/>
    <n v="-123.61"/>
    <x v="3"/>
    <x v="7"/>
  </r>
  <r>
    <x v="1"/>
    <x v="1"/>
    <d v="2016-08-31T00:00:00"/>
    <x v="30"/>
    <x v="0"/>
    <x v="0"/>
    <x v="9"/>
    <x v="1"/>
    <s v="12610"/>
    <d v="2016-09-01T00:00:00"/>
    <x v="0"/>
    <s v="Apr 1, 2016"/>
    <s v="Jun 30, 2016"/>
    <x v="0"/>
    <x v="0"/>
    <x v="6"/>
    <n v="320.39"/>
    <n v="-57.35"/>
    <n v="183.4"/>
    <n v="-37.51"/>
    <x v="4"/>
    <x v="4"/>
  </r>
  <r>
    <x v="1"/>
    <x v="1"/>
    <d v="2016-08-31T00:00:00"/>
    <x v="30"/>
    <x v="0"/>
    <x v="0"/>
    <x v="9"/>
    <x v="1"/>
    <s v="12610"/>
    <d v="2016-09-01T00:00:00"/>
    <x v="0"/>
    <s v="Apr 1, 2016"/>
    <s v="Jun 30, 2016"/>
    <x v="0"/>
    <x v="0"/>
    <x v="6"/>
    <n v="194.17"/>
    <n v="-73.78"/>
    <n v="115.9"/>
    <n v="-45.34"/>
    <x v="5"/>
    <x v="5"/>
  </r>
  <r>
    <x v="1"/>
    <x v="1"/>
    <d v="2016-08-31T00:00:00"/>
    <x v="30"/>
    <x v="0"/>
    <x v="0"/>
    <x v="9"/>
    <x v="1"/>
    <s v="12610"/>
    <d v="2016-09-01T00:00:00"/>
    <x v="0"/>
    <s v="Apr 1, 2016"/>
    <s v="Jun 30, 2016"/>
    <x v="0"/>
    <x v="0"/>
    <x v="6"/>
    <n v="99.88"/>
    <n v="-19.100000000000001"/>
    <n v="57.34"/>
    <n v="-16.79"/>
    <x v="6"/>
    <x v="6"/>
  </r>
  <r>
    <x v="2"/>
    <x v="0"/>
    <d v="2016-11-30T00:00:00"/>
    <x v="31"/>
    <x v="0"/>
    <x v="0"/>
    <x v="0"/>
    <x v="1"/>
    <s v="12968"/>
    <d v="2016-12-01T00:00:00"/>
    <x v="0"/>
    <s v="July 1, 2016"/>
    <s v="Sept 30, 2016"/>
    <x v="0"/>
    <x v="0"/>
    <x v="6"/>
    <n v="3226.7"/>
    <n v="-205.8"/>
    <n v="2149.1999999999998"/>
    <n v="-149.19999999999999"/>
    <x v="3"/>
    <x v="10"/>
  </r>
  <r>
    <x v="2"/>
    <x v="0"/>
    <d v="2016-11-30T00:00:00"/>
    <x v="31"/>
    <x v="0"/>
    <x v="0"/>
    <x v="0"/>
    <x v="1"/>
    <s v="12968"/>
    <d v="2016-12-01T00:00:00"/>
    <x v="0"/>
    <s v="July 1, 2016"/>
    <s v="Sept 30, 2016"/>
    <x v="0"/>
    <x v="0"/>
    <x v="6"/>
    <n v="104.8"/>
    <n v="-16.2"/>
    <n v="66.5"/>
    <n v="-4.3"/>
    <x v="9"/>
    <x v="11"/>
  </r>
  <r>
    <x v="2"/>
    <x v="0"/>
    <d v="2016-11-30T00:00:00"/>
    <x v="31"/>
    <x v="0"/>
    <x v="0"/>
    <x v="0"/>
    <x v="1"/>
    <s v="12968"/>
    <d v="2016-12-01T00:00:00"/>
    <x v="0"/>
    <s v="July 1, 2016"/>
    <s v="Sept 30, 2016"/>
    <x v="0"/>
    <x v="0"/>
    <x v="6"/>
    <n v="101.1"/>
    <n v="-6.2"/>
    <n v="65"/>
    <n v="-2.9"/>
    <x v="7"/>
    <x v="8"/>
  </r>
  <r>
    <x v="2"/>
    <x v="0"/>
    <d v="2016-11-30T00:00:00"/>
    <x v="31"/>
    <x v="0"/>
    <x v="0"/>
    <x v="0"/>
    <x v="1"/>
    <s v="12968"/>
    <d v="2016-12-01T00:00:00"/>
    <x v="0"/>
    <s v="July 1, 2016"/>
    <s v="Sept 30, 2016"/>
    <x v="0"/>
    <x v="0"/>
    <x v="6"/>
    <n v="101.9"/>
    <n v="12.6"/>
    <n v="66.900000000000006"/>
    <n v="5.5"/>
    <x v="8"/>
    <x v="9"/>
  </r>
  <r>
    <x v="2"/>
    <x v="1"/>
    <d v="2016-11-30T00:00:00"/>
    <x v="31"/>
    <x v="0"/>
    <x v="0"/>
    <x v="9"/>
    <x v="1"/>
    <s v="12972"/>
    <d v="2016-12-01T00:00:00"/>
    <x v="0"/>
    <s v="July 1, 2016"/>
    <s v="Sept 30, 2016"/>
    <x v="0"/>
    <x v="0"/>
    <x v="6"/>
    <n v="2022.09"/>
    <n v="-181.38"/>
    <n v="1190.55"/>
    <n v="-119.88"/>
    <x v="3"/>
    <x v="10"/>
  </r>
  <r>
    <x v="2"/>
    <x v="1"/>
    <d v="2016-11-30T00:00:00"/>
    <x v="31"/>
    <x v="0"/>
    <x v="0"/>
    <x v="9"/>
    <x v="1"/>
    <s v="12972"/>
    <d v="2016-12-01T00:00:00"/>
    <x v="0"/>
    <s v="July 1, 2016"/>
    <s v="Sept 30, 2016"/>
    <x v="0"/>
    <x v="0"/>
    <x v="6"/>
    <n v="69.53"/>
    <n v="-11.84"/>
    <n v="43.02"/>
    <n v="-3.85"/>
    <x v="9"/>
    <x v="11"/>
  </r>
  <r>
    <x v="2"/>
    <x v="1"/>
    <d v="2016-11-30T00:00:00"/>
    <x v="31"/>
    <x v="0"/>
    <x v="0"/>
    <x v="9"/>
    <x v="1"/>
    <s v="12972"/>
    <d v="2016-12-01T00:00:00"/>
    <x v="0"/>
    <s v="July 1, 2016"/>
    <s v="Sept 30, 2016"/>
    <x v="0"/>
    <x v="0"/>
    <x v="6"/>
    <n v="56.47"/>
    <n v="2.31"/>
    <n v="46.54"/>
    <n v="4.17"/>
    <x v="7"/>
    <x v="8"/>
  </r>
  <r>
    <x v="2"/>
    <x v="1"/>
    <d v="2016-11-30T00:00:00"/>
    <x v="31"/>
    <x v="0"/>
    <x v="0"/>
    <x v="9"/>
    <x v="1"/>
    <s v="12972"/>
    <d v="2016-12-01T00:00:00"/>
    <x v="0"/>
    <s v="July 1, 2016"/>
    <s v="Sept 30, 2016"/>
    <x v="0"/>
    <x v="0"/>
    <x v="6"/>
    <n v="60.2"/>
    <n v="1.32"/>
    <n v="47.75"/>
    <n v="3.41"/>
    <x v="8"/>
    <x v="9"/>
  </r>
  <r>
    <x v="4"/>
    <x v="2"/>
    <m/>
    <x v="32"/>
    <x v="0"/>
    <x v="0"/>
    <x v="6"/>
    <x v="1"/>
    <s v="13347"/>
    <d v="2017-02-01T00:00:00"/>
    <x v="0"/>
    <s v="July 1, 2016"/>
    <s v="Sep 30, 2016"/>
    <x v="0"/>
    <x v="0"/>
    <x v="7"/>
    <n v="3.45"/>
    <n v="0"/>
    <n v="0.56000000000000005"/>
    <n v="0"/>
    <x v="9"/>
    <x v="17"/>
  </r>
  <r>
    <x v="4"/>
    <x v="2"/>
    <m/>
    <x v="32"/>
    <x v="0"/>
    <x v="0"/>
    <x v="6"/>
    <x v="1"/>
    <s v="13347"/>
    <d v="2017-02-01T00:00:00"/>
    <x v="0"/>
    <s v="July 1, 2016"/>
    <s v="Sep 30, 2016"/>
    <x v="0"/>
    <x v="0"/>
    <x v="7"/>
    <n v="3.64"/>
    <n v="0"/>
    <n v="3.06"/>
    <n v="0"/>
    <x v="7"/>
    <x v="18"/>
  </r>
  <r>
    <x v="4"/>
    <x v="2"/>
    <m/>
    <x v="32"/>
    <x v="0"/>
    <x v="0"/>
    <x v="6"/>
    <x v="1"/>
    <s v="13347"/>
    <d v="2017-02-01T00:00:00"/>
    <x v="0"/>
    <s v="July 1, 2016"/>
    <s v="Sep 30, 2016"/>
    <x v="0"/>
    <x v="0"/>
    <x v="7"/>
    <n v="3.95"/>
    <n v="0"/>
    <n v="6.25"/>
    <n v="0"/>
    <x v="8"/>
    <x v="19"/>
  </r>
  <r>
    <x v="4"/>
    <x v="2"/>
    <m/>
    <x v="32"/>
    <x v="0"/>
    <x v="0"/>
    <x v="6"/>
    <x v="1"/>
    <s v="13347"/>
    <d v="2017-02-01T00:00:00"/>
    <x v="0"/>
    <s v="July 1, 2016"/>
    <s v="Sep 30, 2016"/>
    <x v="0"/>
    <x v="0"/>
    <x v="7"/>
    <n v="129.97999999999999"/>
    <n v="0"/>
    <n v="18.87"/>
    <n v="0"/>
    <x v="3"/>
    <x v="20"/>
  </r>
  <r>
    <x v="5"/>
    <x v="2"/>
    <d v="2017-02-23T00:00:00"/>
    <x v="33"/>
    <x v="0"/>
    <x v="0"/>
    <x v="6"/>
    <x v="1"/>
    <s v="13347"/>
    <d v="2017-03-01T00:00:00"/>
    <x v="0"/>
    <s v="Oct 1, 2016"/>
    <s v="Dec 31, 2016"/>
    <x v="0"/>
    <x v="0"/>
    <x v="7"/>
    <n v="189.31"/>
    <n v="0"/>
    <n v="38.06"/>
    <m/>
    <x v="3"/>
    <x v="21"/>
  </r>
  <r>
    <x v="5"/>
    <x v="2"/>
    <d v="2017-02-23T00:00:00"/>
    <x v="33"/>
    <x v="0"/>
    <x v="0"/>
    <x v="6"/>
    <x v="1"/>
    <s v="13347"/>
    <d v="2017-03-01T00:00:00"/>
    <x v="0"/>
    <s v="Oct 1, 2016"/>
    <s v="Dec 31, 2016"/>
    <x v="0"/>
    <x v="0"/>
    <x v="7"/>
    <n v="9.6850000000000005"/>
    <n v="0"/>
    <n v="9.4960000000000004"/>
    <m/>
    <x v="10"/>
    <x v="22"/>
  </r>
  <r>
    <x v="5"/>
    <x v="2"/>
    <d v="2017-02-23T00:00:00"/>
    <x v="33"/>
    <x v="0"/>
    <x v="0"/>
    <x v="6"/>
    <x v="1"/>
    <s v="13347"/>
    <d v="2017-03-01T00:00:00"/>
    <x v="0"/>
    <s v="Oct 1, 2016"/>
    <s v="Dec 31, 2016"/>
    <x v="0"/>
    <x v="0"/>
    <x v="7"/>
    <n v="19.042999999999999"/>
    <n v="0"/>
    <n v="6.7729999999999997"/>
    <m/>
    <x v="11"/>
    <x v="23"/>
  </r>
  <r>
    <x v="5"/>
    <x v="2"/>
    <d v="2017-02-23T00:00:00"/>
    <x v="33"/>
    <x v="0"/>
    <x v="0"/>
    <x v="6"/>
    <x v="1"/>
    <s v="13347"/>
    <d v="2017-03-01T00:00:00"/>
    <x v="0"/>
    <s v="Oct 1, 2016"/>
    <s v="Dec 31, 2016"/>
    <x v="0"/>
    <x v="0"/>
    <x v="7"/>
    <n v="30.5975"/>
    <n v="0"/>
    <n v="2.9209999999999998"/>
    <m/>
    <x v="12"/>
    <x v="24"/>
  </r>
  <r>
    <x v="3"/>
    <x v="0"/>
    <d v="2017-07-26T00:00:00"/>
    <x v="34"/>
    <x v="0"/>
    <x v="0"/>
    <x v="0"/>
    <x v="1"/>
    <s v="14626"/>
    <d v="2017-05-02T00:00:00"/>
    <x v="0"/>
    <s v="Oct 1, 2016"/>
    <s v="Dec 31, 2016"/>
    <x v="0"/>
    <x v="0"/>
    <x v="7"/>
    <n v="152.9"/>
    <n v="74.3"/>
    <n v="100.4"/>
    <n v="59.5"/>
    <x v="10"/>
    <x v="13"/>
  </r>
  <r>
    <x v="3"/>
    <x v="0"/>
    <d v="2017-07-26T00:00:00"/>
    <x v="34"/>
    <x v="0"/>
    <x v="0"/>
    <x v="0"/>
    <x v="1"/>
    <s v="14626"/>
    <d v="2017-05-02T00:00:00"/>
    <x v="0"/>
    <s v="Oct 1, 2016"/>
    <s v="Dec 31, 2016"/>
    <x v="0"/>
    <x v="0"/>
    <x v="7"/>
    <n v="313.39999999999998"/>
    <n v="65.2"/>
    <n v="212"/>
    <n v="47.4"/>
    <x v="11"/>
    <x v="14"/>
  </r>
  <r>
    <x v="3"/>
    <x v="0"/>
    <d v="2017-07-26T00:00:00"/>
    <x v="34"/>
    <x v="0"/>
    <x v="0"/>
    <x v="0"/>
    <x v="1"/>
    <s v="14626"/>
    <d v="2017-05-02T00:00:00"/>
    <x v="0"/>
    <s v="Oct 1, 2016"/>
    <s v="Dec 31, 2016"/>
    <x v="0"/>
    <x v="0"/>
    <x v="7"/>
    <n v="521.9"/>
    <n v="156.69999999999999"/>
    <n v="344"/>
    <n v="104.2"/>
    <x v="12"/>
    <x v="15"/>
  </r>
  <r>
    <x v="3"/>
    <x v="0"/>
    <d v="2017-07-26T00:00:00"/>
    <x v="34"/>
    <x v="0"/>
    <x v="0"/>
    <x v="0"/>
    <x v="1"/>
    <s v="14626"/>
    <d v="2017-05-02T00:00:00"/>
    <x v="0"/>
    <s v="Oct 1, 2016"/>
    <s v="Dec 31, 2016"/>
    <x v="0"/>
    <x v="0"/>
    <x v="7"/>
    <n v="4214.8999999999996"/>
    <n v="90.4"/>
    <n v="2805.6"/>
    <n v="61.9"/>
    <x v="3"/>
    <x v="16"/>
  </r>
  <r>
    <x v="3"/>
    <x v="1"/>
    <d v="2017-04-28T00:00:00"/>
    <x v="34"/>
    <x v="0"/>
    <x v="0"/>
    <x v="11"/>
    <x v="1"/>
    <s v="14630"/>
    <d v="2017-05-02T00:00:00"/>
    <x v="0"/>
    <s v="Oct 1, 2016"/>
    <s v="Dec 31, 2016"/>
    <x v="0"/>
    <x v="0"/>
    <x v="7"/>
    <n v="78.040000000000006"/>
    <n v="46.77"/>
    <n v="63.69"/>
    <n v="33.32"/>
    <x v="10"/>
    <x v="13"/>
  </r>
  <r>
    <x v="3"/>
    <x v="1"/>
    <d v="2017-04-28T00:00:00"/>
    <x v="34"/>
    <x v="0"/>
    <x v="0"/>
    <x v="11"/>
    <x v="1"/>
    <s v="14630"/>
    <d v="2017-05-02T00:00:00"/>
    <x v="0"/>
    <s v="Oct 1, 2016"/>
    <s v="Dec 31, 2016"/>
    <x v="0"/>
    <x v="0"/>
    <x v="7"/>
    <n v="158.76"/>
    <n v="79.2"/>
    <n v="116.39"/>
    <n v="46.3"/>
    <x v="11"/>
    <x v="14"/>
  </r>
  <r>
    <x v="3"/>
    <x v="1"/>
    <d v="2017-04-28T00:00:00"/>
    <x v="34"/>
    <x v="0"/>
    <x v="0"/>
    <x v="11"/>
    <x v="1"/>
    <s v="14630"/>
    <d v="2017-05-02T00:00:00"/>
    <x v="0"/>
    <s v="Oct 1, 2016"/>
    <s v="Dec 31, 2016"/>
    <x v="0"/>
    <x v="0"/>
    <x v="7"/>
    <n v="297.14"/>
    <n v="123.41"/>
    <n v="194.62"/>
    <n v="65.89"/>
    <x v="12"/>
    <x v="15"/>
  </r>
  <r>
    <x v="3"/>
    <x v="1"/>
    <d v="2017-04-28T00:00:00"/>
    <x v="34"/>
    <x v="0"/>
    <x v="0"/>
    <x v="11"/>
    <x v="1"/>
    <s v="14630"/>
    <d v="2017-05-02T00:00:00"/>
    <x v="0"/>
    <s v="Oct 1, 2016"/>
    <s v="Dec 31, 2016"/>
    <x v="0"/>
    <x v="0"/>
    <x v="7"/>
    <n v="2556.02"/>
    <n v="68"/>
    <n v="1565.25"/>
    <n v="25.63"/>
    <x v="3"/>
    <x v="16"/>
  </r>
  <r>
    <x v="0"/>
    <x v="0"/>
    <d v="2017-05-30T00:00:00"/>
    <x v="35"/>
    <x v="0"/>
    <x v="0"/>
    <x v="0"/>
    <x v="1"/>
    <s v="15223"/>
    <d v="2017-06-01T00:00:00"/>
    <x v="0"/>
    <s v="Jan 1, 2017"/>
    <s v="March 31, 2017"/>
    <x v="0"/>
    <x v="0"/>
    <x v="7"/>
    <n v="757.8"/>
    <n v="-25.4"/>
    <n v="488"/>
    <n v="-9.8000000000000007"/>
    <x v="0"/>
    <x v="0"/>
  </r>
  <r>
    <x v="0"/>
    <x v="0"/>
    <d v="2017-05-30T00:00:00"/>
    <x v="35"/>
    <x v="0"/>
    <x v="0"/>
    <x v="0"/>
    <x v="1"/>
    <s v="15223"/>
    <d v="2017-06-01T00:00:00"/>
    <x v="0"/>
    <s v="Jan 1, 2017"/>
    <s v="March 31, 2017"/>
    <x v="0"/>
    <x v="0"/>
    <x v="7"/>
    <n v="692"/>
    <n v="-84.9"/>
    <n v="472.8"/>
    <n v="-60.8"/>
    <x v="1"/>
    <x v="1"/>
  </r>
  <r>
    <x v="0"/>
    <x v="0"/>
    <d v="2017-05-30T00:00:00"/>
    <x v="35"/>
    <x v="0"/>
    <x v="0"/>
    <x v="0"/>
    <x v="1"/>
    <s v="15223"/>
    <d v="2017-06-01T00:00:00"/>
    <x v="0"/>
    <s v="Jan 1, 2017"/>
    <s v="March 31, 2017"/>
    <x v="0"/>
    <x v="0"/>
    <x v="7"/>
    <n v="666.7"/>
    <n v="11.7"/>
    <n v="425.4"/>
    <n v="14.7"/>
    <x v="2"/>
    <x v="2"/>
  </r>
  <r>
    <x v="0"/>
    <x v="0"/>
    <d v="2017-05-30T00:00:00"/>
    <x v="35"/>
    <x v="0"/>
    <x v="0"/>
    <x v="0"/>
    <x v="1"/>
    <s v="15223"/>
    <d v="2017-06-01T00:00:00"/>
    <x v="0"/>
    <s v="Jan 1, 2017"/>
    <s v="March 31, 2017"/>
    <x v="0"/>
    <x v="0"/>
    <x v="7"/>
    <n v="2116.5"/>
    <n v="-98.6"/>
    <n v="1386.2"/>
    <n v="-55.9"/>
    <x v="3"/>
    <x v="3"/>
  </r>
  <r>
    <x v="0"/>
    <x v="2"/>
    <m/>
    <x v="35"/>
    <x v="0"/>
    <x v="0"/>
    <x v="6"/>
    <x v="1"/>
    <s v="15227"/>
    <d v="2017-06-01T00:00:00"/>
    <x v="0"/>
    <s v="Jan 1, 2017"/>
    <s v="March 31, 2017"/>
    <x v="0"/>
    <x v="0"/>
    <x v="7"/>
    <n v="33.31"/>
    <n v="0"/>
    <n v="2.11"/>
    <n v="0"/>
    <x v="0"/>
    <x v="0"/>
  </r>
  <r>
    <x v="0"/>
    <x v="2"/>
    <m/>
    <x v="35"/>
    <x v="0"/>
    <x v="0"/>
    <x v="6"/>
    <x v="1"/>
    <s v="15227"/>
    <d v="2017-06-01T00:00:00"/>
    <x v="0"/>
    <s v="Jan 1, 2017"/>
    <s v="March 31, 2017"/>
    <x v="0"/>
    <x v="0"/>
    <x v="7"/>
    <n v="28.08"/>
    <n v="0"/>
    <n v="1.59"/>
    <n v="0"/>
    <x v="1"/>
    <x v="1"/>
  </r>
  <r>
    <x v="0"/>
    <x v="2"/>
    <m/>
    <x v="35"/>
    <x v="0"/>
    <x v="0"/>
    <x v="6"/>
    <x v="1"/>
    <s v="15227"/>
    <d v="2017-06-01T00:00:00"/>
    <x v="0"/>
    <s v="Jan 1, 2017"/>
    <s v="March 31, 2017"/>
    <x v="0"/>
    <x v="0"/>
    <x v="7"/>
    <n v="27.13"/>
    <n v="0"/>
    <n v="2.17"/>
    <n v="0"/>
    <x v="2"/>
    <x v="2"/>
  </r>
  <r>
    <x v="0"/>
    <x v="2"/>
    <m/>
    <x v="35"/>
    <x v="0"/>
    <x v="0"/>
    <x v="6"/>
    <x v="1"/>
    <s v="15227"/>
    <d v="2017-06-01T00:00:00"/>
    <x v="0"/>
    <s v="Jan 1, 2017"/>
    <s v="March 31, 2017"/>
    <x v="0"/>
    <x v="0"/>
    <x v="7"/>
    <n v="88.52"/>
    <n v="0"/>
    <n v="5.86"/>
    <n v="0"/>
    <x v="3"/>
    <x v="3"/>
  </r>
  <r>
    <x v="0"/>
    <x v="1"/>
    <d v="2017-09-12T00:00:00"/>
    <x v="35"/>
    <x v="0"/>
    <x v="0"/>
    <x v="11"/>
    <x v="1"/>
    <s v="15231"/>
    <d v="2017-06-01T00:00:00"/>
    <x v="0"/>
    <s v="Jan 1, 2017"/>
    <s v="March 31, 2017"/>
    <x v="0"/>
    <x v="0"/>
    <x v="7"/>
    <n v="471.75"/>
    <n v="-8.8000000000000007"/>
    <n v="267.57"/>
    <n v="-12.29"/>
    <x v="0"/>
    <x v="0"/>
  </r>
  <r>
    <x v="0"/>
    <x v="1"/>
    <d v="2017-09-12T00:00:00"/>
    <x v="35"/>
    <x v="0"/>
    <x v="0"/>
    <x v="11"/>
    <x v="1"/>
    <s v="15231"/>
    <d v="2017-06-01T00:00:00"/>
    <x v="0"/>
    <s v="Jan 1, 2017"/>
    <s v="March 31, 2017"/>
    <x v="0"/>
    <x v="0"/>
    <x v="7"/>
    <n v="417.12"/>
    <n v="-60.33"/>
    <n v="241.54"/>
    <n v="-22.54"/>
    <x v="1"/>
    <x v="1"/>
  </r>
  <r>
    <x v="0"/>
    <x v="1"/>
    <d v="2017-09-12T00:00:00"/>
    <x v="35"/>
    <x v="0"/>
    <x v="0"/>
    <x v="11"/>
    <x v="1"/>
    <s v="15231"/>
    <d v="2017-06-01T00:00:00"/>
    <x v="0"/>
    <s v="Jan 1, 2017"/>
    <s v="March 31, 2017"/>
    <x v="0"/>
    <x v="0"/>
    <x v="7"/>
    <n v="399.17"/>
    <n v="7.54"/>
    <n v="235.71"/>
    <n v="-1.48"/>
    <x v="2"/>
    <x v="2"/>
  </r>
  <r>
    <x v="0"/>
    <x v="1"/>
    <d v="2017-09-12T00:00:00"/>
    <x v="35"/>
    <x v="0"/>
    <x v="0"/>
    <x v="11"/>
    <x v="1"/>
    <s v="15231"/>
    <d v="2017-06-01T00:00:00"/>
    <x v="0"/>
    <s v="Jan 1, 2017"/>
    <s v="March 31, 2017"/>
    <x v="0"/>
    <x v="0"/>
    <x v="7"/>
    <n v="1288.04"/>
    <n v="-61.59"/>
    <n v="744.82"/>
    <n v="-36.31"/>
    <x v="3"/>
    <x v="3"/>
  </r>
  <r>
    <x v="1"/>
    <x v="0"/>
    <d v="2017-08-31T00:00:00"/>
    <x v="36"/>
    <x v="0"/>
    <x v="0"/>
    <x v="0"/>
    <x v="1"/>
    <s v="15770"/>
    <d v="2017-09-01T00:00:00"/>
    <x v="0"/>
    <s v="Apr 1, 2017"/>
    <s v="Jun 30, 2017"/>
    <x v="0"/>
    <x v="0"/>
    <x v="7"/>
    <n v="3073.1"/>
    <n v="-323.89999999999998"/>
    <n v="2037.1"/>
    <n v="-220.2"/>
    <x v="3"/>
    <x v="7"/>
  </r>
  <r>
    <x v="1"/>
    <x v="0"/>
    <d v="2017-08-31T00:00:00"/>
    <x v="36"/>
    <x v="0"/>
    <x v="0"/>
    <x v="0"/>
    <x v="1"/>
    <s v="15770"/>
    <d v="2017-09-01T00:00:00"/>
    <x v="0"/>
    <s v="Apr 1, 2017"/>
    <s v="Jun 30, 2017"/>
    <x v="0"/>
    <x v="0"/>
    <x v="7"/>
    <n v="480.1"/>
    <n v="-129.30000000000001"/>
    <n v="337.3"/>
    <n v="-95.3"/>
    <x v="4"/>
    <x v="4"/>
  </r>
  <r>
    <x v="1"/>
    <x v="0"/>
    <d v="2017-08-31T00:00:00"/>
    <x v="36"/>
    <x v="0"/>
    <x v="0"/>
    <x v="0"/>
    <x v="1"/>
    <s v="15770"/>
    <d v="2017-09-01T00:00:00"/>
    <x v="0"/>
    <s v="Apr 1, 2017"/>
    <s v="Jun 30, 2017"/>
    <x v="0"/>
    <x v="0"/>
    <x v="7"/>
    <n v="311.2"/>
    <n v="-41.8"/>
    <n v="201.7"/>
    <n v="-31.2"/>
    <x v="5"/>
    <x v="5"/>
  </r>
  <r>
    <x v="1"/>
    <x v="0"/>
    <d v="2017-08-31T00:00:00"/>
    <x v="36"/>
    <x v="0"/>
    <x v="0"/>
    <x v="0"/>
    <x v="1"/>
    <s v="15770"/>
    <d v="2017-09-01T00:00:00"/>
    <x v="0"/>
    <s v="Apr 1, 2017"/>
    <s v="Jun 30, 2017"/>
    <x v="0"/>
    <x v="0"/>
    <x v="7"/>
    <n v="165.3"/>
    <n v="-54.2"/>
    <n v="111.9"/>
    <n v="-37.799999999999997"/>
    <x v="6"/>
    <x v="6"/>
  </r>
  <r>
    <x v="1"/>
    <x v="2"/>
    <m/>
    <x v="36"/>
    <x v="0"/>
    <x v="0"/>
    <x v="6"/>
    <x v="1"/>
    <s v="15774"/>
    <d v="2017-10-28T00:00:00"/>
    <x v="0"/>
    <s v="Apr 1, 2017"/>
    <s v="Jun 30, 2017"/>
    <x v="0"/>
    <x v="0"/>
    <x v="7"/>
    <n v="120.16"/>
    <n v="0"/>
    <n v="8.92"/>
    <n v="0"/>
    <x v="3"/>
    <x v="7"/>
  </r>
  <r>
    <x v="1"/>
    <x v="2"/>
    <m/>
    <x v="36"/>
    <x v="0"/>
    <x v="0"/>
    <x v="6"/>
    <x v="1"/>
    <s v="15774"/>
    <d v="2017-10-28T00:00:00"/>
    <x v="0"/>
    <s v="Apr 1, 2017"/>
    <s v="Jun 30, 2017"/>
    <x v="0"/>
    <x v="0"/>
    <x v="7"/>
    <n v="16.809999999999999"/>
    <n v="0"/>
    <n v="1.44"/>
    <n v="0"/>
    <x v="4"/>
    <x v="4"/>
  </r>
  <r>
    <x v="1"/>
    <x v="2"/>
    <m/>
    <x v="36"/>
    <x v="0"/>
    <x v="0"/>
    <x v="6"/>
    <x v="1"/>
    <s v="15774"/>
    <d v="2017-10-28T00:00:00"/>
    <x v="0"/>
    <s v="Apr 1, 2017"/>
    <s v="Jun 30, 2017"/>
    <x v="0"/>
    <x v="0"/>
    <x v="7"/>
    <n v="9.92"/>
    <n v="0"/>
    <n v="1.01"/>
    <n v="0"/>
    <x v="5"/>
    <x v="5"/>
  </r>
  <r>
    <x v="1"/>
    <x v="2"/>
    <m/>
    <x v="36"/>
    <x v="0"/>
    <x v="0"/>
    <x v="6"/>
    <x v="1"/>
    <s v="15774"/>
    <d v="2017-10-28T00:00:00"/>
    <x v="0"/>
    <s v="Apr 1, 2017"/>
    <s v="Jun 30, 2017"/>
    <x v="0"/>
    <x v="0"/>
    <x v="7"/>
    <n v="4.92"/>
    <n v="0"/>
    <n v="0.61"/>
    <n v="0"/>
    <x v="6"/>
    <x v="6"/>
  </r>
  <r>
    <x v="1"/>
    <x v="1"/>
    <d v="2017-08-30T00:00:00"/>
    <x v="36"/>
    <x v="0"/>
    <x v="0"/>
    <x v="11"/>
    <x v="1"/>
    <s v="15778"/>
    <d v="2017-09-01T00:00:00"/>
    <x v="0"/>
    <s v="Apr 1, 2017"/>
    <s v="Jun 30, 2017"/>
    <x v="0"/>
    <x v="0"/>
    <x v="7"/>
    <n v="1903.3"/>
    <n v="-240.97"/>
    <n v="1109.8"/>
    <n v="-145.05000000000001"/>
    <x v="3"/>
    <x v="7"/>
  </r>
  <r>
    <x v="1"/>
    <x v="1"/>
    <d v="2017-08-30T00:00:00"/>
    <x v="36"/>
    <x v="0"/>
    <x v="0"/>
    <x v="11"/>
    <x v="1"/>
    <s v="15778"/>
    <d v="2017-09-01T00:00:00"/>
    <x v="0"/>
    <s v="Apr 1, 2017"/>
    <s v="Jun 30, 2017"/>
    <x v="0"/>
    <x v="0"/>
    <x v="7"/>
    <n v="314.2"/>
    <n v="-103.34"/>
    <n v="185.98"/>
    <n v="-59.74"/>
    <x v="4"/>
    <x v="4"/>
  </r>
  <r>
    <x v="1"/>
    <x v="1"/>
    <d v="2017-08-30T00:00:00"/>
    <x v="36"/>
    <x v="0"/>
    <x v="0"/>
    <x v="11"/>
    <x v="1"/>
    <s v="15778"/>
    <d v="2017-09-01T00:00:00"/>
    <x v="0"/>
    <s v="Apr 1, 2017"/>
    <s v="Jun 30, 2017"/>
    <x v="0"/>
    <x v="0"/>
    <x v="7"/>
    <n v="191.88"/>
    <n v="-45.87"/>
    <n v="115.53"/>
    <n v="-27.57"/>
    <x v="5"/>
    <x v="5"/>
  </r>
  <r>
    <x v="1"/>
    <x v="1"/>
    <d v="2017-08-30T00:00:00"/>
    <x v="36"/>
    <x v="0"/>
    <x v="0"/>
    <x v="11"/>
    <x v="1"/>
    <s v="15778"/>
    <d v="2017-09-01T00:00:00"/>
    <x v="0"/>
    <s v="Apr 1, 2017"/>
    <s v="Jun 30, 2017"/>
    <x v="0"/>
    <x v="0"/>
    <x v="7"/>
    <n v="109.18"/>
    <n v="-30.17"/>
    <n v="63.47"/>
    <n v="-21.43"/>
    <x v="6"/>
    <x v="6"/>
  </r>
  <r>
    <x v="2"/>
    <x v="0"/>
    <d v="2017-11-30T00:00:00"/>
    <x v="37"/>
    <x v="0"/>
    <x v="0"/>
    <x v="0"/>
    <x v="1"/>
    <s v="16265"/>
    <d v="2017-12-01T00:00:00"/>
    <x v="0"/>
    <s v="July 1, 2017"/>
    <s v="Sept 30, 2017"/>
    <x v="0"/>
    <x v="0"/>
    <x v="7"/>
    <n v="3419.4"/>
    <n v="-309.39999999999998"/>
    <n v="2258.3000000000002"/>
    <n v="-213"/>
    <x v="3"/>
    <x v="10"/>
  </r>
  <r>
    <x v="2"/>
    <x v="0"/>
    <d v="2017-11-30T00:00:00"/>
    <x v="37"/>
    <x v="0"/>
    <x v="0"/>
    <x v="0"/>
    <x v="1"/>
    <s v="16265"/>
    <d v="2017-12-01T00:00:00"/>
    <x v="0"/>
    <s v="July 1, 2017"/>
    <s v="Sept 30, 2017"/>
    <x v="0"/>
    <x v="0"/>
    <x v="7"/>
    <n v="106"/>
    <n v="-9.6"/>
    <n v="69.8"/>
    <n v="-6"/>
    <x v="9"/>
    <x v="11"/>
  </r>
  <r>
    <x v="2"/>
    <x v="0"/>
    <d v="2017-11-30T00:00:00"/>
    <x v="37"/>
    <x v="0"/>
    <x v="0"/>
    <x v="0"/>
    <x v="1"/>
    <s v="16265"/>
    <d v="2017-12-01T00:00:00"/>
    <x v="0"/>
    <s v="July 1, 2017"/>
    <s v="Sept 30, 2017"/>
    <x v="0"/>
    <x v="0"/>
    <x v="7"/>
    <n v="112.5"/>
    <n v="-8.3000000000000007"/>
    <n v="68.599999999999994"/>
    <n v="-4.5999999999999996"/>
    <x v="7"/>
    <x v="8"/>
  </r>
  <r>
    <x v="2"/>
    <x v="0"/>
    <d v="2017-11-30T00:00:00"/>
    <x v="37"/>
    <x v="0"/>
    <x v="0"/>
    <x v="0"/>
    <x v="1"/>
    <s v="16265"/>
    <d v="2017-12-01T00:00:00"/>
    <x v="0"/>
    <s v="July 1, 2017"/>
    <s v="Sept 30, 2017"/>
    <x v="0"/>
    <x v="0"/>
    <x v="7"/>
    <n v="127.8"/>
    <n v="32.4"/>
    <n v="82.8"/>
    <n v="17.8"/>
    <x v="8"/>
    <x v="9"/>
  </r>
  <r>
    <x v="2"/>
    <x v="1"/>
    <d v="2017-11-30T00:00:00"/>
    <x v="37"/>
    <x v="0"/>
    <x v="0"/>
    <x v="11"/>
    <x v="1"/>
    <s v="16269"/>
    <d v="2017-12-01T00:00:00"/>
    <x v="0"/>
    <s v="July 1, 2017"/>
    <s v="Sept 30, 2017"/>
    <x v="0"/>
    <x v="0"/>
    <x v="7"/>
    <n v="2117.5"/>
    <n v="-251.35"/>
    <n v="1258.03"/>
    <n v="-145.12"/>
    <x v="3"/>
    <x v="10"/>
  </r>
  <r>
    <x v="2"/>
    <x v="1"/>
    <d v="2017-11-30T00:00:00"/>
    <x v="37"/>
    <x v="0"/>
    <x v="0"/>
    <x v="11"/>
    <x v="1"/>
    <s v="16269"/>
    <d v="2017-12-01T00:00:00"/>
    <x v="0"/>
    <s v="July 1, 2017"/>
    <s v="Sept 30, 2017"/>
    <x v="0"/>
    <x v="0"/>
    <x v="7"/>
    <n v="72.05"/>
    <n v="-2.91"/>
    <n v="43.64"/>
    <n v="-3.96"/>
    <x v="9"/>
    <x v="11"/>
  </r>
  <r>
    <x v="2"/>
    <x v="1"/>
    <d v="2017-11-30T00:00:00"/>
    <x v="37"/>
    <x v="0"/>
    <x v="0"/>
    <x v="11"/>
    <x v="1"/>
    <s v="16269"/>
    <d v="2017-12-01T00:00:00"/>
    <x v="0"/>
    <s v="July 1, 2017"/>
    <s v="Sept 30, 2017"/>
    <x v="0"/>
    <x v="0"/>
    <x v="7"/>
    <n v="66.430000000000007"/>
    <n v="-6.64"/>
    <n v="45.77"/>
    <n v="0.88"/>
    <x v="7"/>
    <x v="8"/>
  </r>
  <r>
    <x v="2"/>
    <x v="1"/>
    <d v="2017-11-30T00:00:00"/>
    <x v="37"/>
    <x v="0"/>
    <x v="0"/>
    <x v="11"/>
    <x v="1"/>
    <s v="16269"/>
    <d v="2017-12-01T00:00:00"/>
    <x v="0"/>
    <s v="July 1, 2017"/>
    <s v="Sept 30, 2017"/>
    <x v="0"/>
    <x v="0"/>
    <x v="7"/>
    <n v="75.72"/>
    <n v="-0.83"/>
    <n v="58.82"/>
    <n v="3.01"/>
    <x v="8"/>
    <x v="9"/>
  </r>
  <r>
    <x v="4"/>
    <x v="2"/>
    <m/>
    <x v="38"/>
    <x v="0"/>
    <x v="0"/>
    <x v="6"/>
    <x v="1"/>
    <s v="17021"/>
    <d v="2018-02-01T00:00:00"/>
    <x v="0"/>
    <s v="July 1, 2017"/>
    <s v="Sep 30, 2017"/>
    <x v="0"/>
    <x v="0"/>
    <x v="8"/>
    <n v="4.21"/>
    <n v="0"/>
    <n v="0.55000000000000004"/>
    <n v="0"/>
    <x v="9"/>
    <x v="17"/>
  </r>
  <r>
    <x v="4"/>
    <x v="2"/>
    <m/>
    <x v="38"/>
    <x v="0"/>
    <x v="0"/>
    <x v="6"/>
    <x v="1"/>
    <s v="17021"/>
    <d v="2018-02-01T00:00:00"/>
    <x v="0"/>
    <s v="July 1, 2017"/>
    <s v="Sep 30, 2017"/>
    <x v="0"/>
    <x v="0"/>
    <x v="8"/>
    <n v="4.55"/>
    <n v="0"/>
    <n v="3.57"/>
    <n v="0"/>
    <x v="7"/>
    <x v="18"/>
  </r>
  <r>
    <x v="4"/>
    <x v="2"/>
    <m/>
    <x v="38"/>
    <x v="0"/>
    <x v="0"/>
    <x v="6"/>
    <x v="1"/>
    <s v="17021"/>
    <d v="2018-02-01T00:00:00"/>
    <x v="0"/>
    <s v="July 1, 2017"/>
    <s v="Sep 30, 2017"/>
    <x v="0"/>
    <x v="0"/>
    <x v="8"/>
    <n v="5.28"/>
    <n v="0"/>
    <n v="6.08"/>
    <n v="0"/>
    <x v="8"/>
    <x v="19"/>
  </r>
  <r>
    <x v="4"/>
    <x v="2"/>
    <m/>
    <x v="38"/>
    <x v="0"/>
    <x v="0"/>
    <x v="6"/>
    <x v="1"/>
    <s v="17021"/>
    <d v="2018-02-01T00:00:00"/>
    <x v="0"/>
    <s v="July 1, 2017"/>
    <s v="Sep 30, 2017"/>
    <x v="0"/>
    <x v="0"/>
    <x v="8"/>
    <n v="134.19999999999999"/>
    <n v="0"/>
    <n v="19.12"/>
    <n v="0"/>
    <x v="3"/>
    <x v="20"/>
  </r>
  <r>
    <x v="3"/>
    <x v="0"/>
    <d v="2018-06-28T00:00:00"/>
    <x v="39"/>
    <x v="0"/>
    <x v="0"/>
    <x v="0"/>
    <x v="1"/>
    <s v="19224"/>
    <d v="2018-05-01T00:00:00"/>
    <x v="0"/>
    <s v="October 1, 2017"/>
    <s v="December 31, 2017"/>
    <x v="0"/>
    <x v="0"/>
    <x v="8"/>
    <n v="139"/>
    <n v="47.1"/>
    <n v="95.6"/>
    <n v="39.1"/>
    <x v="10"/>
    <x v="13"/>
  </r>
  <r>
    <x v="3"/>
    <x v="0"/>
    <d v="2018-06-28T00:00:00"/>
    <x v="39"/>
    <x v="0"/>
    <x v="0"/>
    <x v="0"/>
    <x v="1"/>
    <s v="19224"/>
    <d v="2018-05-01T00:00:00"/>
    <x v="0"/>
    <s v="October 1, 2017"/>
    <s v="December 31, 2017"/>
    <x v="0"/>
    <x v="0"/>
    <x v="8"/>
    <n v="356.5"/>
    <n v="140.1"/>
    <n v="232"/>
    <n v="99.5"/>
    <x v="11"/>
    <x v="14"/>
  </r>
  <r>
    <x v="3"/>
    <x v="0"/>
    <d v="2018-06-28T00:00:00"/>
    <x v="39"/>
    <x v="0"/>
    <x v="0"/>
    <x v="0"/>
    <x v="1"/>
    <s v="19224"/>
    <d v="2018-05-01T00:00:00"/>
    <x v="0"/>
    <s v="October 1, 2017"/>
    <s v="December 31, 2017"/>
    <x v="0"/>
    <x v="0"/>
    <x v="8"/>
    <n v="611.79999999999995"/>
    <n v="254"/>
    <n v="403.9"/>
    <n v="170.5"/>
    <x v="12"/>
    <x v="15"/>
  </r>
  <r>
    <x v="3"/>
    <x v="0"/>
    <d v="2018-06-28T00:00:00"/>
    <x v="39"/>
    <x v="0"/>
    <x v="0"/>
    <x v="0"/>
    <x v="1"/>
    <s v="19224"/>
    <d v="2018-05-01T00:00:00"/>
    <x v="0"/>
    <s v="October 1, 2017"/>
    <s v="December 31, 2017"/>
    <x v="0"/>
    <x v="0"/>
    <x v="8"/>
    <n v="4526.7"/>
    <n v="131.80000000000001"/>
    <n v="2989.8"/>
    <n v="96.1"/>
    <x v="3"/>
    <x v="16"/>
  </r>
  <r>
    <x v="3"/>
    <x v="1"/>
    <d v="2018-04-30T00:00:00"/>
    <x v="39"/>
    <x v="0"/>
    <x v="0"/>
    <x v="11"/>
    <x v="1"/>
    <s v="19228"/>
    <d v="2018-05-01T00:00:00"/>
    <x v="0"/>
    <s v="October 1, 2017"/>
    <s v="December 31, 2017"/>
    <x v="0"/>
    <x v="0"/>
    <x v="8"/>
    <n v="75.989999999999995"/>
    <n v="44.93"/>
    <n v="59.59"/>
    <n v="29.55"/>
    <x v="10"/>
    <x v="13"/>
  </r>
  <r>
    <x v="3"/>
    <x v="1"/>
    <d v="2018-04-30T00:00:00"/>
    <x v="39"/>
    <x v="0"/>
    <x v="0"/>
    <x v="11"/>
    <x v="1"/>
    <s v="19228"/>
    <d v="2018-05-01T00:00:00"/>
    <x v="0"/>
    <s v="October 1, 2017"/>
    <s v="December 31, 2017"/>
    <x v="0"/>
    <x v="0"/>
    <x v="8"/>
    <n v="189.9"/>
    <n v="109.96"/>
    <n v="136.69"/>
    <n v="68.16"/>
    <x v="11"/>
    <x v="14"/>
  </r>
  <r>
    <x v="3"/>
    <x v="1"/>
    <d v="2018-04-30T00:00:00"/>
    <x v="39"/>
    <x v="0"/>
    <x v="0"/>
    <x v="11"/>
    <x v="1"/>
    <s v="19228"/>
    <d v="2018-05-01T00:00:00"/>
    <x v="0"/>
    <s v="October 1, 2017"/>
    <s v="December 31, 2017"/>
    <x v="0"/>
    <x v="0"/>
    <x v="8"/>
    <n v="329.22"/>
    <n v="176.28"/>
    <n v="217.66"/>
    <n v="95.84"/>
    <x v="12"/>
    <x v="15"/>
  </r>
  <r>
    <x v="3"/>
    <x v="1"/>
    <d v="2018-04-30T00:00:00"/>
    <x v="39"/>
    <x v="0"/>
    <x v="0"/>
    <x v="11"/>
    <x v="1"/>
    <s v="19228"/>
    <d v="2018-05-01T00:00:00"/>
    <x v="0"/>
    <s v="October 1, 2017"/>
    <s v="December 31, 2017"/>
    <x v="0"/>
    <x v="0"/>
    <x v="8"/>
    <n v="2712.6"/>
    <n v="79.81"/>
    <n v="1671.98"/>
    <n v="48.42"/>
    <x v="3"/>
    <x v="16"/>
  </r>
  <r>
    <x v="3"/>
    <x v="3"/>
    <m/>
    <x v="39"/>
    <x v="0"/>
    <x v="0"/>
    <x v="6"/>
    <x v="1"/>
    <s v="19324"/>
    <d v="2018-05-01T00:00:00"/>
    <x v="0"/>
    <s v="October 1, 2017"/>
    <s v="December 31, 2017"/>
    <x v="0"/>
    <x v="0"/>
    <x v="8"/>
    <n v="12.11"/>
    <n v="0"/>
    <n v="8.86"/>
    <n v="0"/>
    <x v="10"/>
    <x v="13"/>
  </r>
  <r>
    <x v="3"/>
    <x v="3"/>
    <m/>
    <x v="39"/>
    <x v="0"/>
    <x v="0"/>
    <x v="6"/>
    <x v="1"/>
    <s v="19324"/>
    <d v="2018-05-01T00:00:00"/>
    <x v="0"/>
    <s v="October 1, 2017"/>
    <s v="December 31, 2017"/>
    <x v="0"/>
    <x v="0"/>
    <x v="8"/>
    <n v="23.53"/>
    <n v="0"/>
    <n v="5.1100000000000003"/>
    <n v="0"/>
    <x v="11"/>
    <x v="14"/>
  </r>
  <r>
    <x v="3"/>
    <x v="3"/>
    <m/>
    <x v="39"/>
    <x v="0"/>
    <x v="0"/>
    <x v="6"/>
    <x v="1"/>
    <s v="19324"/>
    <d v="2018-05-01T00:00:00"/>
    <x v="0"/>
    <s v="October 1, 2017"/>
    <s v="December 31, 2017"/>
    <x v="0"/>
    <x v="0"/>
    <x v="8"/>
    <n v="35.06"/>
    <n v="0"/>
    <n v="6.16"/>
    <n v="0"/>
    <x v="12"/>
    <x v="15"/>
  </r>
  <r>
    <x v="3"/>
    <x v="3"/>
    <m/>
    <x v="39"/>
    <x v="0"/>
    <x v="0"/>
    <x v="6"/>
    <x v="1"/>
    <s v="19324"/>
    <d v="2018-05-01T00:00:00"/>
    <x v="0"/>
    <s v="October 1, 2017"/>
    <s v="December 31, 2017"/>
    <x v="0"/>
    <x v="0"/>
    <x v="8"/>
    <n v="204.9"/>
    <n v="0"/>
    <n v="39.25"/>
    <n v="0"/>
    <x v="3"/>
    <x v="16"/>
  </r>
  <r>
    <x v="0"/>
    <x v="0"/>
    <d v="2018-05-31T00:00:00"/>
    <x v="40"/>
    <x v="0"/>
    <x v="0"/>
    <x v="0"/>
    <x v="1"/>
    <s v="19865"/>
    <d v="2018-06-01T00:00:00"/>
    <x v="0"/>
    <s v="Jan 1, 2018"/>
    <s v="March 31, 2018"/>
    <x v="0"/>
    <x v="0"/>
    <x v="8"/>
    <n v="964.1"/>
    <n v="-96.2"/>
    <n v="618.70000000000005"/>
    <n v="-44"/>
    <x v="0"/>
    <x v="0"/>
  </r>
  <r>
    <x v="0"/>
    <x v="0"/>
    <d v="2018-05-31T00:00:00"/>
    <x v="40"/>
    <x v="0"/>
    <x v="0"/>
    <x v="0"/>
    <x v="1"/>
    <s v="19865"/>
    <d v="2018-06-01T00:00:00"/>
    <x v="0"/>
    <s v="Jan 1, 2018"/>
    <s v="March 31, 2018"/>
    <x v="0"/>
    <x v="0"/>
    <x v="8"/>
    <n v="787.5"/>
    <n v="-113.4"/>
    <n v="543.5"/>
    <n v="-83.9"/>
    <x v="1"/>
    <x v="1"/>
  </r>
  <r>
    <x v="0"/>
    <x v="0"/>
    <d v="2018-05-31T00:00:00"/>
    <x v="40"/>
    <x v="0"/>
    <x v="0"/>
    <x v="0"/>
    <x v="1"/>
    <s v="19865"/>
    <d v="2018-06-01T00:00:00"/>
    <x v="0"/>
    <s v="Jan 1, 2018"/>
    <s v="March 31, 2018"/>
    <x v="0"/>
    <x v="0"/>
    <x v="8"/>
    <n v="638.4"/>
    <n v="45.3"/>
    <n v="430.8"/>
    <n v="34.799999999999997"/>
    <x v="2"/>
    <x v="2"/>
  </r>
  <r>
    <x v="0"/>
    <x v="0"/>
    <d v="2018-05-31T00:00:00"/>
    <x v="40"/>
    <x v="0"/>
    <x v="0"/>
    <x v="0"/>
    <x v="1"/>
    <s v="19865"/>
    <d v="2018-06-01T00:00:00"/>
    <x v="0"/>
    <s v="Jan 1, 2018"/>
    <s v="March 31, 2018"/>
    <x v="0"/>
    <x v="0"/>
    <x v="8"/>
    <n v="2390"/>
    <n v="-164.3"/>
    <n v="1593"/>
    <n v="-93.1"/>
    <x v="3"/>
    <x v="3"/>
  </r>
  <r>
    <x v="0"/>
    <x v="4"/>
    <d v="2018-05-30T00:00:00"/>
    <x v="40"/>
    <x v="0"/>
    <x v="0"/>
    <x v="6"/>
    <x v="1"/>
    <s v="19869"/>
    <d v="2018-06-01T00:00:00"/>
    <x v="0"/>
    <s v="Jan 1, 2018"/>
    <s v="March 31, 2018"/>
    <x v="0"/>
    <x v="0"/>
    <x v="8"/>
    <n v="45.3"/>
    <m/>
    <n v="2.06"/>
    <m/>
    <x v="0"/>
    <x v="0"/>
  </r>
  <r>
    <x v="0"/>
    <x v="4"/>
    <d v="2018-05-30T00:00:00"/>
    <x v="40"/>
    <x v="0"/>
    <x v="0"/>
    <x v="6"/>
    <x v="1"/>
    <s v="19869"/>
    <d v="2018-06-01T00:00:00"/>
    <x v="0"/>
    <s v="Jan 1, 2018"/>
    <s v="March 31, 2018"/>
    <x v="0"/>
    <x v="0"/>
    <x v="8"/>
    <n v="33.36"/>
    <m/>
    <n v="2.11"/>
    <m/>
    <x v="1"/>
    <x v="1"/>
  </r>
  <r>
    <x v="0"/>
    <x v="4"/>
    <d v="2018-05-30T00:00:00"/>
    <x v="40"/>
    <x v="0"/>
    <x v="0"/>
    <x v="6"/>
    <x v="1"/>
    <s v="19869"/>
    <d v="2018-06-01T00:00:00"/>
    <x v="0"/>
    <s v="Jan 1, 2018"/>
    <s v="March 31, 2018"/>
    <x v="0"/>
    <x v="0"/>
    <x v="8"/>
    <n v="33.17"/>
    <m/>
    <n v="2.89"/>
    <m/>
    <x v="2"/>
    <x v="2"/>
  </r>
  <r>
    <x v="0"/>
    <x v="4"/>
    <d v="2018-05-30T00:00:00"/>
    <x v="40"/>
    <x v="0"/>
    <x v="0"/>
    <x v="6"/>
    <x v="1"/>
    <s v="19869"/>
    <d v="2018-06-01T00:00:00"/>
    <x v="0"/>
    <s v="Jan 1, 2018"/>
    <s v="March 31, 2018"/>
    <x v="0"/>
    <x v="0"/>
    <x v="8"/>
    <n v="111.83"/>
    <m/>
    <n v="7.06"/>
    <m/>
    <x v="3"/>
    <x v="3"/>
  </r>
  <r>
    <x v="0"/>
    <x v="1"/>
    <d v="2018-05-31T00:00:00"/>
    <x v="40"/>
    <x v="0"/>
    <x v="0"/>
    <x v="12"/>
    <x v="1"/>
    <s v="19873"/>
    <d v="2018-06-01T00:00:00"/>
    <x v="0"/>
    <s v="Jan 1, 2018"/>
    <s v="March 31, 2018"/>
    <x v="0"/>
    <x v="0"/>
    <x v="8"/>
    <n v="590.91"/>
    <n v="-43.2"/>
    <n v="335.48"/>
    <n v="-45.33"/>
    <x v="0"/>
    <x v="0"/>
  </r>
  <r>
    <x v="0"/>
    <x v="1"/>
    <d v="2018-05-31T00:00:00"/>
    <x v="40"/>
    <x v="0"/>
    <x v="0"/>
    <x v="12"/>
    <x v="1"/>
    <s v="19873"/>
    <d v="2018-06-01T00:00:00"/>
    <x v="0"/>
    <s v="Jan 1, 2018"/>
    <s v="March 31, 2018"/>
    <x v="0"/>
    <x v="0"/>
    <x v="8"/>
    <n v="497.56"/>
    <n v="-83.75"/>
    <n v="283.38"/>
    <n v="-37.85"/>
    <x v="1"/>
    <x v="1"/>
  </r>
  <r>
    <x v="0"/>
    <x v="1"/>
    <d v="2018-05-31T00:00:00"/>
    <x v="40"/>
    <x v="0"/>
    <x v="0"/>
    <x v="12"/>
    <x v="1"/>
    <s v="19873"/>
    <d v="2018-06-01T00:00:00"/>
    <x v="0"/>
    <s v="Jan 1, 2018"/>
    <s v="March 31, 2018"/>
    <x v="0"/>
    <x v="0"/>
    <x v="8"/>
    <n v="401.61"/>
    <n v="15.98"/>
    <n v="235.8"/>
    <n v="11.7"/>
    <x v="2"/>
    <x v="2"/>
  </r>
  <r>
    <x v="0"/>
    <x v="1"/>
    <d v="2018-05-31T00:00:00"/>
    <x v="40"/>
    <x v="0"/>
    <x v="0"/>
    <x v="12"/>
    <x v="1"/>
    <s v="19873"/>
    <d v="2018-06-01T00:00:00"/>
    <x v="0"/>
    <s v="Jan 1, 2018"/>
    <s v="March 31, 2018"/>
    <x v="0"/>
    <x v="0"/>
    <x v="8"/>
    <n v="1490.08"/>
    <n v="-110.97"/>
    <n v="854.66"/>
    <n v="-71.48"/>
    <x v="3"/>
    <x v="3"/>
  </r>
  <r>
    <x v="1"/>
    <x v="0"/>
    <d v="2018-08-31T00:00:00"/>
    <x v="41"/>
    <x v="0"/>
    <x v="0"/>
    <x v="0"/>
    <x v="0"/>
    <s v="21317"/>
    <d v="2018-09-01T00:00:00"/>
    <x v="0"/>
    <s v="Apr 1, 2018"/>
    <s v="Jun 30, 2018"/>
    <x v="0"/>
    <x v="0"/>
    <x v="8"/>
    <n v="3478.4"/>
    <n v="-422.2"/>
    <n v="2342.3000000000002"/>
    <n v="-286.3"/>
    <x v="3"/>
    <x v="7"/>
  </r>
  <r>
    <x v="1"/>
    <x v="0"/>
    <d v="2018-08-31T00:00:00"/>
    <x v="41"/>
    <x v="0"/>
    <x v="0"/>
    <x v="0"/>
    <x v="0"/>
    <s v="21317"/>
    <d v="2018-09-01T00:00:00"/>
    <x v="0"/>
    <s v="Apr 1, 2018"/>
    <s v="Jun 30, 2018"/>
    <x v="0"/>
    <x v="0"/>
    <x v="8"/>
    <n v="615.9"/>
    <n v="-88"/>
    <n v="425.8"/>
    <n v="-59"/>
    <x v="4"/>
    <x v="4"/>
  </r>
  <r>
    <x v="1"/>
    <x v="0"/>
    <d v="2018-08-31T00:00:00"/>
    <x v="41"/>
    <x v="0"/>
    <x v="0"/>
    <x v="0"/>
    <x v="0"/>
    <s v="21317"/>
    <d v="2018-09-01T00:00:00"/>
    <x v="0"/>
    <s v="Apr 1, 2018"/>
    <s v="Jun 30, 2018"/>
    <x v="0"/>
    <x v="0"/>
    <x v="8"/>
    <n v="309.60000000000002"/>
    <n v="-145.4"/>
    <n v="226"/>
    <n v="-116.9"/>
    <x v="5"/>
    <x v="5"/>
  </r>
  <r>
    <x v="1"/>
    <x v="0"/>
    <d v="2018-08-31T00:00:00"/>
    <x v="41"/>
    <x v="0"/>
    <x v="0"/>
    <x v="0"/>
    <x v="0"/>
    <s v="21317"/>
    <d v="2018-09-01T00:00:00"/>
    <x v="0"/>
    <s v="Apr 1, 2018"/>
    <s v="Jun 30, 2018"/>
    <x v="0"/>
    <x v="0"/>
    <x v="8"/>
    <n v="162.9"/>
    <n v="-24.5"/>
    <n v="97.5"/>
    <n v="-17.3"/>
    <x v="6"/>
    <x v="6"/>
  </r>
  <r>
    <x v="1"/>
    <x v="4"/>
    <d v="2018-08-31T00:00:00"/>
    <x v="41"/>
    <x v="0"/>
    <x v="0"/>
    <x v="6"/>
    <x v="1"/>
    <s v="21321"/>
    <d v="2018-09-01T00:00:00"/>
    <x v="0"/>
    <s v="Apr 1, 2018"/>
    <s v="Jun 30, 2018"/>
    <x v="0"/>
    <x v="0"/>
    <x v="8"/>
    <n v="145.68"/>
    <m/>
    <n v="13.42"/>
    <m/>
    <x v="3"/>
    <x v="7"/>
  </r>
  <r>
    <x v="1"/>
    <x v="4"/>
    <d v="2018-08-31T00:00:00"/>
    <x v="41"/>
    <x v="0"/>
    <x v="0"/>
    <x v="6"/>
    <x v="1"/>
    <s v="21321"/>
    <d v="2018-09-01T00:00:00"/>
    <x v="0"/>
    <s v="Apr 1, 2018"/>
    <s v="Jun 30, 2018"/>
    <x v="0"/>
    <x v="0"/>
    <x v="8"/>
    <n v="23.58"/>
    <m/>
    <n v="3.62"/>
    <m/>
    <x v="4"/>
    <x v="4"/>
  </r>
  <r>
    <x v="1"/>
    <x v="4"/>
    <d v="2018-08-31T00:00:00"/>
    <x v="41"/>
    <x v="0"/>
    <x v="0"/>
    <x v="6"/>
    <x v="1"/>
    <s v="21321"/>
    <d v="2018-09-01T00:00:00"/>
    <x v="0"/>
    <s v="Apr 1, 2018"/>
    <s v="Jun 30, 2018"/>
    <x v="0"/>
    <x v="0"/>
    <x v="8"/>
    <n v="5.23"/>
    <m/>
    <n v="1.98"/>
    <m/>
    <x v="5"/>
    <x v="5"/>
  </r>
  <r>
    <x v="1"/>
    <x v="4"/>
    <d v="2018-08-31T00:00:00"/>
    <x v="41"/>
    <x v="0"/>
    <x v="0"/>
    <x v="6"/>
    <x v="1"/>
    <s v="21321"/>
    <d v="2018-09-01T00:00:00"/>
    <x v="0"/>
    <s v="Apr 1, 2018"/>
    <s v="Jun 30, 2018"/>
    <x v="0"/>
    <x v="0"/>
    <x v="8"/>
    <n v="5.05"/>
    <m/>
    <n v="0.75"/>
    <m/>
    <x v="6"/>
    <x v="6"/>
  </r>
  <r>
    <x v="1"/>
    <x v="1"/>
    <d v="2018-08-29T00:00:00"/>
    <x v="41"/>
    <x v="0"/>
    <x v="0"/>
    <x v="12"/>
    <x v="1"/>
    <s v="21325"/>
    <d v="2018-09-01T00:00:00"/>
    <x v="0"/>
    <s v="Apr 1, 2018"/>
    <s v="Jun 30, 2018"/>
    <x v="0"/>
    <x v="0"/>
    <x v="8"/>
    <n v="2206.59"/>
    <n v="-324.07"/>
    <n v="1283.3900000000001"/>
    <n v="-196.73"/>
    <x v="3"/>
    <x v="7"/>
  </r>
  <r>
    <x v="1"/>
    <x v="1"/>
    <d v="2018-08-29T00:00:00"/>
    <x v="41"/>
    <x v="0"/>
    <x v="0"/>
    <x v="12"/>
    <x v="1"/>
    <s v="21325"/>
    <d v="2018-09-01T00:00:00"/>
    <x v="0"/>
    <s v="Apr 1, 2018"/>
    <s v="Jun 30, 2018"/>
    <x v="0"/>
    <x v="0"/>
    <x v="8"/>
    <n v="386.3"/>
    <n v="-78.05"/>
    <n v="224.71"/>
    <n v="-47.47"/>
    <x v="4"/>
    <x v="4"/>
  </r>
  <r>
    <x v="1"/>
    <x v="1"/>
    <d v="2018-08-29T00:00:00"/>
    <x v="41"/>
    <x v="0"/>
    <x v="0"/>
    <x v="12"/>
    <x v="1"/>
    <s v="21325"/>
    <d v="2018-09-01T00:00:00"/>
    <x v="0"/>
    <s v="Apr 1, 2018"/>
    <s v="Jun 30, 2018"/>
    <x v="0"/>
    <x v="0"/>
    <x v="8"/>
    <n v="234.11"/>
    <n v="-115.69"/>
    <n v="141.29"/>
    <n v="-67.09"/>
    <x v="5"/>
    <x v="5"/>
  </r>
  <r>
    <x v="1"/>
    <x v="1"/>
    <d v="2018-08-29T00:00:00"/>
    <x v="41"/>
    <x v="0"/>
    <x v="0"/>
    <x v="12"/>
    <x v="1"/>
    <s v="21325"/>
    <d v="2018-09-01T00:00:00"/>
    <x v="0"/>
    <s v="Apr 1, 2018"/>
    <s v="Jun 30, 2018"/>
    <x v="0"/>
    <x v="0"/>
    <x v="8"/>
    <n v="96.09"/>
    <n v="-19.36"/>
    <n v="62.74"/>
    <n v="-10.69"/>
    <x v="6"/>
    <x v="6"/>
  </r>
  <r>
    <x v="2"/>
    <x v="0"/>
    <d v="2018-11-30T00:00:00"/>
    <x v="42"/>
    <x v="0"/>
    <x v="0"/>
    <x v="0"/>
    <x v="1"/>
    <s v="22084"/>
    <d v="2018-12-01T00:00:00"/>
    <x v="0"/>
    <s v="July 1, 2018"/>
    <s v="Sept 30, 2018"/>
    <x v="0"/>
    <x v="0"/>
    <x v="8"/>
    <n v="3805.9"/>
    <n v="-428"/>
    <n v="2561.6999999999998"/>
    <n v="-283.89999999999998"/>
    <x v="3"/>
    <x v="10"/>
  </r>
  <r>
    <x v="2"/>
    <x v="0"/>
    <d v="2018-11-30T00:00:00"/>
    <x v="42"/>
    <x v="0"/>
    <x v="0"/>
    <x v="0"/>
    <x v="1"/>
    <s v="22084"/>
    <d v="2018-12-01T00:00:00"/>
    <x v="0"/>
    <s v="July 1, 2018"/>
    <s v="Sept 30, 2018"/>
    <x v="0"/>
    <x v="0"/>
    <x v="8"/>
    <n v="102.5"/>
    <n v="-11.5"/>
    <n v="70"/>
    <n v="-1.6"/>
    <x v="9"/>
    <x v="11"/>
  </r>
  <r>
    <x v="2"/>
    <x v="0"/>
    <d v="2018-11-30T00:00:00"/>
    <x v="42"/>
    <x v="0"/>
    <x v="0"/>
    <x v="0"/>
    <x v="1"/>
    <s v="22084"/>
    <d v="2018-12-01T00:00:00"/>
    <x v="0"/>
    <s v="July 1, 2018"/>
    <s v="Sept 30, 2018"/>
    <x v="0"/>
    <x v="0"/>
    <x v="8"/>
    <n v="109.7"/>
    <n v="-31.7"/>
    <n v="73.900000000000006"/>
    <n v="-19.399999999999999"/>
    <x v="7"/>
    <x v="8"/>
  </r>
  <r>
    <x v="2"/>
    <x v="0"/>
    <d v="2018-11-30T00:00:00"/>
    <x v="42"/>
    <x v="0"/>
    <x v="0"/>
    <x v="0"/>
    <x v="1"/>
    <s v="22084"/>
    <d v="2018-12-01T00:00:00"/>
    <x v="0"/>
    <s v="July 1, 2018"/>
    <s v="Sept 30, 2018"/>
    <x v="0"/>
    <x v="0"/>
    <x v="8"/>
    <n v="115.3"/>
    <n v="37.4"/>
    <n v="75.5"/>
    <n v="23.4"/>
    <x v="8"/>
    <x v="9"/>
  </r>
  <r>
    <x v="2"/>
    <x v="1"/>
    <d v="2018-11-29T00:00:00"/>
    <x v="42"/>
    <x v="0"/>
    <x v="0"/>
    <x v="12"/>
    <x v="1"/>
    <s v="22088"/>
    <d v="2018-12-01T00:00:00"/>
    <x v="0"/>
    <s v="July 1, 2018"/>
    <s v="Sept 30, 2018"/>
    <x v="0"/>
    <x v="0"/>
    <x v="8"/>
    <n v="2404.69"/>
    <n v="-326.22000000000003"/>
    <n v="1446.31"/>
    <n v="-191.83"/>
    <x v="3"/>
    <x v="10"/>
  </r>
  <r>
    <x v="2"/>
    <x v="1"/>
    <d v="2018-11-29T00:00:00"/>
    <x v="42"/>
    <x v="0"/>
    <x v="0"/>
    <x v="12"/>
    <x v="1"/>
    <s v="22088"/>
    <d v="2018-12-01T00:00:00"/>
    <x v="0"/>
    <s v="July 1, 2018"/>
    <s v="Sept 30, 2018"/>
    <x v="0"/>
    <x v="0"/>
    <x v="8"/>
    <n v="67.66"/>
    <n v="-3.03"/>
    <n v="57.23"/>
    <n v="2.48"/>
    <x v="9"/>
    <x v="11"/>
  </r>
  <r>
    <x v="2"/>
    <x v="1"/>
    <d v="2018-11-29T00:00:00"/>
    <x v="42"/>
    <x v="0"/>
    <x v="0"/>
    <x v="12"/>
    <x v="1"/>
    <s v="22088"/>
    <d v="2018-12-01T00:00:00"/>
    <x v="0"/>
    <s v="July 1, 2018"/>
    <s v="Sept 30, 2018"/>
    <x v="0"/>
    <x v="0"/>
    <x v="8"/>
    <n v="63.24"/>
    <n v="1.32"/>
    <n v="50.38"/>
    <n v="-5.26"/>
    <x v="7"/>
    <x v="8"/>
  </r>
  <r>
    <x v="2"/>
    <x v="1"/>
    <d v="2018-11-29T00:00:00"/>
    <x v="42"/>
    <x v="0"/>
    <x v="0"/>
    <x v="12"/>
    <x v="1"/>
    <s v="22088"/>
    <d v="2018-12-01T00:00:00"/>
    <x v="0"/>
    <s v="July 1, 2018"/>
    <s v="Sept 30, 2018"/>
    <x v="0"/>
    <x v="0"/>
    <x v="8"/>
    <n v="67.2"/>
    <n v="-0.44"/>
    <n v="55.3"/>
    <n v="7.68"/>
    <x v="8"/>
    <x v="9"/>
  </r>
  <r>
    <x v="2"/>
    <x v="4"/>
    <d v="2018-11-30T00:00:00"/>
    <x v="42"/>
    <x v="0"/>
    <x v="0"/>
    <x v="6"/>
    <x v="1"/>
    <s v="22309"/>
    <d v="2018-12-01T00:00:00"/>
    <x v="0"/>
    <s v="July 1, 2018"/>
    <s v="Sept 30, 2018"/>
    <x v="0"/>
    <x v="0"/>
    <x v="8"/>
    <n v="155.26"/>
    <m/>
    <n v="21.38"/>
    <m/>
    <x v="3"/>
    <x v="10"/>
  </r>
  <r>
    <x v="2"/>
    <x v="4"/>
    <d v="2018-11-30T00:00:00"/>
    <x v="42"/>
    <x v="0"/>
    <x v="0"/>
    <x v="6"/>
    <x v="1"/>
    <s v="22309"/>
    <d v="2018-12-01T00:00:00"/>
    <x v="0"/>
    <s v="July 1, 2018"/>
    <s v="Sept 30, 2018"/>
    <x v="0"/>
    <x v="0"/>
    <x v="8"/>
    <n v="4.13"/>
    <m/>
    <n v="0.65"/>
    <m/>
    <x v="9"/>
    <x v="11"/>
  </r>
  <r>
    <x v="2"/>
    <x v="4"/>
    <d v="2018-11-30T00:00:00"/>
    <x v="42"/>
    <x v="0"/>
    <x v="0"/>
    <x v="6"/>
    <x v="1"/>
    <s v="22309"/>
    <d v="2018-12-01T00:00:00"/>
    <x v="0"/>
    <s v="July 1, 2018"/>
    <s v="Sept 30, 2018"/>
    <x v="0"/>
    <x v="0"/>
    <x v="8"/>
    <n v="3.84"/>
    <m/>
    <n v="2.0699999999999998"/>
    <m/>
    <x v="7"/>
    <x v="8"/>
  </r>
  <r>
    <x v="2"/>
    <x v="4"/>
    <d v="2018-11-30T00:00:00"/>
    <x v="42"/>
    <x v="0"/>
    <x v="0"/>
    <x v="6"/>
    <x v="1"/>
    <s v="22309"/>
    <d v="2018-12-01T00:00:00"/>
    <x v="0"/>
    <s v="July 1, 2018"/>
    <s v="Sept 30, 2018"/>
    <x v="0"/>
    <x v="0"/>
    <x v="8"/>
    <n v="6.66"/>
    <m/>
    <n v="5.24"/>
    <m/>
    <x v="8"/>
    <x v="9"/>
  </r>
  <r>
    <x v="3"/>
    <x v="0"/>
    <d v="2019-04-30T00:00:00"/>
    <x v="43"/>
    <x v="0"/>
    <x v="0"/>
    <x v="13"/>
    <x v="0"/>
    <s v="24428"/>
    <d v="2019-05-01T00:00:00"/>
    <x v="0"/>
    <s v="October 1, 2018"/>
    <s v="December 31, 2018"/>
    <x v="0"/>
    <x v="0"/>
    <x v="9"/>
    <n v="197.1"/>
    <n v="133.80000000000001"/>
    <n v="133.69999999999999"/>
    <n v="94.7"/>
    <x v="10"/>
    <x v="13"/>
  </r>
  <r>
    <x v="3"/>
    <x v="0"/>
    <d v="2019-04-30T00:00:00"/>
    <x v="43"/>
    <x v="0"/>
    <x v="0"/>
    <x v="13"/>
    <x v="0"/>
    <s v="24428"/>
    <d v="2019-05-01T00:00:00"/>
    <x v="0"/>
    <s v="October 1, 2018"/>
    <s v="December 31, 2018"/>
    <x v="0"/>
    <x v="0"/>
    <x v="9"/>
    <n v="469.2"/>
    <n v="105.2"/>
    <n v="308"/>
    <n v="82.4"/>
    <x v="11"/>
    <x v="14"/>
  </r>
  <r>
    <x v="3"/>
    <x v="0"/>
    <d v="2019-04-30T00:00:00"/>
    <x v="43"/>
    <x v="0"/>
    <x v="0"/>
    <x v="13"/>
    <x v="0"/>
    <s v="24428"/>
    <d v="2019-05-01T00:00:00"/>
    <x v="0"/>
    <s v="October 1, 2018"/>
    <s v="December 31, 2018"/>
    <x v="0"/>
    <x v="0"/>
    <x v="9"/>
    <n v="642.1"/>
    <n v="69.5"/>
    <n v="441.1"/>
    <n v="33.200000000000003"/>
    <x v="12"/>
    <x v="15"/>
  </r>
  <r>
    <x v="3"/>
    <x v="0"/>
    <d v="2019-04-30T00:00:00"/>
    <x v="43"/>
    <x v="0"/>
    <x v="0"/>
    <x v="13"/>
    <x v="0"/>
    <s v="24428"/>
    <d v="2019-05-01T00:00:00"/>
    <x v="0"/>
    <s v="October 1, 2018"/>
    <s v="December 31, 2018"/>
    <x v="0"/>
    <x v="0"/>
    <x v="9"/>
    <n v="5114.3"/>
    <n v="-119.5"/>
    <n v="3444.5"/>
    <n v="-73.599999999999994"/>
    <x v="3"/>
    <x v="16"/>
  </r>
  <r>
    <x v="3"/>
    <x v="4"/>
    <m/>
    <x v="43"/>
    <x v="0"/>
    <x v="0"/>
    <x v="6"/>
    <x v="1"/>
    <s v="24432"/>
    <d v="2019-05-01T00:00:00"/>
    <x v="0"/>
    <s v="October 1, 2018"/>
    <s v="December 31, 2018"/>
    <x v="0"/>
    <x v="0"/>
    <x v="9"/>
    <n v="14.88"/>
    <m/>
    <n v="10.73"/>
    <m/>
    <x v="10"/>
    <x v="13"/>
  </r>
  <r>
    <x v="3"/>
    <x v="4"/>
    <m/>
    <x v="43"/>
    <x v="0"/>
    <x v="0"/>
    <x v="6"/>
    <x v="1"/>
    <s v="24432"/>
    <d v="2019-05-01T00:00:00"/>
    <x v="0"/>
    <s v="October 1, 2018"/>
    <s v="December 31, 2018"/>
    <x v="0"/>
    <x v="0"/>
    <x v="9"/>
    <n v="34.270000000000003"/>
    <m/>
    <n v="10.42"/>
    <m/>
    <x v="11"/>
    <x v="14"/>
  </r>
  <r>
    <x v="3"/>
    <x v="4"/>
    <m/>
    <x v="43"/>
    <x v="0"/>
    <x v="0"/>
    <x v="6"/>
    <x v="1"/>
    <s v="24432"/>
    <d v="2019-05-01T00:00:00"/>
    <x v="0"/>
    <s v="October 1, 2018"/>
    <s v="December 31, 2018"/>
    <x v="0"/>
    <x v="0"/>
    <x v="9"/>
    <n v="24.52"/>
    <m/>
    <n v="13.04"/>
    <m/>
    <x v="12"/>
    <x v="15"/>
  </r>
  <r>
    <x v="3"/>
    <x v="4"/>
    <m/>
    <x v="43"/>
    <x v="0"/>
    <x v="0"/>
    <x v="6"/>
    <x v="1"/>
    <s v="24432"/>
    <d v="2019-05-01T00:00:00"/>
    <x v="0"/>
    <s v="October 1, 2018"/>
    <s v="December 31, 2018"/>
    <x v="0"/>
    <x v="0"/>
    <x v="9"/>
    <n v="228.94"/>
    <m/>
    <n v="55.57"/>
    <m/>
    <x v="3"/>
    <x v="16"/>
  </r>
  <r>
    <x v="3"/>
    <x v="1"/>
    <d v="2019-04-30T00:00:00"/>
    <x v="43"/>
    <x v="0"/>
    <x v="0"/>
    <x v="14"/>
    <x v="1"/>
    <s v="24436"/>
    <d v="2019-05-01T00:00:00"/>
    <x v="0"/>
    <s v="October 1, 2018"/>
    <s v="December 31, 2018"/>
    <x v="0"/>
    <x v="0"/>
    <x v="9"/>
    <n v="107.73"/>
    <n v="62.03"/>
    <n v="79.209999999999994"/>
    <n v="42.39"/>
    <x v="10"/>
    <x v="13"/>
  </r>
  <r>
    <x v="3"/>
    <x v="1"/>
    <d v="2019-04-30T00:00:00"/>
    <x v="43"/>
    <x v="0"/>
    <x v="0"/>
    <x v="14"/>
    <x v="1"/>
    <s v="24436"/>
    <d v="2019-05-01T00:00:00"/>
    <x v="0"/>
    <s v="October 1, 2018"/>
    <s v="December 31, 2018"/>
    <x v="0"/>
    <x v="0"/>
    <x v="9"/>
    <n v="256.2"/>
    <n v="113.23"/>
    <n v="174.62"/>
    <n v="69.489999999999995"/>
    <x v="11"/>
    <x v="14"/>
  </r>
  <r>
    <x v="3"/>
    <x v="1"/>
    <d v="2019-04-30T00:00:00"/>
    <x v="43"/>
    <x v="0"/>
    <x v="0"/>
    <x v="14"/>
    <x v="1"/>
    <s v="24436"/>
    <d v="2019-05-01T00:00:00"/>
    <x v="0"/>
    <s v="October 1, 2018"/>
    <s v="December 31, 2018"/>
    <x v="0"/>
    <x v="0"/>
    <x v="9"/>
    <n v="366.93"/>
    <n v="61.57"/>
    <n v="229.16"/>
    <n v="23.12"/>
    <x v="12"/>
    <x v="15"/>
  </r>
  <r>
    <x v="3"/>
    <x v="1"/>
    <d v="2019-04-30T00:00:00"/>
    <x v="43"/>
    <x v="0"/>
    <x v="0"/>
    <x v="14"/>
    <x v="1"/>
    <s v="24436"/>
    <d v="2019-05-01T00:00:00"/>
    <x v="0"/>
    <s v="October 1, 2018"/>
    <s v="December 31, 2018"/>
    <x v="0"/>
    <x v="0"/>
    <x v="9"/>
    <n v="3135.55"/>
    <n v="-89.39"/>
    <n v="1929.31"/>
    <n v="-56.83"/>
    <x v="3"/>
    <x v="16"/>
  </r>
  <r>
    <x v="0"/>
    <x v="4"/>
    <d v="2020-04-24T00:00:00"/>
    <x v="44"/>
    <x v="0"/>
    <x v="0"/>
    <x v="6"/>
    <x v="0"/>
    <s v="24933"/>
    <d v="2020-04-28T00:00:00"/>
    <x v="0"/>
    <s v="Jan 1, 2019"/>
    <s v="March 31, 2019"/>
    <x v="0"/>
    <x v="0"/>
    <x v="9"/>
    <n v="46.41"/>
    <m/>
    <n v="2.92"/>
    <m/>
    <x v="0"/>
    <x v="0"/>
  </r>
  <r>
    <x v="0"/>
    <x v="4"/>
    <d v="2020-04-24T00:00:00"/>
    <x v="44"/>
    <x v="0"/>
    <x v="0"/>
    <x v="6"/>
    <x v="0"/>
    <s v="24933"/>
    <d v="2020-04-28T00:00:00"/>
    <x v="0"/>
    <s v="Jan 1, 2019"/>
    <s v="March 31, 2019"/>
    <x v="0"/>
    <x v="0"/>
    <x v="9"/>
    <n v="36.909999999999997"/>
    <m/>
    <n v="2.42"/>
    <m/>
    <x v="1"/>
    <x v="1"/>
  </r>
  <r>
    <x v="0"/>
    <x v="4"/>
    <d v="2020-04-24T00:00:00"/>
    <x v="44"/>
    <x v="0"/>
    <x v="0"/>
    <x v="6"/>
    <x v="0"/>
    <s v="24933"/>
    <d v="2020-04-28T00:00:00"/>
    <x v="0"/>
    <s v="Jan 1, 2019"/>
    <s v="March 31, 2019"/>
    <x v="0"/>
    <x v="0"/>
    <x v="9"/>
    <n v="31.94"/>
    <m/>
    <n v="2"/>
    <m/>
    <x v="2"/>
    <x v="2"/>
  </r>
  <r>
    <x v="0"/>
    <x v="4"/>
    <d v="2020-04-24T00:00:00"/>
    <x v="44"/>
    <x v="0"/>
    <x v="0"/>
    <x v="6"/>
    <x v="0"/>
    <s v="24933"/>
    <d v="2020-04-28T00:00:00"/>
    <x v="0"/>
    <s v="Jan 1, 2019"/>
    <s v="March 31, 2019"/>
    <x v="0"/>
    <x v="0"/>
    <x v="9"/>
    <n v="115.26"/>
    <m/>
    <n v="7.34"/>
    <m/>
    <x v="3"/>
    <x v="3"/>
  </r>
  <r>
    <x v="0"/>
    <x v="0"/>
    <d v="2019-05-31T00:00:00"/>
    <x v="44"/>
    <x v="0"/>
    <x v="0"/>
    <x v="15"/>
    <x v="1"/>
    <s v="24998"/>
    <d v="2019-06-01T00:00:00"/>
    <x v="0"/>
    <s v="Jan 1, 2019"/>
    <s v="March 31, 2019"/>
    <x v="0"/>
    <x v="0"/>
    <x v="9"/>
    <n v="1273.79"/>
    <n v="251.04"/>
    <n v="809.61"/>
    <n v="149.41"/>
    <x v="0"/>
    <x v="0"/>
  </r>
  <r>
    <x v="0"/>
    <x v="0"/>
    <d v="2019-05-31T00:00:00"/>
    <x v="44"/>
    <x v="0"/>
    <x v="0"/>
    <x v="15"/>
    <x v="1"/>
    <s v="24998"/>
    <d v="2019-06-01T00:00:00"/>
    <x v="0"/>
    <s v="Jan 1, 2019"/>
    <s v="March 31, 2019"/>
    <x v="0"/>
    <x v="0"/>
    <x v="9"/>
    <n v="1459.79"/>
    <n v="-246.23"/>
    <n v="928.21"/>
    <n v="-142.47"/>
    <x v="1"/>
    <x v="1"/>
  </r>
  <r>
    <x v="0"/>
    <x v="0"/>
    <d v="2019-05-31T00:00:00"/>
    <x v="44"/>
    <x v="0"/>
    <x v="0"/>
    <x v="15"/>
    <x v="1"/>
    <s v="24998"/>
    <d v="2019-06-01T00:00:00"/>
    <x v="0"/>
    <s v="Jan 1, 2019"/>
    <s v="March 31, 2019"/>
    <x v="0"/>
    <x v="0"/>
    <x v="9"/>
    <n v="1242.28"/>
    <n v="-84.79"/>
    <n v="810.99"/>
    <n v="-48.73"/>
    <x v="2"/>
    <x v="2"/>
  </r>
  <r>
    <x v="0"/>
    <x v="0"/>
    <d v="2019-05-31T00:00:00"/>
    <x v="44"/>
    <x v="0"/>
    <x v="0"/>
    <x v="15"/>
    <x v="1"/>
    <s v="24998"/>
    <d v="2019-06-01T00:00:00"/>
    <x v="0"/>
    <s v="Jan 1, 2019"/>
    <s v="March 31, 2019"/>
    <x v="0"/>
    <x v="0"/>
    <x v="9"/>
    <n v="3975.86"/>
    <n v="-79.98"/>
    <n v="2548.81"/>
    <n v="-41.79"/>
    <x v="3"/>
    <x v="3"/>
  </r>
  <r>
    <x v="1"/>
    <x v="4"/>
    <d v="2020-04-24T00:00:00"/>
    <x v="45"/>
    <x v="0"/>
    <x v="0"/>
    <x v="6"/>
    <x v="0"/>
    <s v="25602"/>
    <d v="2020-04-28T00:00:00"/>
    <x v="0"/>
    <s v="Apr 1, 2019"/>
    <s v="Jun 30, 2019"/>
    <x v="0"/>
    <x v="0"/>
    <x v="9"/>
    <n v="151.21"/>
    <m/>
    <n v="10.32"/>
    <m/>
    <x v="3"/>
    <x v="7"/>
  </r>
  <r>
    <x v="1"/>
    <x v="4"/>
    <d v="2020-04-24T00:00:00"/>
    <x v="45"/>
    <x v="0"/>
    <x v="0"/>
    <x v="6"/>
    <x v="0"/>
    <s v="25602"/>
    <d v="2020-04-28T00:00:00"/>
    <x v="0"/>
    <s v="Apr 1, 2019"/>
    <s v="Jun 30, 2019"/>
    <x v="0"/>
    <x v="0"/>
    <x v="9"/>
    <n v="19.52"/>
    <m/>
    <n v="2.11"/>
    <m/>
    <x v="4"/>
    <x v="4"/>
  </r>
  <r>
    <x v="1"/>
    <x v="4"/>
    <d v="2020-04-24T00:00:00"/>
    <x v="45"/>
    <x v="0"/>
    <x v="0"/>
    <x v="6"/>
    <x v="0"/>
    <s v="25602"/>
    <d v="2020-04-28T00:00:00"/>
    <x v="0"/>
    <s v="Apr 1, 2019"/>
    <s v="Jun 30, 2019"/>
    <x v="0"/>
    <x v="0"/>
    <x v="9"/>
    <n v="9.85"/>
    <m/>
    <n v="1.34"/>
    <m/>
    <x v="5"/>
    <x v="5"/>
  </r>
  <r>
    <x v="1"/>
    <x v="4"/>
    <d v="2020-04-24T00:00:00"/>
    <x v="45"/>
    <x v="0"/>
    <x v="0"/>
    <x v="6"/>
    <x v="0"/>
    <s v="25602"/>
    <d v="2020-04-28T00:00:00"/>
    <x v="0"/>
    <s v="Apr 1, 2019"/>
    <s v="Jun 30, 2019"/>
    <x v="0"/>
    <x v="0"/>
    <x v="9"/>
    <n v="6.57"/>
    <m/>
    <n v="-0.47"/>
    <m/>
    <x v="6"/>
    <x v="6"/>
  </r>
  <r>
    <x v="1"/>
    <x v="5"/>
    <d v="2019-09-11T00:00:00"/>
    <x v="45"/>
    <x v="0"/>
    <x v="0"/>
    <x v="16"/>
    <x v="1"/>
    <s v="25606"/>
    <d v="2019-09-04T00:00:00"/>
    <x v="0"/>
    <s v="Apr 1, 2019"/>
    <s v="Jun 30, 2019"/>
    <x v="0"/>
    <x v="0"/>
    <x v="9"/>
    <n v="5773.56"/>
    <n v="-512.86"/>
    <n v="3713.01"/>
    <n v="-347.24"/>
    <x v="3"/>
    <x v="7"/>
  </r>
  <r>
    <x v="1"/>
    <x v="5"/>
    <d v="2019-09-11T00:00:00"/>
    <x v="45"/>
    <x v="0"/>
    <x v="0"/>
    <x v="16"/>
    <x v="1"/>
    <s v="25606"/>
    <d v="2019-09-04T00:00:00"/>
    <x v="0"/>
    <s v="Apr 1, 2019"/>
    <s v="Jun 30, 2019"/>
    <x v="0"/>
    <x v="0"/>
    <x v="9"/>
    <n v="885.71"/>
    <n v="-170.04"/>
    <n v="587.70000000000005"/>
    <n v="-118.2"/>
    <x v="4"/>
    <x v="4"/>
  </r>
  <r>
    <x v="1"/>
    <x v="5"/>
    <d v="2019-09-11T00:00:00"/>
    <x v="45"/>
    <x v="0"/>
    <x v="0"/>
    <x v="16"/>
    <x v="1"/>
    <s v="25606"/>
    <d v="2019-09-04T00:00:00"/>
    <x v="0"/>
    <s v="Apr 1, 2019"/>
    <s v="Jun 30, 2019"/>
    <x v="0"/>
    <x v="0"/>
    <x v="9"/>
    <n v="606.57000000000005"/>
    <n v="-174.67"/>
    <n v="384.69"/>
    <n v="-125.16"/>
    <x v="5"/>
    <x v="5"/>
  </r>
  <r>
    <x v="1"/>
    <x v="5"/>
    <d v="2019-09-11T00:00:00"/>
    <x v="45"/>
    <x v="0"/>
    <x v="0"/>
    <x v="16"/>
    <x v="1"/>
    <s v="25606"/>
    <d v="2019-09-04T00:00:00"/>
    <x v="0"/>
    <s v="Apr 1, 2019"/>
    <s v="Jun 30, 2019"/>
    <x v="0"/>
    <x v="0"/>
    <x v="9"/>
    <n v="305.42"/>
    <n v="-88.16"/>
    <n v="191.81"/>
    <n v="-62.09"/>
    <x v="6"/>
    <x v="6"/>
  </r>
  <r>
    <x v="2"/>
    <x v="4"/>
    <d v="2020-04-24T00:00:00"/>
    <x v="46"/>
    <x v="0"/>
    <x v="0"/>
    <x v="6"/>
    <x v="0"/>
    <s v="26242"/>
    <d v="2020-04-28T00:00:00"/>
    <x v="0"/>
    <s v="July 1, 2019"/>
    <s v="September 30, 2019"/>
    <x v="0"/>
    <x v="0"/>
    <x v="9"/>
    <n v="168.87"/>
    <m/>
    <n v="15.64"/>
    <m/>
    <x v="3"/>
    <x v="10"/>
  </r>
  <r>
    <x v="2"/>
    <x v="4"/>
    <d v="2020-04-24T00:00:00"/>
    <x v="46"/>
    <x v="0"/>
    <x v="0"/>
    <x v="6"/>
    <x v="0"/>
    <s v="26242"/>
    <d v="2020-04-28T00:00:00"/>
    <x v="0"/>
    <s v="July 1, 2019"/>
    <s v="September 30, 2019"/>
    <x v="0"/>
    <x v="0"/>
    <x v="9"/>
    <n v="4.2300000000000004"/>
    <m/>
    <n v="0.37"/>
    <m/>
    <x v="9"/>
    <x v="11"/>
  </r>
  <r>
    <x v="2"/>
    <x v="4"/>
    <d v="2020-04-24T00:00:00"/>
    <x v="46"/>
    <x v="0"/>
    <x v="0"/>
    <x v="6"/>
    <x v="0"/>
    <s v="26242"/>
    <d v="2020-04-28T00:00:00"/>
    <x v="0"/>
    <s v="July 1, 2019"/>
    <s v="September 30, 2019"/>
    <x v="0"/>
    <x v="0"/>
    <x v="9"/>
    <n v="6.76"/>
    <m/>
    <n v="1.33"/>
    <m/>
    <x v="7"/>
    <x v="8"/>
  </r>
  <r>
    <x v="2"/>
    <x v="4"/>
    <d v="2020-04-24T00:00:00"/>
    <x v="46"/>
    <x v="0"/>
    <x v="0"/>
    <x v="6"/>
    <x v="0"/>
    <s v="26242"/>
    <d v="2020-04-28T00:00:00"/>
    <x v="0"/>
    <s v="July 1, 2019"/>
    <s v="September 30, 2019"/>
    <x v="0"/>
    <x v="0"/>
    <x v="9"/>
    <n v="6.67"/>
    <m/>
    <n v="3.63"/>
    <m/>
    <x v="8"/>
    <x v="9"/>
  </r>
  <r>
    <x v="2"/>
    <x v="5"/>
    <d v="2019-11-29T00:00:00"/>
    <x v="46"/>
    <x v="0"/>
    <x v="0"/>
    <x v="17"/>
    <x v="3"/>
    <s v="26246"/>
    <d v="2019-12-03T00:00:00"/>
    <x v="0"/>
    <s v="July 1, 2019"/>
    <s v="September 30, 2019"/>
    <x v="0"/>
    <x v="0"/>
    <x v="9"/>
    <n v="6388.67"/>
    <n v="-522.79999999999995"/>
    <n v="4088.6"/>
    <n v="-346.25"/>
    <x v="3"/>
    <x v="10"/>
  </r>
  <r>
    <x v="2"/>
    <x v="5"/>
    <d v="2019-11-29T00:00:00"/>
    <x v="46"/>
    <x v="0"/>
    <x v="0"/>
    <x v="17"/>
    <x v="3"/>
    <s v="26246"/>
    <d v="2019-12-03T00:00:00"/>
    <x v="0"/>
    <s v="July 1, 2019"/>
    <s v="September 30, 2019"/>
    <x v="0"/>
    <x v="0"/>
    <x v="9"/>
    <n v="226.64"/>
    <n v="-2.36"/>
    <n v="124.41"/>
    <n v="2.71"/>
    <x v="9"/>
    <x v="11"/>
  </r>
  <r>
    <x v="2"/>
    <x v="5"/>
    <d v="2019-11-29T00:00:00"/>
    <x v="46"/>
    <x v="0"/>
    <x v="0"/>
    <x v="17"/>
    <x v="3"/>
    <s v="26246"/>
    <d v="2019-12-03T00:00:00"/>
    <x v="0"/>
    <s v="July 1, 2019"/>
    <s v="September 30, 2019"/>
    <x v="0"/>
    <x v="0"/>
    <x v="9"/>
    <n v="193.08"/>
    <n v="-27.29"/>
    <n v="115.8"/>
    <n v="-13.61"/>
    <x v="7"/>
    <x v="8"/>
  </r>
  <r>
    <x v="2"/>
    <x v="5"/>
    <d v="2019-11-29T00:00:00"/>
    <x v="46"/>
    <x v="0"/>
    <x v="0"/>
    <x v="17"/>
    <x v="3"/>
    <s v="26246"/>
    <d v="2019-12-03T00:00:00"/>
    <x v="0"/>
    <s v="July 1, 2019"/>
    <s v="September 30, 2019"/>
    <x v="0"/>
    <x v="0"/>
    <x v="9"/>
    <n v="195.39"/>
    <n v="19.7"/>
    <n v="135.38999999999999"/>
    <n v="11.89"/>
    <x v="8"/>
    <x v="9"/>
  </r>
  <r>
    <x v="0"/>
    <x v="4"/>
    <d v="2020-06-30T00:00:00"/>
    <x v="47"/>
    <x v="0"/>
    <x v="0"/>
    <x v="6"/>
    <x v="1"/>
    <s v="28467"/>
    <d v="2020-07-01T00:00:00"/>
    <x v="0"/>
    <s v="January 1, 2020"/>
    <s v="March 31, 2020"/>
    <x v="0"/>
    <x v="0"/>
    <x v="10"/>
    <n v="38.130000000000003"/>
    <m/>
    <n v="-0.17"/>
    <m/>
    <x v="0"/>
    <x v="0"/>
  </r>
  <r>
    <x v="0"/>
    <x v="4"/>
    <d v="2020-06-30T00:00:00"/>
    <x v="47"/>
    <x v="0"/>
    <x v="0"/>
    <x v="6"/>
    <x v="1"/>
    <s v="28467"/>
    <d v="2020-07-01T00:00:00"/>
    <x v="0"/>
    <s v="January 1, 2020"/>
    <s v="March 31, 2020"/>
    <x v="0"/>
    <x v="0"/>
    <x v="10"/>
    <n v="35.619999999999997"/>
    <m/>
    <n v="2.87"/>
    <m/>
    <x v="1"/>
    <x v="1"/>
  </r>
  <r>
    <x v="0"/>
    <x v="4"/>
    <d v="2020-06-30T00:00:00"/>
    <x v="47"/>
    <x v="0"/>
    <x v="0"/>
    <x v="6"/>
    <x v="1"/>
    <s v="28467"/>
    <d v="2020-07-01T00:00:00"/>
    <x v="0"/>
    <s v="January 1, 2020"/>
    <s v="March 31, 2020"/>
    <x v="0"/>
    <x v="0"/>
    <x v="10"/>
    <n v="29.72"/>
    <m/>
    <n v="1.56"/>
    <m/>
    <x v="2"/>
    <x v="2"/>
  </r>
  <r>
    <x v="0"/>
    <x v="4"/>
    <d v="2020-06-30T00:00:00"/>
    <x v="47"/>
    <x v="0"/>
    <x v="0"/>
    <x v="6"/>
    <x v="1"/>
    <s v="28467"/>
    <d v="2020-07-01T00:00:00"/>
    <x v="0"/>
    <s v="January 1, 2020"/>
    <s v="March 31, 2020"/>
    <x v="0"/>
    <x v="0"/>
    <x v="10"/>
    <n v="103.47"/>
    <m/>
    <n v="4.26"/>
    <m/>
    <x v="3"/>
    <x v="3"/>
  </r>
  <r>
    <x v="0"/>
    <x v="5"/>
    <d v="2020-06-26T00:00:00"/>
    <x v="47"/>
    <x v="0"/>
    <x v="0"/>
    <x v="18"/>
    <x v="1"/>
    <s v="28471"/>
    <d v="2020-07-01T00:00:00"/>
    <x v="0"/>
    <s v="January 1, 2020"/>
    <s v="March 31, 2020"/>
    <x v="0"/>
    <x v="0"/>
    <x v="10"/>
    <n v="1180.8900000000001"/>
    <n v="24.14"/>
    <n v="755.04"/>
    <n v="3.49"/>
    <x v="0"/>
    <x v="0"/>
  </r>
  <r>
    <x v="0"/>
    <x v="5"/>
    <d v="2020-06-26T00:00:00"/>
    <x v="47"/>
    <x v="0"/>
    <x v="0"/>
    <x v="18"/>
    <x v="1"/>
    <s v="28471"/>
    <d v="2020-07-01T00:00:00"/>
    <x v="0"/>
    <s v="January 1, 2020"/>
    <s v="March 31, 2020"/>
    <x v="0"/>
    <x v="0"/>
    <x v="10"/>
    <n v="1226.23"/>
    <n v="-27.16"/>
    <n v="779.84"/>
    <n v="-9.1999999999999993"/>
    <x v="1"/>
    <x v="1"/>
  </r>
  <r>
    <x v="0"/>
    <x v="5"/>
    <d v="2020-06-26T00:00:00"/>
    <x v="47"/>
    <x v="0"/>
    <x v="0"/>
    <x v="18"/>
    <x v="1"/>
    <s v="28471"/>
    <d v="2020-07-01T00:00:00"/>
    <x v="0"/>
    <s v="January 1, 2020"/>
    <s v="March 31, 2020"/>
    <x v="0"/>
    <x v="0"/>
    <x v="10"/>
    <n v="1074.78"/>
    <n v="-148.47999999999999"/>
    <n v="692.65"/>
    <n v="-101.05"/>
    <x v="2"/>
    <x v="2"/>
  </r>
  <r>
    <x v="0"/>
    <x v="5"/>
    <d v="2020-06-26T00:00:00"/>
    <x v="47"/>
    <x v="0"/>
    <x v="0"/>
    <x v="18"/>
    <x v="1"/>
    <s v="28471"/>
    <d v="2020-07-01T00:00:00"/>
    <x v="0"/>
    <s v="January 1, 2020"/>
    <s v="March 31, 2020"/>
    <x v="0"/>
    <x v="0"/>
    <x v="10"/>
    <n v="3481.89"/>
    <n v="-151.5"/>
    <n v="2227.5300000000002"/>
    <n v="-106.76"/>
    <x v="3"/>
    <x v="3"/>
  </r>
  <r>
    <x v="3"/>
    <x v="4"/>
    <d v="2020-06-01T00:00:00"/>
    <x v="48"/>
    <x v="0"/>
    <x v="0"/>
    <x v="6"/>
    <x v="1"/>
    <s v="28470"/>
    <d v="2020-06-02T00:00:00"/>
    <x v="0"/>
    <s v="October 1, 2019"/>
    <s v="December 31, 2019"/>
    <x v="0"/>
    <x v="0"/>
    <x v="10"/>
    <n v="12.16"/>
    <m/>
    <n v="7.95"/>
    <m/>
    <x v="10"/>
    <x v="13"/>
  </r>
  <r>
    <x v="3"/>
    <x v="4"/>
    <d v="2020-06-01T00:00:00"/>
    <x v="48"/>
    <x v="0"/>
    <x v="0"/>
    <x v="6"/>
    <x v="1"/>
    <s v="28470"/>
    <d v="2020-06-02T00:00:00"/>
    <x v="0"/>
    <s v="October 1, 2019"/>
    <s v="December 31, 2019"/>
    <x v="0"/>
    <x v="0"/>
    <x v="10"/>
    <n v="40.61"/>
    <m/>
    <n v="12.37"/>
    <m/>
    <x v="11"/>
    <x v="14"/>
  </r>
  <r>
    <x v="3"/>
    <x v="4"/>
    <d v="2020-06-01T00:00:00"/>
    <x v="48"/>
    <x v="0"/>
    <x v="0"/>
    <x v="6"/>
    <x v="1"/>
    <s v="28470"/>
    <d v="2020-06-02T00:00:00"/>
    <x v="0"/>
    <s v="October 1, 2019"/>
    <s v="December 31, 2019"/>
    <x v="0"/>
    <x v="0"/>
    <x v="10"/>
    <n v="24.72"/>
    <m/>
    <n v="18.03"/>
    <m/>
    <x v="12"/>
    <x v="15"/>
  </r>
  <r>
    <x v="3"/>
    <x v="4"/>
    <d v="2020-06-01T00:00:00"/>
    <x v="48"/>
    <x v="0"/>
    <x v="0"/>
    <x v="6"/>
    <x v="1"/>
    <s v="28470"/>
    <d v="2020-06-02T00:00:00"/>
    <x v="0"/>
    <s v="October 1, 2019"/>
    <s v="December 31, 2019"/>
    <x v="0"/>
    <x v="0"/>
    <x v="10"/>
    <n v="246.36"/>
    <m/>
    <n v="54"/>
    <m/>
    <x v="3"/>
    <x v="16"/>
  </r>
  <r>
    <x v="3"/>
    <x v="5"/>
    <d v="2020-06-01T00:00:00"/>
    <x v="48"/>
    <x v="0"/>
    <x v="0"/>
    <x v="18"/>
    <x v="1"/>
    <s v="28474"/>
    <d v="2020-06-02T00:00:00"/>
    <x v="0"/>
    <s v="October 1, 2019"/>
    <s v="December 31, 2019"/>
    <x v="0"/>
    <x v="0"/>
    <x v="10"/>
    <n v="263.12"/>
    <n v="161.68"/>
    <n v="192.27"/>
    <n v="115.8"/>
    <x v="10"/>
    <x v="13"/>
  </r>
  <r>
    <x v="3"/>
    <x v="5"/>
    <d v="2020-06-01T00:00:00"/>
    <x v="48"/>
    <x v="0"/>
    <x v="0"/>
    <x v="18"/>
    <x v="1"/>
    <s v="28474"/>
    <d v="2020-06-02T00:00:00"/>
    <x v="0"/>
    <s v="October 1, 2019"/>
    <s v="December 31, 2019"/>
    <x v="0"/>
    <x v="0"/>
    <x v="10"/>
    <n v="714.65"/>
    <n v="232.08"/>
    <n v="431.25"/>
    <n v="146.03"/>
    <x v="11"/>
    <x v="14"/>
  </r>
  <r>
    <x v="3"/>
    <x v="5"/>
    <d v="2020-06-01T00:00:00"/>
    <x v="48"/>
    <x v="0"/>
    <x v="0"/>
    <x v="18"/>
    <x v="1"/>
    <s v="28474"/>
    <d v="2020-06-02T00:00:00"/>
    <x v="0"/>
    <s v="October 1, 2019"/>
    <s v="December 31, 2019"/>
    <x v="0"/>
    <x v="0"/>
    <x v="10"/>
    <n v="1028.3699999999999"/>
    <n v="163.91"/>
    <n v="659.35"/>
    <n v="99.39"/>
    <x v="12"/>
    <x v="15"/>
  </r>
  <r>
    <x v="3"/>
    <x v="5"/>
    <d v="2020-06-01T00:00:00"/>
    <x v="48"/>
    <x v="0"/>
    <x v="0"/>
    <x v="18"/>
    <x v="1"/>
    <s v="28474"/>
    <d v="2020-06-02T00:00:00"/>
    <x v="0"/>
    <s v="October 1, 2019"/>
    <s v="December 31, 2019"/>
    <x v="0"/>
    <x v="0"/>
    <x v="10"/>
    <n v="8394.81"/>
    <n v="34.86"/>
    <n v="5371.47"/>
    <n v="14.98"/>
    <x v="3"/>
    <x v="1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name="PivotTable1" cacheId="3" applyNumberFormats="0" applyBorderFormats="0" applyFontFormats="0" applyPatternFormats="0" applyAlignmentFormats="0" applyWidthHeightFormats="1" dataCaption="Values" updatedVersion="6" minRefreshableVersion="3" itemPrintTitles="1" createdVersion="4" indent="0" outline="1" outlineData="1" multipleFieldFilters="0" fieldListSortAscending="1">
  <location ref="A4:E44" firstHeaderRow="0" firstDataRow="1" firstDataCol="1" rowPageCount="1" colPageCount="1"/>
  <pivotFields count="22">
    <pivotField showAll="0"/>
    <pivotField axis="axisRow" showAll="0">
      <items count="7">
        <item x="0"/>
        <item x="2"/>
        <item x="3"/>
        <item x="1"/>
        <item x="4"/>
        <item x="5"/>
        <item t="default"/>
      </items>
    </pivotField>
    <pivotField showAll="0"/>
    <pivotField axis="axisPage" numFmtId="176" multipleItemSelectionAllowed="1" showAll="0">
      <items count="50">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x="40"/>
        <item x="41"/>
        <item x="42"/>
        <item x="43"/>
        <item h="1" x="44"/>
        <item h="1" x="45"/>
        <item h="1" x="46"/>
        <item h="1" x="47"/>
        <item h="1" x="4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axis="axisRow" showAll="0" includeNewItemsInFilter="1">
      <items count="14">
        <item x="0"/>
        <item x="1"/>
        <item x="2"/>
        <item x="4"/>
        <item x="5"/>
        <item x="6"/>
        <item x="9"/>
        <item x="7"/>
        <item x="8"/>
        <item x="10"/>
        <item x="11"/>
        <item x="12"/>
        <item h="1" x="3"/>
        <item t="default"/>
      </items>
    </pivotField>
    <pivotField showAll="0"/>
  </pivotFields>
  <rowFields count="2">
    <field x="1"/>
    <field x="20"/>
  </rowFields>
  <rowItems count="40">
    <i>
      <x/>
    </i>
    <i r="1">
      <x/>
    </i>
    <i r="1">
      <x v="1"/>
    </i>
    <i r="1">
      <x v="2"/>
    </i>
    <i r="1">
      <x v="3"/>
    </i>
    <i r="1">
      <x v="4"/>
    </i>
    <i r="1">
      <x v="5"/>
    </i>
    <i r="1">
      <x v="6"/>
    </i>
    <i r="1">
      <x v="7"/>
    </i>
    <i r="1">
      <x v="8"/>
    </i>
    <i r="1">
      <x v="9"/>
    </i>
    <i r="1">
      <x v="10"/>
    </i>
    <i r="1">
      <x v="11"/>
    </i>
    <i>
      <x v="3"/>
    </i>
    <i r="1">
      <x/>
    </i>
    <i r="1">
      <x v="1"/>
    </i>
    <i r="1">
      <x v="2"/>
    </i>
    <i r="1">
      <x v="3"/>
    </i>
    <i r="1">
      <x v="4"/>
    </i>
    <i r="1">
      <x v="5"/>
    </i>
    <i r="1">
      <x v="6"/>
    </i>
    <i r="1">
      <x v="7"/>
    </i>
    <i r="1">
      <x v="8"/>
    </i>
    <i r="1">
      <x v="9"/>
    </i>
    <i r="1">
      <x v="10"/>
    </i>
    <i r="1">
      <x v="11"/>
    </i>
    <i>
      <x v="4"/>
    </i>
    <i r="1">
      <x/>
    </i>
    <i r="1">
      <x v="1"/>
    </i>
    <i r="1">
      <x v="2"/>
    </i>
    <i r="1">
      <x v="3"/>
    </i>
    <i r="1">
      <x v="4"/>
    </i>
    <i r="1">
      <x v="5"/>
    </i>
    <i r="1">
      <x v="6"/>
    </i>
    <i r="1">
      <x v="7"/>
    </i>
    <i r="1">
      <x v="8"/>
    </i>
    <i r="1">
      <x v="9"/>
    </i>
    <i r="1">
      <x v="10"/>
    </i>
    <i r="1">
      <x v="11"/>
    </i>
    <i t="grand">
      <x/>
    </i>
  </rowItems>
  <colFields count="1">
    <field x="-2"/>
  </colFields>
  <colItems count="4">
    <i>
      <x/>
    </i>
    <i i="1">
      <x v="1"/>
    </i>
    <i i="2">
      <x v="2"/>
    </i>
    <i i="3">
      <x v="3"/>
    </i>
  </colItems>
  <pageFields count="1">
    <pageField fld="3" hier="-1"/>
  </pageFields>
  <dataFields count="4">
    <dataField name="Sum of Residential_Class_Metered" fld="16" baseField="0" baseItem="0"/>
    <dataField name="Sum of Residential_Class_UnbilledEsti" fld="17" baseField="1" baseItem="0"/>
    <dataField name="Sum of Aggregate_nonresid_metered" fld="18" baseField="0" baseItem="0"/>
    <dataField name="Sum of Aggregate_nonresid_UnbilledEst" fld="19" baseField="1" baseItem="0"/>
  </dataFields>
  <formats count="4">
    <format dxfId="11">
      <pivotArea grandRow="1" outline="0" collapsedLevelsAreSubtotals="1" fieldPosition="0"/>
    </format>
    <format dxfId="10">
      <pivotArea outline="0" collapsedLevelsAreSubtotals="1" fieldPosition="0"/>
    </format>
    <format dxfId="9">
      <pivotArea dataOnly="0" labelOnly="1" outline="0" fieldPosition="0">
        <references count="1">
          <reference field="3" count="0"/>
        </references>
      </pivotArea>
    </format>
    <format dxfId="8">
      <pivotArea dataOnly="0" labelOnly="1" outline="0" fieldPosition="0">
        <references count="1">
          <reference field="4294967294" count="4">
            <x v="0"/>
            <x v="1"/>
            <x v="2"/>
            <x v="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6" minRefreshableVersion="3" itemPrintTitles="1" createdVersion="4" indent="0" outline="1" outlineData="1" multipleFieldFilters="0" fieldListSortAscending="1">
  <location ref="A53:E93" firstHeaderRow="0" firstDataRow="1" firstDataCol="1" rowPageCount="1" colPageCount="1"/>
  <pivotFields count="22">
    <pivotField showAll="0"/>
    <pivotField axis="axisRow" showAll="0">
      <items count="6">
        <item x="0"/>
        <item x="2"/>
        <item x="3"/>
        <item x="1"/>
        <item x="4"/>
        <item t="default"/>
      </items>
    </pivotField>
    <pivotField showAll="0"/>
    <pivotField axis="axisPage" numFmtId="176" multipleItemSelectionAllowed="1" showAll="0">
      <items count="46">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x="40"/>
        <item x="41"/>
        <item x="42"/>
        <item x="43"/>
        <item h="1" x="4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axis="axisRow" showAll="0">
      <items count="14">
        <item x="0"/>
        <item x="1"/>
        <item x="2"/>
        <item x="4"/>
        <item x="5"/>
        <item x="6"/>
        <item x="9"/>
        <item x="7"/>
        <item x="8"/>
        <item x="10"/>
        <item x="11"/>
        <item x="12"/>
        <item h="1" x="3"/>
        <item t="default"/>
      </items>
    </pivotField>
    <pivotField showAll="0"/>
  </pivotFields>
  <rowFields count="2">
    <field x="1"/>
    <field x="20"/>
  </rowFields>
  <rowItems count="40">
    <i>
      <x/>
    </i>
    <i r="1">
      <x/>
    </i>
    <i r="1">
      <x v="1"/>
    </i>
    <i r="1">
      <x v="2"/>
    </i>
    <i r="1">
      <x v="3"/>
    </i>
    <i r="1">
      <x v="4"/>
    </i>
    <i r="1">
      <x v="5"/>
    </i>
    <i r="1">
      <x v="6"/>
    </i>
    <i r="1">
      <x v="7"/>
    </i>
    <i r="1">
      <x v="8"/>
    </i>
    <i r="1">
      <x v="9"/>
    </i>
    <i r="1">
      <x v="10"/>
    </i>
    <i r="1">
      <x v="11"/>
    </i>
    <i>
      <x v="3"/>
    </i>
    <i r="1">
      <x/>
    </i>
    <i r="1">
      <x v="1"/>
    </i>
    <i r="1">
      <x v="2"/>
    </i>
    <i r="1">
      <x v="3"/>
    </i>
    <i r="1">
      <x v="4"/>
    </i>
    <i r="1">
      <x v="5"/>
    </i>
    <i r="1">
      <x v="6"/>
    </i>
    <i r="1">
      <x v="7"/>
    </i>
    <i r="1">
      <x v="8"/>
    </i>
    <i r="1">
      <x v="9"/>
    </i>
    <i r="1">
      <x v="10"/>
    </i>
    <i r="1">
      <x v="11"/>
    </i>
    <i>
      <x v="4"/>
    </i>
    <i r="1">
      <x/>
    </i>
    <i r="1">
      <x v="1"/>
    </i>
    <i r="1">
      <x v="2"/>
    </i>
    <i r="1">
      <x v="3"/>
    </i>
    <i r="1">
      <x v="4"/>
    </i>
    <i r="1">
      <x v="5"/>
    </i>
    <i r="1">
      <x v="6"/>
    </i>
    <i r="1">
      <x v="7"/>
    </i>
    <i r="1">
      <x v="8"/>
    </i>
    <i r="1">
      <x v="9"/>
    </i>
    <i r="1">
      <x v="10"/>
    </i>
    <i r="1">
      <x v="11"/>
    </i>
    <i t="grand">
      <x/>
    </i>
  </rowItems>
  <colFields count="1">
    <field x="-2"/>
  </colFields>
  <colItems count="4">
    <i>
      <x/>
    </i>
    <i i="1">
      <x v="1"/>
    </i>
    <i i="2">
      <x v="2"/>
    </i>
    <i i="3">
      <x v="3"/>
    </i>
  </colItems>
  <pageFields count="1">
    <pageField fld="3" hier="-1"/>
  </pageFields>
  <dataFields count="4">
    <dataField name="Sum of Residential_Class_Metered" fld="16" baseField="0" baseItem="0"/>
    <dataField name="Sum of Residential_Class_UnbilledEsti" fld="17" baseField="1" baseItem="0"/>
    <dataField name="Sum of Aggregate_nonresid_metered" fld="18" baseField="0" baseItem="0"/>
    <dataField name="Sum of Aggregate_nonresid_UnbilledEst" fld="19" baseField="1" baseItem="0"/>
  </dataFields>
  <formats count="4">
    <format dxfId="15">
      <pivotArea outline="0" collapsedLevelsAreSubtotals="1" fieldPosition="0"/>
    </format>
    <format dxfId="14">
      <pivotArea dataOnly="0" labelOnly="1" outline="0" fieldPosition="0">
        <references count="1">
          <reference field="3" count="0"/>
        </references>
      </pivotArea>
    </format>
    <format dxfId="13">
      <pivotArea dataOnly="0" labelOnly="1" outline="0" fieldPosition="0">
        <references count="1">
          <reference field="4294967294" count="4">
            <x v="0"/>
            <x v="1"/>
            <x v="2"/>
            <x v="3"/>
          </reference>
        </references>
      </pivotArea>
    </format>
    <format dxfId="12">
      <pivotArea dataOnly="0" labelOnly="1" outline="0" fieldPosition="0">
        <references count="1">
          <reference field="3"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6" minRefreshableVersion="3" itemPrintTitles="1" createdVersion="4" indent="0" outline="1" outlineData="1" multipleFieldFilters="0" fieldListSortAscending="1">
  <location ref="A4:E32" firstHeaderRow="0" firstDataRow="1" firstDataCol="1" rowPageCount="1" colPageCount="1"/>
  <pivotFields count="22">
    <pivotField showAll="0"/>
    <pivotField axis="axisRow" showAll="0">
      <items count="7">
        <item x="2"/>
        <item x="3"/>
        <item x="1"/>
        <item x="4"/>
        <item x="0"/>
        <item x="5"/>
        <item t="default"/>
      </items>
    </pivotField>
    <pivotField showAll="0"/>
    <pivotField axis="axisPage" numFmtId="176" multipleItemSelectionAllowed="1" showAll="0">
      <items count="50">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x="44"/>
        <item x="45"/>
        <item x="46"/>
        <item x="48"/>
        <item h="1" x="4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axis="axisRow" showAll="0" includeNewItemsInFilter="1">
      <items count="14">
        <item x="0"/>
        <item x="1"/>
        <item x="2"/>
        <item x="4"/>
        <item x="5"/>
        <item x="6"/>
        <item x="9"/>
        <item x="7"/>
        <item x="8"/>
        <item x="10"/>
        <item x="11"/>
        <item x="12"/>
        <item h="1" x="3"/>
        <item t="default"/>
      </items>
    </pivotField>
    <pivotField showAll="0"/>
  </pivotFields>
  <rowFields count="2">
    <field x="1"/>
    <field x="20"/>
  </rowFields>
  <rowItems count="28">
    <i>
      <x v="3"/>
    </i>
    <i r="1">
      <x/>
    </i>
    <i r="1">
      <x v="1"/>
    </i>
    <i r="1">
      <x v="2"/>
    </i>
    <i r="1">
      <x v="3"/>
    </i>
    <i r="1">
      <x v="4"/>
    </i>
    <i r="1">
      <x v="5"/>
    </i>
    <i r="1">
      <x v="6"/>
    </i>
    <i r="1">
      <x v="7"/>
    </i>
    <i r="1">
      <x v="8"/>
    </i>
    <i r="1">
      <x v="9"/>
    </i>
    <i r="1">
      <x v="10"/>
    </i>
    <i r="1">
      <x v="11"/>
    </i>
    <i>
      <x v="4"/>
    </i>
    <i r="1">
      <x/>
    </i>
    <i r="1">
      <x v="1"/>
    </i>
    <i r="1">
      <x v="2"/>
    </i>
    <i>
      <x v="5"/>
    </i>
    <i r="1">
      <x v="3"/>
    </i>
    <i r="1">
      <x v="4"/>
    </i>
    <i r="1">
      <x v="5"/>
    </i>
    <i r="1">
      <x v="6"/>
    </i>
    <i r="1">
      <x v="7"/>
    </i>
    <i r="1">
      <x v="8"/>
    </i>
    <i r="1">
      <x v="9"/>
    </i>
    <i r="1">
      <x v="10"/>
    </i>
    <i r="1">
      <x v="11"/>
    </i>
    <i t="grand">
      <x/>
    </i>
  </rowItems>
  <colFields count="1">
    <field x="-2"/>
  </colFields>
  <colItems count="4">
    <i>
      <x/>
    </i>
    <i i="1">
      <x v="1"/>
    </i>
    <i i="2">
      <x v="2"/>
    </i>
    <i i="3">
      <x v="3"/>
    </i>
  </colItems>
  <pageFields count="1">
    <pageField fld="3" hier="-1"/>
  </pageFields>
  <dataFields count="4">
    <dataField name="Sum of Residential_Class_Metered" fld="16" baseField="0" baseItem="0"/>
    <dataField name="Sum of Residential_Class_UnbilledEsti" fld="17" baseField="1" baseItem="0"/>
    <dataField name="Sum of Aggregate_nonresid_metered" fld="18" baseField="0" baseItem="0"/>
    <dataField name="Sum of Aggregate_nonresid_UnbilledEst" fld="19" baseField="1" baseItem="0"/>
  </dataFields>
  <formats count="4">
    <format dxfId="3">
      <pivotArea grandRow="1" outline="0" collapsedLevelsAreSubtotals="1" fieldPosition="0"/>
    </format>
    <format dxfId="2">
      <pivotArea outline="0" collapsedLevelsAreSubtotals="1" fieldPosition="0"/>
    </format>
    <format dxfId="1">
      <pivotArea dataOnly="0" labelOnly="1" outline="0" fieldPosition="0">
        <references count="1">
          <reference field="3" count="0"/>
        </references>
      </pivotArea>
    </format>
    <format dxfId="0">
      <pivotArea dataOnly="0" labelOnly="1" outline="0" fieldPosition="0">
        <references count="1">
          <reference field="4294967294" count="4">
            <x v="0"/>
            <x v="1"/>
            <x v="2"/>
            <x v="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2" cacheId="2" applyNumberFormats="0" applyBorderFormats="0" applyFontFormats="0" applyPatternFormats="0" applyAlignmentFormats="0" applyWidthHeightFormats="1" dataCaption="Values" updatedVersion="6" minRefreshableVersion="3" itemPrintTitles="1" createdVersion="4" indent="0" outline="1" outlineData="1" multipleFieldFilters="0" fieldListSortAscending="1">
  <location ref="A53:E81" firstHeaderRow="0" firstDataRow="1" firstDataCol="1" rowPageCount="1" colPageCount="1"/>
  <pivotFields count="22">
    <pivotField showAll="0"/>
    <pivotField axis="axisRow" showAll="0">
      <items count="7">
        <item x="2"/>
        <item x="3"/>
        <item x="1"/>
        <item x="4"/>
        <item x="0"/>
        <item x="5"/>
        <item t="default"/>
      </items>
    </pivotField>
    <pivotField showAll="0"/>
    <pivotField axis="axisPage" numFmtId="176" multipleItemSelectionAllowed="1" showAll="0">
      <items count="50">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x="44"/>
        <item x="45"/>
        <item x="46"/>
        <item x="48"/>
        <item h="1" x="4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axis="axisRow" showAll="0">
      <items count="14">
        <item x="0"/>
        <item x="1"/>
        <item x="2"/>
        <item x="4"/>
        <item x="5"/>
        <item x="6"/>
        <item x="9"/>
        <item x="7"/>
        <item x="8"/>
        <item x="10"/>
        <item x="11"/>
        <item x="12"/>
        <item h="1" x="3"/>
        <item t="default"/>
      </items>
    </pivotField>
    <pivotField showAll="0"/>
  </pivotFields>
  <rowFields count="2">
    <field x="1"/>
    <field x="20"/>
  </rowFields>
  <rowItems count="28">
    <i>
      <x v="3"/>
    </i>
    <i r="1">
      <x/>
    </i>
    <i r="1">
      <x v="1"/>
    </i>
    <i r="1">
      <x v="2"/>
    </i>
    <i r="1">
      <x v="3"/>
    </i>
    <i r="1">
      <x v="4"/>
    </i>
    <i r="1">
      <x v="5"/>
    </i>
    <i r="1">
      <x v="6"/>
    </i>
    <i r="1">
      <x v="7"/>
    </i>
    <i r="1">
      <x v="8"/>
    </i>
    <i r="1">
      <x v="9"/>
    </i>
    <i r="1">
      <x v="10"/>
    </i>
    <i r="1">
      <x v="11"/>
    </i>
    <i>
      <x v="4"/>
    </i>
    <i r="1">
      <x/>
    </i>
    <i r="1">
      <x v="1"/>
    </i>
    <i r="1">
      <x v="2"/>
    </i>
    <i>
      <x v="5"/>
    </i>
    <i r="1">
      <x v="3"/>
    </i>
    <i r="1">
      <x v="4"/>
    </i>
    <i r="1">
      <x v="5"/>
    </i>
    <i r="1">
      <x v="6"/>
    </i>
    <i r="1">
      <x v="7"/>
    </i>
    <i r="1">
      <x v="8"/>
    </i>
    <i r="1">
      <x v="9"/>
    </i>
    <i r="1">
      <x v="10"/>
    </i>
    <i r="1">
      <x v="11"/>
    </i>
    <i t="grand">
      <x/>
    </i>
  </rowItems>
  <colFields count="1">
    <field x="-2"/>
  </colFields>
  <colItems count="4">
    <i>
      <x/>
    </i>
    <i i="1">
      <x v="1"/>
    </i>
    <i i="2">
      <x v="2"/>
    </i>
    <i i="3">
      <x v="3"/>
    </i>
  </colItems>
  <pageFields count="1">
    <pageField fld="3" hier="-1"/>
  </pageFields>
  <dataFields count="4">
    <dataField name="Sum of Residential_Class_Metered" fld="16" baseField="0" baseItem="0"/>
    <dataField name="Sum of Residential_Class_UnbilledEsti" fld="17" baseField="1" baseItem="0"/>
    <dataField name="Sum of Aggregate_nonresid_metered" fld="18" baseField="0" baseItem="0"/>
    <dataField name="Sum of Aggregate_nonresid_UnbilledEst" fld="19" baseField="1" baseItem="0"/>
  </dataFields>
  <formats count="4">
    <format dxfId="7">
      <pivotArea outline="0" collapsedLevelsAreSubtotals="1" fieldPosition="0"/>
    </format>
    <format dxfId="6">
      <pivotArea dataOnly="0" labelOnly="1" outline="0" fieldPosition="0">
        <references count="1">
          <reference field="3" count="0"/>
        </references>
      </pivotArea>
    </format>
    <format dxfId="5">
      <pivotArea dataOnly="0" labelOnly="1" outline="0" fieldPosition="0">
        <references count="1">
          <reference field="4294967294" count="4">
            <x v="0"/>
            <x v="1"/>
            <x v="2"/>
            <x v="3"/>
          </reference>
        </references>
      </pivotArea>
    </format>
    <format dxfId="4">
      <pivotArea dataOnly="0" labelOnly="1" outline="0" fieldPosition="0">
        <references count="1">
          <reference field="3"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0.xml><?xml version="1.0" encoding="utf-8"?>
<a:themeOverride xmlns:a="http://schemas.openxmlformats.org/drawingml/2006/main">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1.xml><?xml version="1.0" encoding="utf-8"?>
<a:themeOverride xmlns:a="http://schemas.openxmlformats.org/drawingml/2006/main">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2.xml><?xml version="1.0" encoding="utf-8"?>
<a:themeOverride xmlns:a="http://schemas.openxmlformats.org/drawingml/2006/main">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3.xml><?xml version="1.0" encoding="utf-8"?>
<a:themeOverride xmlns:a="http://schemas.openxmlformats.org/drawingml/2006/main">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ivotTable" Target="../pivotTables/pivotTable4.xml"/><Relationship Id="rId1" Type="http://schemas.openxmlformats.org/officeDocument/2006/relationships/pivotTable" Target="../pivotTables/pivotTable3.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4D600"/>
  </sheetPr>
  <dimension ref="A1:Y57"/>
  <sheetViews>
    <sheetView showGridLines="0" tabSelected="1" view="pageBreakPreview" zoomScale="90" zoomScaleNormal="100" zoomScaleSheetLayoutView="90" workbookViewId="0">
      <selection activeCell="AC36" sqref="AC36"/>
    </sheetView>
  </sheetViews>
  <sheetFormatPr defaultRowHeight="12.5" x14ac:dyDescent="0.25"/>
  <cols>
    <col min="1" max="30" width="5.26953125" customWidth="1"/>
  </cols>
  <sheetData>
    <row r="1" spans="1:25" ht="15" customHeight="1" x14ac:dyDescent="0.25">
      <c r="A1" s="333"/>
      <c r="B1" s="333"/>
      <c r="C1" s="333"/>
      <c r="D1" s="333"/>
      <c r="E1" s="333"/>
      <c r="F1" s="333"/>
      <c r="G1" s="333"/>
      <c r="H1" s="333"/>
      <c r="I1" s="333"/>
      <c r="J1" s="333"/>
      <c r="K1" s="333"/>
      <c r="L1" s="333"/>
      <c r="M1" s="333"/>
      <c r="N1" s="333"/>
      <c r="O1" s="333"/>
      <c r="P1" s="333"/>
      <c r="Q1" s="333"/>
      <c r="R1" s="333"/>
      <c r="S1" s="333"/>
      <c r="T1" s="333"/>
      <c r="U1" s="333"/>
      <c r="V1" s="333"/>
      <c r="W1" s="333"/>
      <c r="X1" s="333"/>
      <c r="Y1" s="333"/>
    </row>
    <row r="2" spans="1:25" ht="15" customHeight="1" x14ac:dyDescent="0.25">
      <c r="A2" s="333"/>
      <c r="B2" s="333"/>
      <c r="C2" s="333"/>
      <c r="D2" s="333"/>
      <c r="E2" s="333"/>
      <c r="F2" s="333"/>
      <c r="G2" s="333"/>
      <c r="H2" s="333"/>
      <c r="I2" s="333"/>
      <c r="J2" s="333"/>
      <c r="K2" s="333"/>
      <c r="L2" s="333"/>
      <c r="M2" s="333"/>
      <c r="N2" s="333"/>
      <c r="O2" s="333"/>
      <c r="P2" s="333"/>
      <c r="Q2" s="333"/>
      <c r="R2" s="333"/>
      <c r="S2" s="333"/>
      <c r="T2" s="333"/>
      <c r="U2" s="333"/>
      <c r="V2" s="333"/>
      <c r="W2" s="333"/>
      <c r="X2" s="333"/>
      <c r="Y2" s="333"/>
    </row>
    <row r="3" spans="1:25" ht="15" customHeight="1" x14ac:dyDescent="0.25">
      <c r="A3" s="333"/>
      <c r="B3" s="333"/>
      <c r="C3" s="333"/>
      <c r="D3" s="333"/>
      <c r="E3" s="333"/>
      <c r="F3" s="333"/>
      <c r="G3" s="333"/>
      <c r="H3" s="333"/>
      <c r="I3" s="333"/>
      <c r="J3" s="333"/>
      <c r="K3" s="333"/>
      <c r="L3" s="333"/>
      <c r="M3" s="333"/>
      <c r="N3" s="333"/>
      <c r="O3" s="333"/>
      <c r="P3" s="333"/>
      <c r="Q3" s="333"/>
      <c r="R3" s="333"/>
      <c r="S3" s="333"/>
      <c r="T3" s="333"/>
      <c r="U3" s="333"/>
      <c r="V3" s="333"/>
      <c r="W3" s="333"/>
      <c r="X3" s="333"/>
      <c r="Y3" s="333"/>
    </row>
    <row r="4" spans="1:25" ht="15" customHeight="1" x14ac:dyDescent="0.25">
      <c r="A4" s="333"/>
      <c r="B4" s="333"/>
      <c r="C4" s="333"/>
      <c r="D4" s="333"/>
      <c r="E4" s="333"/>
      <c r="F4" s="333"/>
      <c r="G4" s="333"/>
      <c r="H4" s="333"/>
      <c r="I4" s="333"/>
      <c r="J4" s="333"/>
      <c r="K4" s="333"/>
      <c r="L4" s="333"/>
      <c r="M4" s="333"/>
      <c r="N4" s="333"/>
      <c r="O4" s="333"/>
      <c r="P4" s="333"/>
      <c r="Q4" s="333"/>
      <c r="R4" s="333"/>
      <c r="S4" s="333"/>
      <c r="T4" s="333"/>
      <c r="U4" s="333"/>
      <c r="V4" s="333"/>
      <c r="W4" s="333"/>
      <c r="X4" s="333"/>
      <c r="Y4" s="333"/>
    </row>
    <row r="5" spans="1:25" ht="15" customHeight="1" x14ac:dyDescent="0.25">
      <c r="A5" s="333"/>
      <c r="B5" s="333"/>
      <c r="C5" s="333"/>
      <c r="D5" s="333"/>
      <c r="E5" s="333"/>
      <c r="F5" s="333"/>
      <c r="G5" s="333"/>
      <c r="H5" s="333"/>
      <c r="I5" s="333"/>
      <c r="J5" s="333"/>
      <c r="K5" s="333"/>
      <c r="L5" s="633">
        <v>2019</v>
      </c>
      <c r="M5" s="633"/>
      <c r="N5" s="633"/>
      <c r="O5" s="633"/>
      <c r="P5" s="633"/>
      <c r="Q5" s="633"/>
      <c r="R5" s="633"/>
      <c r="S5" s="633"/>
      <c r="T5" s="633"/>
      <c r="U5" s="633"/>
      <c r="V5" s="633"/>
      <c r="W5" s="633"/>
      <c r="X5" s="633"/>
      <c r="Y5" s="333"/>
    </row>
    <row r="6" spans="1:25" ht="15" customHeight="1" x14ac:dyDescent="0.25">
      <c r="A6" s="333"/>
      <c r="B6" s="333"/>
      <c r="C6" s="333"/>
      <c r="D6" s="333"/>
      <c r="E6" s="333"/>
      <c r="F6" s="333"/>
      <c r="G6" s="333"/>
      <c r="H6" s="333"/>
      <c r="I6" s="333"/>
      <c r="J6" s="333"/>
      <c r="K6" s="333"/>
      <c r="L6" s="633"/>
      <c r="M6" s="633"/>
      <c r="N6" s="633"/>
      <c r="O6" s="633"/>
      <c r="P6" s="633"/>
      <c r="Q6" s="633"/>
      <c r="R6" s="633"/>
      <c r="S6" s="633"/>
      <c r="T6" s="633"/>
      <c r="U6" s="633"/>
      <c r="V6" s="633"/>
      <c r="W6" s="633"/>
      <c r="X6" s="633"/>
      <c r="Y6" s="333"/>
    </row>
    <row r="7" spans="1:25" ht="15" customHeight="1" x14ac:dyDescent="0.25">
      <c r="A7" s="333"/>
      <c r="B7" s="333"/>
      <c r="C7" s="333"/>
      <c r="D7" s="333"/>
      <c r="E7" s="333"/>
      <c r="F7" s="333"/>
      <c r="G7" s="333"/>
      <c r="H7" s="333"/>
      <c r="I7" s="333"/>
      <c r="J7" s="333"/>
      <c r="K7" s="333"/>
      <c r="L7" s="633"/>
      <c r="M7" s="633"/>
      <c r="N7" s="633"/>
      <c r="O7" s="633"/>
      <c r="P7" s="633"/>
      <c r="Q7" s="633"/>
      <c r="R7" s="633"/>
      <c r="S7" s="633"/>
      <c r="T7" s="633"/>
      <c r="U7" s="633"/>
      <c r="V7" s="633"/>
      <c r="W7" s="633"/>
      <c r="X7" s="633"/>
      <c r="Y7" s="333"/>
    </row>
    <row r="8" spans="1:25" ht="15" customHeight="1" x14ac:dyDescent="0.25">
      <c r="A8" s="333"/>
      <c r="B8" s="333"/>
      <c r="C8" s="333"/>
      <c r="D8" s="333"/>
      <c r="E8" s="333"/>
      <c r="F8" s="333"/>
      <c r="G8" s="333"/>
      <c r="H8" s="333"/>
      <c r="I8" s="333"/>
      <c r="J8" s="333"/>
      <c r="K8" s="333"/>
      <c r="L8" s="633"/>
      <c r="M8" s="633"/>
      <c r="N8" s="633"/>
      <c r="O8" s="633"/>
      <c r="P8" s="633"/>
      <c r="Q8" s="633"/>
      <c r="R8" s="633"/>
      <c r="S8" s="633"/>
      <c r="T8" s="633"/>
      <c r="U8" s="633"/>
      <c r="V8" s="633"/>
      <c r="W8" s="633"/>
      <c r="X8" s="633"/>
      <c r="Y8" s="333"/>
    </row>
    <row r="9" spans="1:25" ht="15" customHeight="1" x14ac:dyDescent="0.25">
      <c r="A9" s="333"/>
      <c r="B9" s="333"/>
      <c r="C9" s="333"/>
      <c r="D9" s="333"/>
      <c r="E9" s="333"/>
      <c r="F9" s="333"/>
      <c r="G9" s="333"/>
      <c r="H9" s="333"/>
      <c r="I9" s="333"/>
      <c r="J9" s="333"/>
      <c r="K9" s="333"/>
      <c r="L9" s="633"/>
      <c r="M9" s="633"/>
      <c r="N9" s="633"/>
      <c r="O9" s="633"/>
      <c r="P9" s="633"/>
      <c r="Q9" s="633"/>
      <c r="R9" s="633"/>
      <c r="S9" s="633"/>
      <c r="T9" s="633"/>
      <c r="U9" s="633"/>
      <c r="V9" s="633"/>
      <c r="W9" s="633"/>
      <c r="X9" s="633"/>
      <c r="Y9" s="333"/>
    </row>
    <row r="10" spans="1:25" ht="15" customHeight="1" x14ac:dyDescent="0.25">
      <c r="A10" s="333"/>
      <c r="B10" s="333"/>
      <c r="C10" s="333"/>
      <c r="D10" s="333"/>
      <c r="E10" s="333"/>
      <c r="F10" s="333"/>
      <c r="G10" s="333"/>
      <c r="H10" s="333"/>
      <c r="I10" s="333"/>
      <c r="J10" s="333"/>
      <c r="K10" s="333"/>
      <c r="L10" s="633"/>
      <c r="M10" s="633"/>
      <c r="N10" s="633"/>
      <c r="O10" s="633"/>
      <c r="P10" s="633"/>
      <c r="Q10" s="633"/>
      <c r="R10" s="633"/>
      <c r="S10" s="633"/>
      <c r="T10" s="633"/>
      <c r="U10" s="633"/>
      <c r="V10" s="633"/>
      <c r="W10" s="633"/>
      <c r="X10" s="633"/>
      <c r="Y10" s="333"/>
    </row>
    <row r="11" spans="1:25" ht="15" customHeight="1" x14ac:dyDescent="0.25">
      <c r="A11" s="333"/>
      <c r="B11" s="333"/>
      <c r="C11" s="333"/>
      <c r="D11" s="333"/>
      <c r="E11" s="333"/>
      <c r="F11" s="333"/>
      <c r="G11" s="333"/>
      <c r="H11" s="333"/>
      <c r="I11" s="333"/>
      <c r="J11" s="333"/>
      <c r="K11" s="333"/>
      <c r="L11" s="633"/>
      <c r="M11" s="633"/>
      <c r="N11" s="633"/>
      <c r="O11" s="633"/>
      <c r="P11" s="633"/>
      <c r="Q11" s="633"/>
      <c r="R11" s="633"/>
      <c r="S11" s="633"/>
      <c r="T11" s="633"/>
      <c r="U11" s="633"/>
      <c r="V11" s="633"/>
      <c r="W11" s="633"/>
      <c r="X11" s="633"/>
      <c r="Y11" s="333"/>
    </row>
    <row r="12" spans="1:25" ht="15" customHeight="1" x14ac:dyDescent="0.25">
      <c r="A12" s="333"/>
      <c r="B12" s="333"/>
      <c r="C12" s="333"/>
      <c r="D12" s="333"/>
      <c r="E12" s="333"/>
      <c r="F12" s="333"/>
      <c r="G12" s="333"/>
      <c r="H12" s="333"/>
      <c r="I12" s="333"/>
      <c r="J12" s="333"/>
      <c r="K12" s="333"/>
      <c r="L12" s="633"/>
      <c r="M12" s="633"/>
      <c r="N12" s="633"/>
      <c r="O12" s="633"/>
      <c r="P12" s="633"/>
      <c r="Q12" s="633"/>
      <c r="R12" s="633"/>
      <c r="S12" s="633"/>
      <c r="T12" s="633"/>
      <c r="U12" s="633"/>
      <c r="V12" s="633"/>
      <c r="W12" s="633"/>
      <c r="X12" s="633"/>
      <c r="Y12" s="333"/>
    </row>
    <row r="13" spans="1:25" ht="15" customHeight="1" x14ac:dyDescent="0.25">
      <c r="A13" s="333"/>
      <c r="B13" s="333"/>
      <c r="C13" s="333"/>
      <c r="D13" s="333"/>
      <c r="E13" s="333"/>
      <c r="F13" s="333"/>
      <c r="G13" s="333"/>
      <c r="H13" s="333"/>
      <c r="I13" s="333"/>
      <c r="J13" s="333"/>
      <c r="K13" s="333"/>
      <c r="L13" s="633"/>
      <c r="M13" s="633"/>
      <c r="N13" s="633"/>
      <c r="O13" s="633"/>
      <c r="P13" s="633"/>
      <c r="Q13" s="633"/>
      <c r="R13" s="633"/>
      <c r="S13" s="633"/>
      <c r="T13" s="633"/>
      <c r="U13" s="633"/>
      <c r="V13" s="633"/>
      <c r="W13" s="633"/>
      <c r="X13" s="633"/>
      <c r="Y13" s="333"/>
    </row>
    <row r="14" spans="1:25" ht="15" customHeight="1" x14ac:dyDescent="0.25">
      <c r="A14" s="333"/>
      <c r="B14" s="333"/>
      <c r="C14" s="333"/>
      <c r="D14" s="333"/>
      <c r="E14" s="333"/>
      <c r="F14" s="333"/>
      <c r="G14" s="333"/>
      <c r="H14" s="333"/>
      <c r="I14" s="333"/>
      <c r="J14" s="333"/>
      <c r="K14" s="333"/>
      <c r="L14" s="633"/>
      <c r="M14" s="633"/>
      <c r="N14" s="633"/>
      <c r="O14" s="633"/>
      <c r="P14" s="633"/>
      <c r="Q14" s="633"/>
      <c r="R14" s="633"/>
      <c r="S14" s="633"/>
      <c r="T14" s="633"/>
      <c r="U14" s="633"/>
      <c r="V14" s="633"/>
      <c r="W14" s="633"/>
      <c r="X14" s="633"/>
      <c r="Y14" s="333"/>
    </row>
    <row r="15" spans="1:25" ht="15" customHeight="1" x14ac:dyDescent="0.25">
      <c r="A15" s="333"/>
      <c r="B15" s="333"/>
      <c r="C15" s="333"/>
      <c r="D15" s="333"/>
      <c r="E15" s="333"/>
      <c r="F15" s="333"/>
      <c r="G15" s="333"/>
      <c r="H15" s="333"/>
      <c r="I15" s="333"/>
      <c r="J15" s="333"/>
      <c r="K15" s="333"/>
      <c r="L15" s="633"/>
      <c r="M15" s="633"/>
      <c r="N15" s="633"/>
      <c r="O15" s="633"/>
      <c r="P15" s="633"/>
      <c r="Q15" s="633"/>
      <c r="R15" s="633"/>
      <c r="S15" s="633"/>
      <c r="T15" s="633"/>
      <c r="U15" s="633"/>
      <c r="V15" s="633"/>
      <c r="W15" s="633"/>
      <c r="X15" s="633"/>
      <c r="Y15" s="333"/>
    </row>
    <row r="16" spans="1:25" ht="15" customHeight="1" x14ac:dyDescent="0.25">
      <c r="A16" s="333"/>
      <c r="B16" s="333"/>
      <c r="C16" s="333"/>
      <c r="D16" s="333"/>
      <c r="E16" s="333"/>
      <c r="F16" s="333"/>
      <c r="G16" s="333"/>
      <c r="H16" s="333"/>
      <c r="I16" s="333"/>
      <c r="J16" s="333"/>
      <c r="K16" s="333"/>
      <c r="L16" s="633"/>
      <c r="M16" s="633"/>
      <c r="N16" s="633"/>
      <c r="O16" s="633"/>
      <c r="P16" s="633"/>
      <c r="Q16" s="633"/>
      <c r="R16" s="633"/>
      <c r="S16" s="633"/>
      <c r="T16" s="633"/>
      <c r="U16" s="633"/>
      <c r="V16" s="633"/>
      <c r="W16" s="633"/>
      <c r="X16" s="633"/>
      <c r="Y16" s="333"/>
    </row>
    <row r="17" spans="1:25" ht="15" customHeight="1" x14ac:dyDescent="0.25">
      <c r="A17" s="333"/>
      <c r="B17" s="333"/>
      <c r="C17" s="333"/>
      <c r="D17" s="333"/>
      <c r="E17" s="333"/>
      <c r="F17" s="333"/>
      <c r="G17" s="333"/>
      <c r="H17" s="333"/>
      <c r="I17" s="333"/>
      <c r="J17" s="333"/>
      <c r="K17" s="333"/>
      <c r="L17" s="633"/>
      <c r="M17" s="633"/>
      <c r="N17" s="633"/>
      <c r="O17" s="633"/>
      <c r="P17" s="633"/>
      <c r="Q17" s="633"/>
      <c r="R17" s="633"/>
      <c r="S17" s="633"/>
      <c r="T17" s="633"/>
      <c r="U17" s="633"/>
      <c r="V17" s="633"/>
      <c r="W17" s="633"/>
      <c r="X17" s="633"/>
      <c r="Y17" s="333"/>
    </row>
    <row r="18" spans="1:25" ht="15" customHeight="1" x14ac:dyDescent="0.25">
      <c r="A18" s="333"/>
      <c r="B18" s="333"/>
      <c r="C18" s="333"/>
      <c r="D18" s="333"/>
      <c r="E18" s="333"/>
      <c r="F18" s="333"/>
      <c r="G18" s="333"/>
      <c r="H18" s="333"/>
      <c r="I18" s="333"/>
      <c r="J18" s="333"/>
      <c r="K18" s="333"/>
      <c r="L18" s="633"/>
      <c r="M18" s="633"/>
      <c r="N18" s="633"/>
      <c r="O18" s="633"/>
      <c r="P18" s="633"/>
      <c r="Q18" s="633"/>
      <c r="R18" s="633"/>
      <c r="S18" s="633"/>
      <c r="T18" s="633"/>
      <c r="U18" s="633"/>
      <c r="V18" s="633"/>
      <c r="W18" s="633"/>
      <c r="X18" s="633"/>
      <c r="Y18" s="333"/>
    </row>
    <row r="19" spans="1:25" ht="15" customHeight="1" x14ac:dyDescent="0.25">
      <c r="A19" s="333"/>
      <c r="B19" s="333"/>
      <c r="C19" s="333"/>
      <c r="D19" s="333"/>
      <c r="E19" s="333"/>
      <c r="F19" s="333"/>
      <c r="G19" s="333"/>
      <c r="H19" s="333"/>
      <c r="I19" s="333"/>
      <c r="J19" s="333"/>
      <c r="K19" s="333"/>
      <c r="L19" s="633"/>
      <c r="M19" s="633"/>
      <c r="N19" s="633"/>
      <c r="O19" s="633"/>
      <c r="P19" s="633"/>
      <c r="Q19" s="633"/>
      <c r="R19" s="633"/>
      <c r="S19" s="633"/>
      <c r="T19" s="633"/>
      <c r="U19" s="633"/>
      <c r="V19" s="633"/>
      <c r="W19" s="633"/>
      <c r="X19" s="633"/>
      <c r="Y19" s="333"/>
    </row>
    <row r="20" spans="1:25" ht="15" customHeight="1" x14ac:dyDescent="0.35">
      <c r="A20" s="333"/>
      <c r="B20" s="333"/>
      <c r="C20" s="333"/>
      <c r="D20" s="333"/>
      <c r="E20" s="333"/>
      <c r="F20" s="333"/>
      <c r="G20" s="333"/>
      <c r="H20" s="333"/>
      <c r="I20" s="333"/>
      <c r="J20" s="345"/>
      <c r="K20" s="345"/>
      <c r="L20" s="345"/>
      <c r="M20" s="345"/>
      <c r="N20" s="345"/>
      <c r="O20" s="634" t="s">
        <v>446</v>
      </c>
      <c r="P20" s="634"/>
      <c r="Q20" s="634"/>
      <c r="R20" s="634"/>
      <c r="S20" s="634"/>
      <c r="T20" s="634"/>
      <c r="U20" s="634"/>
      <c r="V20" s="634"/>
      <c r="W20" s="634"/>
      <c r="X20" s="634"/>
      <c r="Y20" s="333"/>
    </row>
    <row r="21" spans="1:25" ht="15" customHeight="1" x14ac:dyDescent="0.35">
      <c r="A21" s="333"/>
      <c r="B21" s="333"/>
      <c r="C21" s="333"/>
      <c r="D21" s="333"/>
      <c r="E21" s="333"/>
      <c r="F21" s="333"/>
      <c r="G21" s="333"/>
      <c r="H21" s="333"/>
      <c r="I21" s="333"/>
      <c r="J21" s="345"/>
      <c r="K21" s="346"/>
      <c r="L21" s="346"/>
      <c r="M21" s="345"/>
      <c r="N21" s="345"/>
      <c r="O21" s="634"/>
      <c r="P21" s="634"/>
      <c r="Q21" s="634"/>
      <c r="R21" s="634"/>
      <c r="S21" s="634"/>
      <c r="T21" s="634"/>
      <c r="U21" s="634"/>
      <c r="V21" s="634"/>
      <c r="W21" s="634"/>
      <c r="X21" s="634"/>
      <c r="Y21" s="333"/>
    </row>
    <row r="22" spans="1:25" ht="15" customHeight="1" x14ac:dyDescent="0.35">
      <c r="A22" s="333"/>
      <c r="B22" s="333"/>
      <c r="C22" s="333"/>
      <c r="D22" s="333"/>
      <c r="E22" s="333"/>
      <c r="F22" s="333"/>
      <c r="G22" s="333"/>
      <c r="H22" s="333"/>
      <c r="I22" s="333"/>
      <c r="J22" s="345"/>
      <c r="K22" s="346"/>
      <c r="L22" s="346"/>
      <c r="M22" s="345"/>
      <c r="N22" s="345"/>
      <c r="O22" s="634"/>
      <c r="P22" s="634"/>
      <c r="Q22" s="634"/>
      <c r="R22" s="634"/>
      <c r="S22" s="634"/>
      <c r="T22" s="634"/>
      <c r="U22" s="634"/>
      <c r="V22" s="634"/>
      <c r="W22" s="634"/>
      <c r="X22" s="634"/>
      <c r="Y22" s="333"/>
    </row>
    <row r="23" spans="1:25" ht="15" customHeight="1" x14ac:dyDescent="0.35">
      <c r="A23" s="333"/>
      <c r="B23" s="333"/>
      <c r="C23" s="333"/>
      <c r="D23" s="333"/>
      <c r="E23" s="333"/>
      <c r="F23" s="333"/>
      <c r="G23" s="333"/>
      <c r="H23" s="333"/>
      <c r="I23" s="333"/>
      <c r="J23" s="345"/>
      <c r="K23" s="346"/>
      <c r="L23" s="346"/>
      <c r="M23" s="345"/>
      <c r="N23" s="345"/>
      <c r="O23" s="634"/>
      <c r="P23" s="634"/>
      <c r="Q23" s="634"/>
      <c r="R23" s="634"/>
      <c r="S23" s="634"/>
      <c r="T23" s="634"/>
      <c r="U23" s="634"/>
      <c r="V23" s="634"/>
      <c r="W23" s="634"/>
      <c r="X23" s="634"/>
      <c r="Y23" s="333"/>
    </row>
    <row r="24" spans="1:25" ht="15" customHeight="1" x14ac:dyDescent="0.25">
      <c r="A24" s="333"/>
      <c r="B24" s="333"/>
      <c r="C24" s="333"/>
      <c r="D24" s="333"/>
      <c r="E24" s="333"/>
      <c r="F24" s="333"/>
      <c r="G24" s="333"/>
      <c r="H24" s="333"/>
      <c r="I24" s="333"/>
      <c r="J24" s="635" t="s">
        <v>447</v>
      </c>
      <c r="K24" s="635"/>
      <c r="L24" s="635"/>
      <c r="M24" s="635"/>
      <c r="N24" s="635"/>
      <c r="O24" s="635"/>
      <c r="P24" s="635"/>
      <c r="Q24" s="635"/>
      <c r="R24" s="635"/>
      <c r="S24" s="635"/>
      <c r="T24" s="635"/>
      <c r="U24" s="635"/>
      <c r="V24" s="635"/>
      <c r="W24" s="635"/>
      <c r="X24" s="635"/>
      <c r="Y24" s="333"/>
    </row>
    <row r="25" spans="1:25" ht="15" customHeight="1" x14ac:dyDescent="0.25">
      <c r="A25" s="333"/>
      <c r="B25" s="333"/>
      <c r="C25" s="333"/>
      <c r="D25" s="333"/>
      <c r="E25" s="333"/>
      <c r="F25" s="333"/>
      <c r="G25" s="333"/>
      <c r="H25" s="333"/>
      <c r="I25" s="333"/>
      <c r="J25" s="635"/>
      <c r="K25" s="635"/>
      <c r="L25" s="635"/>
      <c r="M25" s="635"/>
      <c r="N25" s="635"/>
      <c r="O25" s="635"/>
      <c r="P25" s="635"/>
      <c r="Q25" s="635"/>
      <c r="R25" s="635"/>
      <c r="S25" s="635"/>
      <c r="T25" s="635"/>
      <c r="U25" s="635"/>
      <c r="V25" s="635"/>
      <c r="W25" s="635"/>
      <c r="X25" s="635"/>
      <c r="Y25" s="333"/>
    </row>
    <row r="26" spans="1:25" ht="15" customHeight="1" x14ac:dyDescent="0.25">
      <c r="A26" s="333"/>
      <c r="B26" s="333"/>
      <c r="C26" s="333"/>
      <c r="D26" s="333"/>
      <c r="E26" s="333"/>
      <c r="F26" s="333"/>
      <c r="G26" s="333"/>
      <c r="H26" s="333"/>
      <c r="I26" s="333"/>
      <c r="J26" s="635"/>
      <c r="K26" s="635"/>
      <c r="L26" s="635"/>
      <c r="M26" s="635"/>
      <c r="N26" s="635"/>
      <c r="O26" s="635"/>
      <c r="P26" s="635"/>
      <c r="Q26" s="635"/>
      <c r="R26" s="635"/>
      <c r="S26" s="635"/>
      <c r="T26" s="635"/>
      <c r="U26" s="635"/>
      <c r="V26" s="635"/>
      <c r="W26" s="635"/>
      <c r="X26" s="635"/>
      <c r="Y26" s="333"/>
    </row>
    <row r="27" spans="1:25" ht="15" customHeight="1" x14ac:dyDescent="0.25">
      <c r="A27" s="333"/>
      <c r="B27" s="333"/>
      <c r="C27" s="333"/>
      <c r="D27" s="333"/>
      <c r="E27" s="333"/>
      <c r="F27" s="333"/>
      <c r="G27" s="333"/>
      <c r="H27" s="333"/>
      <c r="I27" s="333"/>
      <c r="J27" s="347"/>
      <c r="K27" s="347"/>
      <c r="L27" s="347"/>
      <c r="M27" s="347"/>
      <c r="N27" s="347"/>
      <c r="O27" s="347"/>
      <c r="P27" s="347"/>
      <c r="Q27" s="347"/>
      <c r="R27" s="347"/>
      <c r="S27" s="347"/>
      <c r="T27" s="347"/>
      <c r="U27" s="347"/>
      <c r="V27" s="347"/>
      <c r="W27" s="347"/>
      <c r="X27" s="347"/>
      <c r="Y27" s="333"/>
    </row>
    <row r="28" spans="1:25" ht="15" customHeight="1" x14ac:dyDescent="0.25">
      <c r="A28" s="333"/>
      <c r="B28" s="333"/>
      <c r="C28" s="333"/>
      <c r="D28" s="333"/>
      <c r="E28" s="333"/>
      <c r="F28" s="333"/>
      <c r="G28" s="333"/>
      <c r="H28" s="333"/>
      <c r="I28" s="333"/>
      <c r="J28" s="347"/>
      <c r="K28" s="347"/>
      <c r="L28" s="347"/>
      <c r="M28" s="347"/>
      <c r="N28" s="347"/>
      <c r="O28" s="347"/>
      <c r="P28" s="347"/>
      <c r="Q28" s="347"/>
      <c r="R28" s="347"/>
      <c r="S28" s="347"/>
      <c r="T28" s="347"/>
      <c r="U28" s="347"/>
      <c r="V28" s="347"/>
      <c r="W28" s="347"/>
      <c r="X28" s="347"/>
      <c r="Y28" s="333"/>
    </row>
    <row r="29" spans="1:25" ht="15" customHeight="1" x14ac:dyDescent="0.25">
      <c r="A29" s="333"/>
      <c r="B29" s="333"/>
      <c r="C29" s="333"/>
      <c r="D29" s="333"/>
      <c r="E29" s="333"/>
      <c r="F29" s="333"/>
      <c r="G29" s="333"/>
      <c r="H29" s="333"/>
      <c r="I29" s="333"/>
      <c r="J29" s="333"/>
      <c r="K29" s="333"/>
      <c r="L29" s="333"/>
      <c r="M29" s="333"/>
      <c r="N29" s="333"/>
      <c r="O29" s="333"/>
      <c r="P29" s="333"/>
      <c r="Q29" s="333"/>
      <c r="R29" s="333"/>
      <c r="S29" s="333"/>
      <c r="T29" s="333"/>
      <c r="U29" s="333"/>
      <c r="V29" s="333"/>
      <c r="W29" s="333"/>
      <c r="X29" s="333"/>
      <c r="Y29" s="333"/>
    </row>
    <row r="30" spans="1:25" ht="15" customHeight="1" x14ac:dyDescent="0.25">
      <c r="A30" s="333"/>
      <c r="B30" s="333"/>
      <c r="C30" s="333"/>
      <c r="D30" s="333"/>
      <c r="E30" s="333"/>
      <c r="F30" s="333"/>
      <c r="G30" s="333"/>
      <c r="H30" s="333"/>
      <c r="I30" s="333"/>
      <c r="J30" s="333"/>
      <c r="K30" s="333"/>
      <c r="L30" s="333"/>
      <c r="M30" s="333"/>
      <c r="N30" s="333"/>
      <c r="O30" s="333"/>
      <c r="P30" s="333"/>
      <c r="Q30" s="333"/>
      <c r="R30" s="333"/>
      <c r="S30" s="333"/>
      <c r="T30" s="333"/>
      <c r="U30" s="333"/>
      <c r="V30" s="333"/>
      <c r="W30" s="333"/>
      <c r="X30" s="333"/>
      <c r="Y30" s="333"/>
    </row>
    <row r="31" spans="1:25" ht="15" customHeight="1" x14ac:dyDescent="0.25">
      <c r="A31" s="333"/>
      <c r="B31" s="333"/>
      <c r="C31" s="333"/>
      <c r="D31" s="333"/>
      <c r="E31" s="333"/>
      <c r="F31" s="333"/>
      <c r="G31" s="333"/>
      <c r="H31" s="333"/>
      <c r="I31" s="333"/>
      <c r="J31" s="636" t="s">
        <v>561</v>
      </c>
      <c r="K31" s="636"/>
      <c r="L31" s="636"/>
      <c r="M31" s="636"/>
      <c r="N31" s="636"/>
      <c r="O31" s="636"/>
      <c r="P31" s="636"/>
      <c r="Q31" s="636"/>
      <c r="R31" s="636"/>
      <c r="S31" s="636"/>
      <c r="T31" s="636"/>
      <c r="U31" s="636"/>
      <c r="V31" s="636"/>
      <c r="W31" s="636"/>
      <c r="X31" s="636"/>
      <c r="Y31" s="333"/>
    </row>
    <row r="32" spans="1:25" ht="15" customHeight="1" x14ac:dyDescent="0.25">
      <c r="A32" s="333"/>
      <c r="B32" s="333"/>
      <c r="C32" s="333"/>
      <c r="D32" s="333"/>
      <c r="E32" s="333"/>
      <c r="F32" s="333"/>
      <c r="G32" s="333"/>
      <c r="H32" s="333"/>
      <c r="I32" s="333"/>
      <c r="J32" s="636"/>
      <c r="K32" s="636"/>
      <c r="L32" s="636"/>
      <c r="M32" s="636"/>
      <c r="N32" s="636"/>
      <c r="O32" s="636"/>
      <c r="P32" s="636"/>
      <c r="Q32" s="636"/>
      <c r="R32" s="636"/>
      <c r="S32" s="636"/>
      <c r="T32" s="636"/>
      <c r="U32" s="636"/>
      <c r="V32" s="636"/>
      <c r="W32" s="636"/>
      <c r="X32" s="636"/>
      <c r="Y32" s="333"/>
    </row>
    <row r="33" spans="1:25" ht="15" customHeight="1" x14ac:dyDescent="0.25">
      <c r="A33" s="333"/>
      <c r="B33" s="333"/>
      <c r="C33" s="333"/>
      <c r="D33" s="333"/>
      <c r="E33" s="333"/>
      <c r="F33" s="333"/>
      <c r="G33" s="333"/>
      <c r="H33" s="333"/>
      <c r="I33" s="333"/>
      <c r="J33" s="636"/>
      <c r="K33" s="636"/>
      <c r="L33" s="636"/>
      <c r="M33" s="636"/>
      <c r="N33" s="636"/>
      <c r="O33" s="636"/>
      <c r="P33" s="636"/>
      <c r="Q33" s="636"/>
      <c r="R33" s="636"/>
      <c r="S33" s="636"/>
      <c r="T33" s="636"/>
      <c r="U33" s="636"/>
      <c r="V33" s="636"/>
      <c r="W33" s="636"/>
      <c r="X33" s="636"/>
      <c r="Y33" s="333"/>
    </row>
    <row r="34" spans="1:25" ht="15" customHeight="1" x14ac:dyDescent="0.25">
      <c r="A34" s="333"/>
      <c r="B34" s="333"/>
      <c r="C34" s="333"/>
      <c r="D34" s="333"/>
      <c r="E34" s="333"/>
      <c r="F34" s="333"/>
      <c r="G34" s="333"/>
      <c r="H34" s="333"/>
      <c r="I34" s="333"/>
      <c r="J34" s="333"/>
      <c r="K34" s="333"/>
      <c r="L34" s="333"/>
      <c r="M34" s="333"/>
      <c r="N34" s="333"/>
      <c r="O34" s="333"/>
      <c r="P34" s="333"/>
      <c r="Q34" s="333"/>
      <c r="R34" s="333"/>
      <c r="S34" s="333"/>
      <c r="T34" s="333"/>
      <c r="U34" s="333"/>
      <c r="V34" s="333"/>
      <c r="W34" s="333"/>
      <c r="X34" s="333"/>
      <c r="Y34" s="333"/>
    </row>
    <row r="35" spans="1:25" ht="15" customHeight="1" x14ac:dyDescent="0.25">
      <c r="A35" s="333"/>
      <c r="B35" s="333"/>
      <c r="C35" s="333"/>
      <c r="D35" s="333"/>
      <c r="E35" s="333"/>
      <c r="F35" s="333"/>
      <c r="G35" s="333"/>
      <c r="H35" s="333"/>
      <c r="I35" s="333"/>
      <c r="J35" s="333"/>
      <c r="K35" s="333"/>
      <c r="L35" s="333"/>
      <c r="M35" s="333"/>
      <c r="N35" s="333"/>
      <c r="O35" s="333"/>
      <c r="P35" s="333"/>
      <c r="Q35" s="333"/>
      <c r="R35" s="333"/>
      <c r="S35" s="333"/>
      <c r="T35" s="333"/>
      <c r="U35" s="333"/>
      <c r="V35" s="333"/>
      <c r="W35" s="333"/>
      <c r="X35" s="333"/>
      <c r="Y35" s="333"/>
    </row>
    <row r="36" spans="1:25" ht="15" customHeight="1" x14ac:dyDescent="0.25">
      <c r="A36" s="333"/>
      <c r="B36" s="333"/>
      <c r="C36" s="333"/>
      <c r="D36" s="333"/>
      <c r="E36" s="333"/>
      <c r="F36" s="333"/>
      <c r="G36" s="333"/>
      <c r="H36" s="333"/>
      <c r="I36" s="333"/>
      <c r="J36" s="333"/>
      <c r="K36" s="333"/>
      <c r="L36" s="333"/>
      <c r="M36" s="333"/>
      <c r="N36" s="333"/>
      <c r="O36" s="333"/>
      <c r="P36" s="333"/>
      <c r="Q36" s="333"/>
      <c r="R36" s="333"/>
      <c r="S36" s="333"/>
      <c r="T36" s="333"/>
      <c r="U36" s="333"/>
      <c r="V36" s="333"/>
      <c r="W36" s="333"/>
      <c r="X36" s="333"/>
      <c r="Y36" s="333"/>
    </row>
    <row r="37" spans="1:25" ht="15" customHeight="1" x14ac:dyDescent="0.25"/>
    <row r="38" spans="1:25" ht="15" customHeight="1" x14ac:dyDescent="0.25"/>
    <row r="39" spans="1:25" ht="15" customHeight="1" x14ac:dyDescent="0.25"/>
    <row r="40" spans="1:25" ht="15" customHeight="1" x14ac:dyDescent="0.25"/>
    <row r="41" spans="1:25" ht="15" customHeight="1" x14ac:dyDescent="0.25"/>
    <row r="42" spans="1:25" ht="15" customHeight="1" x14ac:dyDescent="0.25"/>
    <row r="43" spans="1:25" ht="15" customHeight="1" x14ac:dyDescent="0.25"/>
    <row r="44" spans="1:25" ht="15" customHeight="1" x14ac:dyDescent="0.25"/>
    <row r="45" spans="1:25" ht="15" customHeight="1" x14ac:dyDescent="0.25"/>
    <row r="46" spans="1:25" ht="15" customHeight="1" x14ac:dyDescent="0.25"/>
    <row r="47" spans="1:25" ht="15" customHeight="1" x14ac:dyDescent="0.25"/>
    <row r="48" spans="1:25"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sheetData>
  <sheetProtection algorithmName="SHA-512" hashValue="5/dXyDkk/Qh2HSFp1G6cqcttVKy8GbvrNySqWa2rqAeWuKFdl2Z3rmFN+hlA2MJiZlZ1u1w7tIog7oiFXmn0GA==" saltValue="/8XZpNTkj1ob5iHlVAQX3Q==" spinCount="100000" sheet="1" objects="1" scenarios="1" selectLockedCells="1" selectUnlockedCells="1"/>
  <mergeCells count="4">
    <mergeCell ref="L5:X19"/>
    <mergeCell ref="O20:X23"/>
    <mergeCell ref="J24:X26"/>
    <mergeCell ref="J31:X33"/>
  </mergeCells>
  <phoneticPr fontId="0" type="noConversion"/>
  <printOptions horizontalCentered="1" verticalCentered="1"/>
  <pageMargins left="0.25" right="0.25" top="0.75" bottom="0.4" header="0.3" footer="0.3"/>
  <pageSetup firstPageNumber="0" orientation="landscape" r:id="rId1"/>
  <headerFooter differentFirst="1" alignWithMargins="0">
    <oddHeader>&amp;L&amp;K01+034Ontario Energy Board&amp;R&amp;"Arial,Bold"&amp;K01+0332018&amp;"Arial,Regular" Yearbook of
Natural Gas Distributors</oddHeader>
    <oddFooter>&amp;R&amp;"Arial,Bold"&amp;9&amp;K01+034&amp;P &amp;"Arial,Regular"of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4D600"/>
  </sheetPr>
  <dimension ref="H1:H41"/>
  <sheetViews>
    <sheetView showGridLines="0" view="pageBreakPreview" topLeftCell="A4" zoomScaleNormal="100" zoomScaleSheetLayoutView="100" workbookViewId="0">
      <selection activeCell="K11" sqref="A1:XFD1048576"/>
    </sheetView>
  </sheetViews>
  <sheetFormatPr defaultRowHeight="12.5" x14ac:dyDescent="0.25"/>
  <cols>
    <col min="1" max="1" width="11.54296875" customWidth="1"/>
    <col min="14" max="14" width="4.36328125" customWidth="1"/>
    <col min="26" max="26" width="13.36328125" customWidth="1"/>
    <col min="28" max="28" width="1" customWidth="1"/>
    <col min="39" max="39" width="14.54296875" customWidth="1"/>
    <col min="42" max="42" width="1.36328125" customWidth="1"/>
  </cols>
  <sheetData>
    <row r="1" s="6" customFormat="1" ht="12.75" customHeight="1" x14ac:dyDescent="0.25"/>
    <row r="2" s="6" customFormat="1" ht="12.75" customHeight="1" x14ac:dyDescent="0.25"/>
    <row r="3" s="6" customFormat="1" ht="12.75" customHeight="1" x14ac:dyDescent="0.25"/>
    <row r="4" s="6" customFormat="1" ht="12.75" customHeight="1" x14ac:dyDescent="0.25"/>
    <row r="5" s="6" customFormat="1" ht="12.75" customHeight="1" x14ac:dyDescent="0.25"/>
    <row r="6" s="6" customFormat="1" ht="12.75" customHeight="1" x14ac:dyDescent="0.25"/>
    <row r="7" s="6" customFormat="1" ht="12.75" customHeight="1" x14ac:dyDescent="0.25"/>
    <row r="8" s="6" customFormat="1" ht="12.75" customHeight="1" x14ac:dyDescent="0.25"/>
    <row r="9" s="6" customFormat="1" ht="12.75" customHeight="1" x14ac:dyDescent="0.25"/>
    <row r="10" s="6" customFormat="1" ht="12.75" customHeight="1" x14ac:dyDescent="0.25"/>
    <row r="11" s="4" customFormat="1" ht="12.75" customHeight="1" x14ac:dyDescent="0.25"/>
    <row r="12" s="6" customFormat="1" ht="12.75" customHeight="1" x14ac:dyDescent="0.25"/>
    <row r="13" s="6" customFormat="1" ht="12.75" customHeight="1" x14ac:dyDescent="0.25"/>
    <row r="14" s="6" customFormat="1" ht="12.75" customHeight="1" x14ac:dyDescent="0.25"/>
    <row r="15" s="6" customFormat="1" ht="12.75" customHeight="1" x14ac:dyDescent="0.25"/>
    <row r="16" s="6" customFormat="1" ht="12.75" customHeight="1" x14ac:dyDescent="0.25"/>
    <row r="17" s="4" customFormat="1" ht="12.75" customHeight="1" x14ac:dyDescent="0.25"/>
    <row r="18" s="6" customFormat="1" ht="8.25" customHeight="1" x14ac:dyDescent="0.25"/>
    <row r="19" s="4" customFormat="1" x14ac:dyDescent="0.25"/>
    <row r="20" s="6" customFormat="1" ht="12.75" customHeight="1" x14ac:dyDescent="0.25"/>
    <row r="21" s="6" customFormat="1" ht="12.75" customHeight="1" x14ac:dyDescent="0.25"/>
    <row r="22" s="6" customFormat="1" ht="12.75" customHeight="1" x14ac:dyDescent="0.25"/>
    <row r="23" s="6" customFormat="1" ht="12.75" customHeight="1" x14ac:dyDescent="0.25"/>
    <row r="24" s="6" customFormat="1" ht="36.75" customHeight="1" x14ac:dyDescent="0.25"/>
    <row r="25" s="6" customFormat="1" ht="12.75" customHeight="1" x14ac:dyDescent="0.25"/>
    <row r="26" s="6" customFormat="1" ht="12.75" customHeight="1" x14ac:dyDescent="0.25"/>
    <row r="27" s="6" customFormat="1" ht="35.25" customHeight="1" x14ac:dyDescent="0.25"/>
    <row r="28" s="4" customFormat="1" ht="12.75" customHeight="1" x14ac:dyDescent="0.25"/>
    <row r="29" s="6" customFormat="1" ht="12.75" customHeight="1" x14ac:dyDescent="0.25"/>
    <row r="30" s="6" customFormat="1" ht="12.75" customHeight="1" x14ac:dyDescent="0.25"/>
    <row r="31" s="6" customFormat="1" ht="12.75" customHeight="1" x14ac:dyDescent="0.25"/>
    <row r="32" s="6" customFormat="1" ht="12.75" customHeight="1" x14ac:dyDescent="0.25"/>
    <row r="33" spans="8:8" s="4" customFormat="1" ht="12.75" customHeight="1" x14ac:dyDescent="0.25"/>
    <row r="34" spans="8:8" s="4" customFormat="1" ht="8.25" customHeight="1" x14ac:dyDescent="0.25"/>
    <row r="35" spans="8:8" s="6" customFormat="1" ht="12.75" customHeight="1" x14ac:dyDescent="0.25"/>
    <row r="36" spans="8:8" s="6" customFormat="1" ht="8.25" customHeight="1" x14ac:dyDescent="0.25"/>
    <row r="41" spans="8:8" ht="13" x14ac:dyDescent="0.3">
      <c r="H41" s="12"/>
    </row>
  </sheetData>
  <sheetProtection algorithmName="SHA-512" hashValue="MYYEHyB6A1TwvekzseGPqTpwzWG76mQw87LQovHUaL/y7Zl6GrrLA8zzWBmsm0V+i37wIh9zPs3tvZberLpIwA==" saltValue="nldClLO9QGLVr1Y0Y6u7+A==" spinCount="100000" sheet="1" objects="1" scenarios="1"/>
  <phoneticPr fontId="20" type="noConversion"/>
  <printOptions horizontalCentered="1" verticalCentered="1"/>
  <pageMargins left="0.25" right="0.25" top="0.75" bottom="0.4" header="0.3" footer="0.3"/>
  <pageSetup orientation="landscape" r:id="rId1"/>
  <headerFooter differentFirst="1" alignWithMargins="0">
    <oddHeader>&amp;L&amp;K01+033Ontario Energy Board&amp;R&amp;"Arial,Bold"&amp;K01+0322019&amp;"Arial,Regular" Yearbook of
Natural Gas Distributors</oddHeader>
    <oddFooter>&amp;R&amp;"Arial,Bold"&amp;9&amp;K01+034&amp;P &amp;"Arial,Regular"of &amp;N</oddFooter>
  </headerFooter>
  <colBreaks count="2" manualBreakCount="2">
    <brk id="14" max="1048575" man="1"/>
    <brk id="28"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6A9"/>
  </sheetPr>
  <dimension ref="A1:X28"/>
  <sheetViews>
    <sheetView showGridLines="0" view="pageBreakPreview" zoomScaleNormal="100" zoomScaleSheetLayoutView="100" workbookViewId="0">
      <selection activeCell="K11" sqref="A1:XFD1048576"/>
    </sheetView>
  </sheetViews>
  <sheetFormatPr defaultColWidth="9.1796875" defaultRowHeight="14" x14ac:dyDescent="0.3"/>
  <cols>
    <col min="1" max="1" width="1.36328125" style="350" customWidth="1"/>
    <col min="2" max="2" width="37.54296875" style="350" customWidth="1"/>
    <col min="3" max="5" width="18.36328125" style="350" customWidth="1"/>
    <col min="6" max="6" width="12.54296875" style="429" customWidth="1"/>
    <col min="7" max="7" width="3.26953125" style="350" customWidth="1"/>
    <col min="8" max="8" width="33.36328125" style="350" customWidth="1"/>
    <col min="9" max="11" width="18.36328125" style="350" customWidth="1"/>
    <col min="12" max="12" width="12.54296875" style="429" customWidth="1"/>
    <col min="13" max="16384" width="9.1796875" style="350"/>
  </cols>
  <sheetData>
    <row r="1" spans="1:24" ht="18" customHeight="1" x14ac:dyDescent="0.3">
      <c r="B1" s="427" t="s">
        <v>6</v>
      </c>
      <c r="C1" s="428"/>
      <c r="D1" s="428"/>
      <c r="E1" s="428"/>
      <c r="H1" s="427" t="s">
        <v>6</v>
      </c>
      <c r="I1" s="428"/>
      <c r="J1" s="428"/>
      <c r="K1" s="428"/>
    </row>
    <row r="2" spans="1:24" x14ac:dyDescent="0.3">
      <c r="A2" s="427"/>
      <c r="B2" s="430"/>
      <c r="C2" s="428"/>
      <c r="D2" s="428"/>
      <c r="E2" s="428"/>
      <c r="H2" s="427"/>
      <c r="I2" s="428"/>
      <c r="J2" s="428"/>
      <c r="K2" s="428"/>
    </row>
    <row r="3" spans="1:24" ht="18" customHeight="1" thickBot="1" x14ac:dyDescent="0.35">
      <c r="B3" s="427" t="s">
        <v>481</v>
      </c>
      <c r="C3" s="431"/>
      <c r="D3" s="431"/>
      <c r="E3" s="431"/>
      <c r="H3" s="427" t="s">
        <v>482</v>
      </c>
      <c r="I3" s="431"/>
      <c r="J3" s="431"/>
      <c r="K3" s="431"/>
    </row>
    <row r="4" spans="1:24" ht="32.75" customHeight="1" thickTop="1" thickBot="1" x14ac:dyDescent="0.35">
      <c r="B4" s="426" t="s">
        <v>499</v>
      </c>
      <c r="C4" s="359" t="s">
        <v>444</v>
      </c>
      <c r="D4" s="359" t="s">
        <v>467</v>
      </c>
      <c r="E4" s="359" t="s">
        <v>468</v>
      </c>
      <c r="F4" s="433"/>
      <c r="H4" s="426" t="s">
        <v>499</v>
      </c>
      <c r="I4" s="359" t="s">
        <v>444</v>
      </c>
      <c r="J4" s="359" t="s">
        <v>467</v>
      </c>
      <c r="K4" s="359" t="s">
        <v>468</v>
      </c>
      <c r="L4" s="433"/>
    </row>
    <row r="5" spans="1:24" ht="32.75" customHeight="1" thickTop="1" x14ac:dyDescent="0.3">
      <c r="A5" s="432"/>
      <c r="B5" s="435" t="s">
        <v>408</v>
      </c>
      <c r="C5" s="452">
        <v>3552349</v>
      </c>
      <c r="D5" s="452">
        <v>9347</v>
      </c>
      <c r="E5" s="453">
        <v>3561696</v>
      </c>
      <c r="F5" s="433"/>
      <c r="G5" s="436"/>
      <c r="H5" s="435" t="s">
        <v>64</v>
      </c>
      <c r="I5" s="452">
        <v>3592364</v>
      </c>
      <c r="J5" s="452">
        <v>9252</v>
      </c>
      <c r="K5" s="453">
        <v>3601616</v>
      </c>
      <c r="L5" s="437"/>
    </row>
    <row r="6" spans="1:24" ht="32.75" customHeight="1" x14ac:dyDescent="0.3">
      <c r="A6" s="432"/>
      <c r="B6" s="435" t="s">
        <v>409</v>
      </c>
      <c r="C6" s="454">
        <v>155694</v>
      </c>
      <c r="D6" s="454">
        <v>9</v>
      </c>
      <c r="E6" s="455">
        <v>155703</v>
      </c>
      <c r="F6" s="433"/>
      <c r="G6" s="436"/>
      <c r="H6" s="435" t="s">
        <v>65</v>
      </c>
      <c r="I6" s="457">
        <v>13290</v>
      </c>
      <c r="J6" s="457">
        <v>7</v>
      </c>
      <c r="K6" s="458">
        <v>13297</v>
      </c>
      <c r="L6" s="437"/>
    </row>
    <row r="7" spans="1:24" ht="32.75" customHeight="1" x14ac:dyDescent="0.3">
      <c r="A7" s="436"/>
      <c r="B7" s="435"/>
      <c r="C7" s="456">
        <v>3708043</v>
      </c>
      <c r="D7" s="456">
        <v>9356</v>
      </c>
      <c r="E7" s="456">
        <v>3717399</v>
      </c>
      <c r="F7" s="437"/>
      <c r="G7" s="434"/>
      <c r="H7" s="434"/>
      <c r="I7" s="434"/>
      <c r="J7" s="434"/>
      <c r="K7" s="575"/>
      <c r="L7" s="437"/>
    </row>
    <row r="8" spans="1:24" ht="32.75" customHeight="1" x14ac:dyDescent="0.3">
      <c r="B8" s="351" t="s">
        <v>485</v>
      </c>
      <c r="C8" s="351"/>
      <c r="D8" s="351"/>
      <c r="E8" s="351"/>
      <c r="F8" s="351"/>
      <c r="G8" s="429"/>
      <c r="H8" s="641" t="s">
        <v>483</v>
      </c>
      <c r="I8" s="641"/>
      <c r="J8" s="641"/>
      <c r="K8" s="641"/>
      <c r="L8" s="641"/>
      <c r="X8" s="350">
        <v>2</v>
      </c>
    </row>
    <row r="9" spans="1:24" ht="32.75" customHeight="1" x14ac:dyDescent="0.3">
      <c r="A9" s="438"/>
      <c r="C9" s="439"/>
      <c r="D9" s="439"/>
      <c r="E9" s="439"/>
      <c r="F9" s="437"/>
      <c r="G9" s="429"/>
      <c r="H9" s="641"/>
      <c r="I9" s="641"/>
      <c r="J9" s="641"/>
      <c r="K9" s="641"/>
      <c r="L9" s="641"/>
    </row>
    <row r="10" spans="1:24" ht="16.5" thickBot="1" x14ac:dyDescent="0.35">
      <c r="B10" s="427" t="s">
        <v>486</v>
      </c>
      <c r="C10" s="431"/>
      <c r="D10" s="431"/>
      <c r="E10" s="431"/>
      <c r="G10" s="429"/>
      <c r="H10" s="641"/>
      <c r="I10" s="641"/>
      <c r="J10" s="641"/>
      <c r="K10" s="641"/>
      <c r="L10" s="641"/>
      <c r="X10" s="350">
        <v>3</v>
      </c>
    </row>
    <row r="11" spans="1:24" ht="32.75" customHeight="1" thickTop="1" thickBot="1" x14ac:dyDescent="0.35">
      <c r="B11" s="426" t="s">
        <v>413</v>
      </c>
      <c r="C11" s="359" t="s">
        <v>444</v>
      </c>
      <c r="D11" s="359" t="s">
        <v>467</v>
      </c>
      <c r="E11" s="359" t="s">
        <v>468</v>
      </c>
      <c r="F11" s="433"/>
    </row>
    <row r="12" spans="1:24" ht="32.75" customHeight="1" thickTop="1" x14ac:dyDescent="0.3">
      <c r="A12" s="436"/>
      <c r="B12" s="435" t="s">
        <v>408</v>
      </c>
      <c r="C12" s="452">
        <v>8692.4599999999991</v>
      </c>
      <c r="D12" s="452">
        <v>26.550999999999998</v>
      </c>
      <c r="E12" s="453">
        <v>8719.0109999999986</v>
      </c>
      <c r="F12" s="437"/>
      <c r="X12" s="350">
        <v>4</v>
      </c>
    </row>
    <row r="13" spans="1:24" ht="32.75" customHeight="1" x14ac:dyDescent="0.3">
      <c r="A13" s="436"/>
      <c r="B13" s="435" t="s">
        <v>409</v>
      </c>
      <c r="C13" s="454">
        <v>17916.87</v>
      </c>
      <c r="D13" s="454">
        <v>68.537000000000006</v>
      </c>
      <c r="E13" s="455">
        <v>17985.406999999999</v>
      </c>
      <c r="F13" s="437"/>
      <c r="G13" s="440"/>
      <c r="I13" s="399"/>
      <c r="J13" s="441"/>
      <c r="K13" s="442"/>
      <c r="L13" s="437"/>
    </row>
    <row r="14" spans="1:24" ht="33" customHeight="1" x14ac:dyDescent="0.3">
      <c r="C14" s="456">
        <v>26609.329999999998</v>
      </c>
      <c r="D14" s="456">
        <v>95.088000000000008</v>
      </c>
      <c r="E14" s="456">
        <v>26704.417999999998</v>
      </c>
      <c r="F14" s="443"/>
      <c r="G14" s="440"/>
      <c r="H14" s="444"/>
      <c r="I14" s="445"/>
      <c r="J14" s="445"/>
      <c r="K14" s="442"/>
      <c r="L14" s="437"/>
      <c r="X14" s="350">
        <v>6</v>
      </c>
    </row>
    <row r="15" spans="1:24" ht="33" customHeight="1" x14ac:dyDescent="0.3">
      <c r="B15" s="351" t="s">
        <v>484</v>
      </c>
      <c r="C15" s="446"/>
      <c r="D15" s="446"/>
      <c r="G15" s="447"/>
      <c r="H15" s="431"/>
      <c r="I15" s="431"/>
      <c r="J15" s="448"/>
      <c r="K15" s="439"/>
      <c r="L15" s="437"/>
    </row>
    <row r="16" spans="1:24" s="449" customFormat="1" ht="27.75" customHeight="1" x14ac:dyDescent="0.3">
      <c r="B16" s="350"/>
      <c r="D16" s="450"/>
      <c r="E16" s="450"/>
      <c r="F16" s="451"/>
      <c r="G16" s="350"/>
      <c r="H16" s="350"/>
      <c r="I16" s="350"/>
      <c r="J16" s="350"/>
      <c r="K16" s="350"/>
      <c r="L16" s="429"/>
      <c r="X16" s="449">
        <v>7</v>
      </c>
    </row>
    <row r="17" spans="1:24" ht="27.75" customHeight="1" x14ac:dyDescent="0.3"/>
    <row r="18" spans="1:24" ht="27.75" customHeight="1" x14ac:dyDescent="0.3">
      <c r="X18" s="350">
        <v>8</v>
      </c>
    </row>
    <row r="19" spans="1:24" ht="27.75" customHeight="1" x14ac:dyDescent="0.3"/>
    <row r="20" spans="1:24" ht="27.75" customHeight="1" x14ac:dyDescent="0.3">
      <c r="X20" s="350">
        <v>9</v>
      </c>
    </row>
    <row r="21" spans="1:24" ht="27.75" customHeight="1" x14ac:dyDescent="0.3"/>
    <row r="22" spans="1:24" ht="27.75" customHeight="1" x14ac:dyDescent="0.3">
      <c r="X22" s="350">
        <v>12</v>
      </c>
    </row>
    <row r="23" spans="1:24" x14ac:dyDescent="0.3">
      <c r="A23" s="440"/>
      <c r="C23" s="399"/>
      <c r="D23" s="441"/>
      <c r="E23" s="442"/>
      <c r="F23" s="437"/>
    </row>
    <row r="24" spans="1:24" ht="6.75" customHeight="1" x14ac:dyDescent="0.3">
      <c r="A24" s="440"/>
      <c r="B24" s="444"/>
      <c r="C24" s="445"/>
      <c r="D24" s="445"/>
      <c r="E24" s="442"/>
      <c r="F24" s="437"/>
      <c r="X24" s="350">
        <v>14</v>
      </c>
    </row>
    <row r="25" spans="1:24" s="431" customFormat="1" x14ac:dyDescent="0.3">
      <c r="A25" s="447"/>
      <c r="D25" s="448"/>
      <c r="E25" s="439"/>
      <c r="F25" s="437"/>
      <c r="G25" s="350"/>
      <c r="H25" s="350"/>
      <c r="I25" s="350"/>
      <c r="J25" s="350"/>
      <c r="K25" s="350"/>
      <c r="L25" s="429"/>
    </row>
    <row r="26" spans="1:24" x14ac:dyDescent="0.3">
      <c r="X26" s="350">
        <v>15</v>
      </c>
    </row>
    <row r="28" spans="1:24" x14ac:dyDescent="0.3">
      <c r="X28" s="350">
        <v>16</v>
      </c>
    </row>
  </sheetData>
  <sheetProtection algorithmName="SHA-512" hashValue="cxSRhuzvIDhQr8eijUMkOWr+MxkSYA22aR5hEf4LPBbDathSCM2Szfymlg65Nsh5o74impiBQ5X11Zs9AG7dOg==" saltValue="mVcKrgFzANFFhQrXB9Gk2g==" spinCount="100000" sheet="1" objects="1" scenarios="1"/>
  <mergeCells count="1">
    <mergeCell ref="H8:L10"/>
  </mergeCells>
  <phoneticPr fontId="20" type="noConversion"/>
  <printOptions horizontalCentered="1" verticalCentered="1"/>
  <pageMargins left="0.25" right="0.25" top="0.75" bottom="0.4" header="0.3" footer="0.3"/>
  <pageSetup fitToWidth="0" orientation="landscape" r:id="rId1"/>
  <headerFooter differentFirst="1" alignWithMargins="0">
    <oddHeader>&amp;L&amp;K01+033Ontario Energy Board&amp;R&amp;"Arial,Bold"&amp;K01+0322019&amp;"Arial,Regular" Yearbook of
Natural Gas Distributors</oddHeader>
    <oddFooter>&amp;R&amp;"Arial,Bold"&amp;9&amp;K01+034&amp;P &amp;"Arial,Regular"of &amp;N</oddFooter>
  </headerFooter>
  <colBreaks count="1" manualBreakCount="1">
    <brk id="7" max="1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4D600"/>
  </sheetPr>
  <dimension ref="A1"/>
  <sheetViews>
    <sheetView showGridLines="0" view="pageBreakPreview" zoomScaleNormal="100" zoomScaleSheetLayoutView="100" workbookViewId="0">
      <selection activeCell="V14" sqref="V14"/>
    </sheetView>
  </sheetViews>
  <sheetFormatPr defaultRowHeight="12.5" x14ac:dyDescent="0.25"/>
  <cols>
    <col min="14" max="14" width="9.54296875" customWidth="1"/>
  </cols>
  <sheetData/>
  <sheetProtection algorithmName="SHA-512" hashValue="eclxI/2Kqdr8oIduGQMbzq99W5pQxU9Frbx8hJEpHmAZvDF597yXWS4la+l5Bp7LD6I8ycfNvkpydADgRHv1gA==" saltValue="Xy2g5DzB4SQcSaSI0gSJNg==" spinCount="100000" sheet="1" objects="1" scenarios="1"/>
  <phoneticPr fontId="20" type="noConversion"/>
  <printOptions horizontalCentered="1" verticalCentered="1"/>
  <pageMargins left="0.25" right="0.25" top="0.75" bottom="0.4" header="0.3" footer="0.3"/>
  <pageSetup orientation="landscape" r:id="rId1"/>
  <headerFooter differentFirst="1" alignWithMargins="0">
    <oddHeader>&amp;L&amp;K01+033Ontario Energy Board&amp;R&amp;"Arial,Bold"&amp;K01+0322019&amp;"Arial,Regular" Yearbook of
Natural Gas Distributors</oddHeader>
    <oddFooter>&amp;R&amp;"Arial,Bold"&amp;9&amp;K01+034&amp;P &amp;"Arial,Regular"of &amp;N</oddFooter>
  </headerFooter>
  <colBreaks count="1" manualBreakCount="1">
    <brk id="14"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6A9"/>
  </sheetPr>
  <dimension ref="A1:X28"/>
  <sheetViews>
    <sheetView showGridLines="0" view="pageBreakPreview" zoomScaleNormal="100" zoomScaleSheetLayoutView="100" workbookViewId="0">
      <selection activeCell="D7" sqref="B4:D12"/>
    </sheetView>
  </sheetViews>
  <sheetFormatPr defaultColWidth="8.7265625" defaultRowHeight="12.5" x14ac:dyDescent="0.25"/>
  <cols>
    <col min="1" max="1" width="1.36328125" style="459" customWidth="1"/>
    <col min="2" max="2" width="69" style="465" customWidth="1"/>
    <col min="3" max="3" width="15.54296875" style="461" bestFit="1" customWidth="1"/>
    <col min="4" max="4" width="15.26953125" style="461" customWidth="1"/>
    <col min="5" max="5" width="16.54296875" style="461" customWidth="1"/>
    <col min="6" max="6" width="1.36328125" style="459" customWidth="1"/>
    <col min="7" max="7" width="55.26953125" style="459" customWidth="1"/>
    <col min="8" max="16384" width="8.7265625" style="459"/>
  </cols>
  <sheetData>
    <row r="1" spans="1:24" ht="18" x14ac:dyDescent="0.4">
      <c r="B1" s="460"/>
      <c r="E1" s="437"/>
      <c r="F1" s="462"/>
      <c r="G1" s="463"/>
    </row>
    <row r="2" spans="1:24" ht="18" x14ac:dyDescent="0.4">
      <c r="B2" s="427" t="s">
        <v>66</v>
      </c>
      <c r="E2" s="437"/>
      <c r="F2" s="462"/>
      <c r="G2" s="463"/>
    </row>
    <row r="3" spans="1:24" ht="18" customHeight="1" thickBot="1" x14ac:dyDescent="0.4">
      <c r="E3" s="466"/>
      <c r="F3" s="464"/>
      <c r="G3" s="467"/>
    </row>
    <row r="4" spans="1:24" ht="32.75" customHeight="1" thickTop="1" thickBot="1" x14ac:dyDescent="0.45">
      <c r="A4" s="468"/>
      <c r="B4" s="509" t="s">
        <v>495</v>
      </c>
      <c r="C4" s="359" t="s">
        <v>444</v>
      </c>
      <c r="D4" s="359" t="s">
        <v>467</v>
      </c>
      <c r="E4" s="466"/>
      <c r="F4" s="469"/>
      <c r="G4" s="467"/>
    </row>
    <row r="5" spans="1:24" ht="32.75" customHeight="1" thickTop="1" x14ac:dyDescent="0.4">
      <c r="A5" s="468"/>
      <c r="B5" s="508" t="s">
        <v>487</v>
      </c>
      <c r="C5" s="503">
        <v>0.79</v>
      </c>
      <c r="D5" s="503">
        <v>0.98499999999999999</v>
      </c>
      <c r="E5" s="466"/>
      <c r="F5" s="470"/>
      <c r="G5" s="471"/>
    </row>
    <row r="6" spans="1:24" ht="32.75" customHeight="1" x14ac:dyDescent="0.4">
      <c r="A6" s="472"/>
      <c r="B6" s="501" t="s">
        <v>488</v>
      </c>
      <c r="C6" s="504">
        <v>2.5000000000000001E-2</v>
      </c>
      <c r="D6" s="505">
        <v>1.4999999999999999E-2</v>
      </c>
      <c r="E6" s="473"/>
      <c r="F6" s="470"/>
      <c r="G6" s="474"/>
    </row>
    <row r="7" spans="1:24" ht="32.75" customHeight="1" x14ac:dyDescent="0.35">
      <c r="A7" s="472"/>
      <c r="B7" s="502" t="s">
        <v>489</v>
      </c>
      <c r="C7" s="506">
        <v>6.9999999999999993E-3</v>
      </c>
      <c r="D7" s="506">
        <v>0</v>
      </c>
      <c r="E7" s="466"/>
      <c r="F7" s="464"/>
      <c r="G7" s="464"/>
    </row>
    <row r="8" spans="1:24" ht="32.75" customHeight="1" x14ac:dyDescent="0.4">
      <c r="A8" s="475"/>
      <c r="B8" s="501" t="s">
        <v>490</v>
      </c>
      <c r="C8" s="505">
        <v>0.98499999999999999</v>
      </c>
      <c r="D8" s="505">
        <v>0.998</v>
      </c>
      <c r="E8" s="476"/>
      <c r="F8" s="469"/>
      <c r="G8" s="467"/>
      <c r="X8" s="459">
        <v>2</v>
      </c>
    </row>
    <row r="9" spans="1:24" ht="32.75" customHeight="1" x14ac:dyDescent="0.4">
      <c r="A9" s="475"/>
      <c r="B9" s="502" t="s">
        <v>491</v>
      </c>
      <c r="C9" s="506">
        <v>0.97</v>
      </c>
      <c r="D9" s="506">
        <v>1</v>
      </c>
      <c r="E9" s="476"/>
      <c r="F9" s="470"/>
      <c r="G9" s="460"/>
    </row>
    <row r="10" spans="1:24" ht="26.5" x14ac:dyDescent="0.4">
      <c r="A10" s="468"/>
      <c r="B10" s="501" t="s">
        <v>492</v>
      </c>
      <c r="C10" s="505">
        <v>0.96700000000000008</v>
      </c>
      <c r="D10" s="505">
        <v>0.98799999999999999</v>
      </c>
      <c r="E10" s="477"/>
      <c r="F10" s="464"/>
      <c r="G10" s="460"/>
      <c r="X10" s="459">
        <v>3</v>
      </c>
    </row>
    <row r="11" spans="1:24" ht="32.75" customHeight="1" x14ac:dyDescent="0.4">
      <c r="A11" s="468"/>
      <c r="B11" s="502" t="s">
        <v>493</v>
      </c>
      <c r="C11" s="507">
        <v>1</v>
      </c>
      <c r="D11" s="506">
        <v>1</v>
      </c>
      <c r="E11" s="477"/>
      <c r="G11" s="467"/>
    </row>
    <row r="12" spans="1:24" ht="32.75" customHeight="1" x14ac:dyDescent="0.4">
      <c r="A12" s="475"/>
      <c r="B12" s="501" t="s">
        <v>494</v>
      </c>
      <c r="C12" s="505">
        <v>0.98099999999999998</v>
      </c>
      <c r="D12" s="505">
        <v>1</v>
      </c>
      <c r="E12" s="476"/>
      <c r="F12" s="469"/>
      <c r="G12" s="467"/>
      <c r="X12" s="459">
        <v>4</v>
      </c>
    </row>
    <row r="13" spans="1:24" ht="32.75" customHeight="1" x14ac:dyDescent="0.35">
      <c r="A13" s="470"/>
      <c r="B13" s="459"/>
      <c r="C13" s="459"/>
      <c r="D13" s="437"/>
      <c r="E13" s="437"/>
      <c r="F13" s="470"/>
      <c r="G13" s="474"/>
    </row>
    <row r="14" spans="1:24" ht="33" customHeight="1" x14ac:dyDescent="0.35">
      <c r="A14" s="464"/>
      <c r="B14" s="478"/>
      <c r="C14" s="479"/>
      <c r="D14" s="479"/>
      <c r="E14" s="437"/>
      <c r="F14" s="464"/>
      <c r="G14" s="460"/>
      <c r="X14" s="459">
        <v>6</v>
      </c>
    </row>
    <row r="15" spans="1:24" ht="33" customHeight="1" x14ac:dyDescent="0.35">
      <c r="A15" s="464"/>
      <c r="B15" s="478"/>
      <c r="C15" s="479"/>
      <c r="D15" s="479"/>
      <c r="E15" s="437"/>
      <c r="F15" s="464"/>
      <c r="G15" s="460"/>
    </row>
    <row r="16" spans="1:24" s="481" customFormat="1" ht="27.75" customHeight="1" x14ac:dyDescent="0.25">
      <c r="A16" s="480"/>
      <c r="D16" s="482"/>
      <c r="E16" s="483"/>
      <c r="F16" s="480"/>
      <c r="G16" s="484"/>
      <c r="X16" s="481">
        <v>7</v>
      </c>
    </row>
    <row r="17" spans="1:24" ht="27.75" customHeight="1" x14ac:dyDescent="0.4">
      <c r="A17" s="472"/>
      <c r="B17" s="485"/>
      <c r="C17" s="486"/>
      <c r="D17" s="486"/>
      <c r="E17" s="487"/>
      <c r="F17" s="472"/>
      <c r="G17" s="488"/>
    </row>
    <row r="18" spans="1:24" ht="27.75" customHeight="1" x14ac:dyDescent="0.35">
      <c r="A18" s="472"/>
      <c r="D18" s="486"/>
      <c r="E18" s="489"/>
      <c r="F18" s="472"/>
      <c r="G18" s="488"/>
      <c r="X18" s="459">
        <v>8</v>
      </c>
    </row>
    <row r="19" spans="1:24" ht="27.75" customHeight="1" x14ac:dyDescent="0.4">
      <c r="A19" s="475"/>
      <c r="B19" s="672" t="s">
        <v>360</v>
      </c>
      <c r="C19" s="672"/>
      <c r="D19" s="486"/>
      <c r="E19" s="490"/>
      <c r="F19" s="475"/>
      <c r="G19" s="488"/>
    </row>
    <row r="20" spans="1:24" ht="27.75" customHeight="1" x14ac:dyDescent="0.4">
      <c r="A20" s="475"/>
      <c r="B20" s="485"/>
      <c r="C20" s="486"/>
      <c r="D20" s="486"/>
      <c r="E20" s="490"/>
      <c r="F20" s="475"/>
      <c r="G20" s="488"/>
      <c r="X20" s="459">
        <v>9</v>
      </c>
    </row>
    <row r="21" spans="1:24" ht="27.75" customHeight="1" x14ac:dyDescent="0.4">
      <c r="A21" s="468"/>
      <c r="B21" s="485"/>
      <c r="C21" s="491"/>
      <c r="D21" s="486"/>
      <c r="E21" s="492"/>
      <c r="F21" s="468"/>
      <c r="G21" s="488"/>
    </row>
    <row r="22" spans="1:24" ht="27.75" customHeight="1" x14ac:dyDescent="0.4">
      <c r="A22" s="468"/>
      <c r="B22" s="485"/>
      <c r="C22" s="486"/>
      <c r="D22" s="486"/>
      <c r="E22" s="492"/>
      <c r="F22" s="468"/>
      <c r="G22" s="488"/>
      <c r="X22" s="459">
        <v>12</v>
      </c>
    </row>
    <row r="23" spans="1:24" ht="18" x14ac:dyDescent="0.4">
      <c r="A23" s="468"/>
      <c r="B23" s="493"/>
      <c r="C23" s="494"/>
      <c r="D23" s="495"/>
      <c r="E23" s="492"/>
      <c r="F23" s="468"/>
      <c r="G23" s="438"/>
    </row>
    <row r="24" spans="1:24" ht="6.75" customHeight="1" x14ac:dyDescent="0.4">
      <c r="A24" s="468"/>
      <c r="B24" s="496"/>
      <c r="C24" s="497"/>
      <c r="D24" s="497"/>
      <c r="E24" s="492"/>
      <c r="F24" s="468"/>
      <c r="G24" s="444"/>
      <c r="X24" s="459">
        <v>14</v>
      </c>
    </row>
    <row r="25" spans="1:24" s="365" customFormat="1" ht="18" x14ac:dyDescent="0.4">
      <c r="A25" s="498"/>
      <c r="B25" s="499"/>
      <c r="C25" s="499"/>
      <c r="D25" s="495"/>
      <c r="E25" s="492"/>
      <c r="F25" s="498"/>
      <c r="G25" s="500"/>
    </row>
    <row r="26" spans="1:24" x14ac:dyDescent="0.25">
      <c r="X26" s="459">
        <v>15</v>
      </c>
    </row>
    <row r="28" spans="1:24" x14ac:dyDescent="0.25">
      <c r="X28" s="459">
        <v>16</v>
      </c>
    </row>
  </sheetData>
  <sheetProtection algorithmName="SHA-512" hashValue="H4hBYGfUbHuOWGqPMO0EHik2597JNW9krNDM20u3AUdx+Kg3T4r3/I1XlYEKnIgu88kvVZ0cIFKeqNJWgIS+rQ==" saltValue="zfndLKv6Gk7SGq+RykJofQ==" spinCount="100000" sheet="1" objects="1" scenarios="1"/>
  <mergeCells count="1">
    <mergeCell ref="B19:C19"/>
  </mergeCells>
  <printOptions horizontalCentered="1" verticalCentered="1"/>
  <pageMargins left="0.25" right="0.25" top="0.75" bottom="0.4" header="0.3" footer="0.3"/>
  <pageSetup fitToWidth="0" orientation="landscape" r:id="rId1"/>
  <headerFooter differentFirst="1" alignWithMargins="0">
    <oddHeader>&amp;L&amp;K01+033Ontario Energy Board&amp;R&amp;"Arial,Bold"&amp;K01+0322019&amp;"Arial,Regular" Yearbook of
Natural Gas Distributors</oddHeader>
    <oddFooter>&amp;R&amp;"Arial,Bold"&amp;9&amp;K01+034&amp;P &amp;"Arial,Regular"of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04142"/>
  </sheetPr>
  <dimension ref="A1:AG53"/>
  <sheetViews>
    <sheetView showGridLines="0" view="pageBreakPreview" zoomScaleNormal="100" zoomScaleSheetLayoutView="100" workbookViewId="0">
      <selection activeCell="AC12" sqref="AC12"/>
    </sheetView>
  </sheetViews>
  <sheetFormatPr defaultRowHeight="12.5" x14ac:dyDescent="0.25"/>
  <cols>
    <col min="1" max="1" width="6.7265625" customWidth="1"/>
    <col min="2" max="2" width="5.1796875" customWidth="1"/>
    <col min="3" max="24" width="5.1796875" style="333" customWidth="1"/>
    <col min="25" max="25" width="5.1796875" customWidth="1"/>
  </cols>
  <sheetData>
    <row r="1" spans="1:33" ht="20.25" customHeight="1" x14ac:dyDescent="0.25">
      <c r="A1" s="333"/>
      <c r="B1" s="674" t="s">
        <v>422</v>
      </c>
      <c r="C1" s="637"/>
      <c r="D1" s="637"/>
      <c r="E1" s="637"/>
      <c r="F1" s="637"/>
      <c r="G1" s="637"/>
      <c r="H1" s="637"/>
      <c r="I1" s="637"/>
      <c r="J1" s="637"/>
      <c r="K1" s="637"/>
      <c r="Y1" s="333"/>
    </row>
    <row r="2" spans="1:33" ht="20" x14ac:dyDescent="0.25">
      <c r="A2" s="510"/>
      <c r="B2" s="637"/>
      <c r="C2" s="637"/>
      <c r="D2" s="637"/>
      <c r="E2" s="637"/>
      <c r="F2" s="637"/>
      <c r="G2" s="637"/>
      <c r="H2" s="637"/>
      <c r="I2" s="637"/>
      <c r="J2" s="637"/>
      <c r="K2" s="637"/>
      <c r="L2" s="348"/>
      <c r="M2" s="348"/>
      <c r="Y2" s="333"/>
    </row>
    <row r="3" spans="1:33" s="333" customFormat="1" ht="20" x14ac:dyDescent="0.25">
      <c r="A3" s="510"/>
      <c r="B3" s="395"/>
      <c r="C3" s="395"/>
      <c r="D3" s="395"/>
      <c r="E3" s="395"/>
      <c r="F3" s="395"/>
      <c r="G3" s="395"/>
      <c r="H3" s="395"/>
      <c r="I3" s="395"/>
      <c r="J3" s="395"/>
      <c r="K3" s="395"/>
      <c r="L3" s="348"/>
      <c r="M3" s="348"/>
      <c r="AA3"/>
      <c r="AB3"/>
      <c r="AC3"/>
      <c r="AD3"/>
      <c r="AE3"/>
      <c r="AF3"/>
      <c r="AG3"/>
    </row>
    <row r="4" spans="1:33" s="333" customFormat="1" x14ac:dyDescent="0.25">
      <c r="AA4"/>
      <c r="AB4"/>
      <c r="AC4"/>
      <c r="AD4"/>
      <c r="AE4"/>
      <c r="AF4"/>
      <c r="AG4"/>
    </row>
    <row r="5" spans="1:33" x14ac:dyDescent="0.25">
      <c r="A5" s="333"/>
      <c r="B5" s="333"/>
      <c r="Y5" s="333"/>
    </row>
    <row r="6" spans="1:33" ht="16" thickBot="1" x14ac:dyDescent="0.4">
      <c r="A6" s="333"/>
      <c r="B6" s="675" t="s">
        <v>476</v>
      </c>
      <c r="C6" s="675"/>
      <c r="D6" s="675"/>
      <c r="E6" s="675"/>
      <c r="F6" s="675"/>
      <c r="G6" s="675"/>
      <c r="H6" s="675"/>
      <c r="I6" s="675"/>
      <c r="J6" s="675"/>
      <c r="K6" s="675"/>
      <c r="L6" s="167"/>
      <c r="M6" s="676" t="s">
        <v>475</v>
      </c>
      <c r="N6" s="676"/>
      <c r="O6" s="676"/>
      <c r="P6" s="676"/>
      <c r="Q6" s="676"/>
      <c r="R6" s="676"/>
      <c r="S6" s="676"/>
      <c r="T6" s="676"/>
      <c r="U6" s="676"/>
      <c r="V6" s="676"/>
      <c r="W6" s="676"/>
      <c r="X6" s="676"/>
      <c r="Y6" s="333"/>
    </row>
    <row r="7" spans="1:33" ht="15.75" customHeight="1" thickTop="1" x14ac:dyDescent="0.35">
      <c r="A7" s="679" t="s">
        <v>2</v>
      </c>
      <c r="B7" s="511" t="s">
        <v>13</v>
      </c>
      <c r="C7" s="512"/>
      <c r="D7" s="513"/>
      <c r="E7" s="513"/>
      <c r="F7" s="513"/>
      <c r="G7" s="513"/>
      <c r="H7" s="513"/>
      <c r="I7" s="513"/>
      <c r="J7" s="513"/>
      <c r="K7" s="513"/>
      <c r="L7" s="514"/>
      <c r="M7" s="677" t="s">
        <v>78</v>
      </c>
      <c r="N7" s="677"/>
      <c r="O7" s="677"/>
      <c r="P7" s="677"/>
      <c r="Q7" s="677"/>
      <c r="R7" s="677"/>
      <c r="S7" s="677"/>
      <c r="T7" s="677"/>
      <c r="U7" s="677"/>
      <c r="V7" s="677"/>
      <c r="W7" s="677"/>
      <c r="X7" s="677"/>
      <c r="Y7" s="515"/>
    </row>
    <row r="8" spans="1:33" ht="14.5" x14ac:dyDescent="0.35">
      <c r="A8" s="679"/>
      <c r="B8" s="516" t="s">
        <v>69</v>
      </c>
      <c r="C8" s="516"/>
      <c r="D8" s="517"/>
      <c r="E8" s="517"/>
      <c r="F8" s="517"/>
      <c r="G8" s="517"/>
      <c r="H8" s="517"/>
      <c r="I8" s="517"/>
      <c r="J8" s="517"/>
      <c r="K8" s="517"/>
      <c r="L8" s="518"/>
      <c r="M8" s="678" t="s">
        <v>89</v>
      </c>
      <c r="N8" s="678"/>
      <c r="O8" s="678"/>
      <c r="P8" s="678"/>
      <c r="Q8" s="678"/>
      <c r="R8" s="678"/>
      <c r="S8" s="678"/>
      <c r="T8" s="678"/>
      <c r="U8" s="678"/>
      <c r="V8" s="678"/>
      <c r="W8" s="678"/>
      <c r="X8" s="678"/>
      <c r="Y8" s="515"/>
    </row>
    <row r="9" spans="1:33" ht="14.5" x14ac:dyDescent="0.35">
      <c r="A9" s="679"/>
      <c r="B9" s="519" t="s">
        <v>15</v>
      </c>
      <c r="C9" s="519"/>
      <c r="D9" s="520"/>
      <c r="E9" s="520"/>
      <c r="F9" s="520"/>
      <c r="G9" s="520"/>
      <c r="H9" s="520"/>
      <c r="I9" s="520"/>
      <c r="J9" s="520"/>
      <c r="K9" s="520"/>
      <c r="L9" s="521"/>
      <c r="M9" s="673" t="s">
        <v>79</v>
      </c>
      <c r="N9" s="673"/>
      <c r="O9" s="673"/>
      <c r="P9" s="673"/>
      <c r="Q9" s="673"/>
      <c r="R9" s="673"/>
      <c r="S9" s="673"/>
      <c r="T9" s="673"/>
      <c r="U9" s="673"/>
      <c r="V9" s="673"/>
      <c r="W9" s="673"/>
      <c r="X9" s="673"/>
      <c r="Y9" s="515"/>
    </row>
    <row r="10" spans="1:33" ht="14.5" x14ac:dyDescent="0.35">
      <c r="A10" s="679"/>
      <c r="B10" s="516" t="s">
        <v>16</v>
      </c>
      <c r="C10" s="516"/>
      <c r="D10" s="517"/>
      <c r="E10" s="517"/>
      <c r="F10" s="517"/>
      <c r="G10" s="517"/>
      <c r="H10" s="517"/>
      <c r="I10" s="517"/>
      <c r="J10" s="517"/>
      <c r="K10" s="517"/>
      <c r="L10" s="518"/>
      <c r="M10" s="678" t="s">
        <v>365</v>
      </c>
      <c r="N10" s="678"/>
      <c r="O10" s="678"/>
      <c r="P10" s="678"/>
      <c r="Q10" s="678"/>
      <c r="R10" s="678"/>
      <c r="S10" s="678"/>
      <c r="T10" s="678"/>
      <c r="U10" s="678"/>
      <c r="V10" s="678"/>
      <c r="W10" s="678"/>
      <c r="X10" s="678"/>
      <c r="Y10" s="515"/>
    </row>
    <row r="11" spans="1:33" ht="14.5" x14ac:dyDescent="0.35">
      <c r="A11" s="679"/>
      <c r="B11" s="519" t="s">
        <v>19</v>
      </c>
      <c r="C11" s="519"/>
      <c r="D11" s="520"/>
      <c r="E11" s="520"/>
      <c r="F11" s="520"/>
      <c r="G11" s="520"/>
      <c r="H11" s="520"/>
      <c r="I11" s="520"/>
      <c r="J11" s="520"/>
      <c r="K11" s="520"/>
      <c r="L11" s="521"/>
      <c r="M11" s="673" t="s">
        <v>80</v>
      </c>
      <c r="N11" s="673"/>
      <c r="O11" s="673"/>
      <c r="P11" s="673"/>
      <c r="Q11" s="673"/>
      <c r="R11" s="673"/>
      <c r="S11" s="673"/>
      <c r="T11" s="673"/>
      <c r="U11" s="673"/>
      <c r="V11" s="673"/>
      <c r="W11" s="673"/>
      <c r="X11" s="673"/>
      <c r="Y11" s="515"/>
      <c r="AC11" s="210"/>
    </row>
    <row r="12" spans="1:33" ht="14.5" x14ac:dyDescent="0.35">
      <c r="A12" s="679"/>
      <c r="B12" s="516" t="s">
        <v>67</v>
      </c>
      <c r="C12" s="516"/>
      <c r="D12" s="517"/>
      <c r="E12" s="517"/>
      <c r="F12" s="517"/>
      <c r="G12" s="517"/>
      <c r="H12" s="517"/>
      <c r="I12" s="517"/>
      <c r="J12" s="517"/>
      <c r="K12" s="517"/>
      <c r="L12" s="518"/>
      <c r="M12" s="678" t="s">
        <v>81</v>
      </c>
      <c r="N12" s="678"/>
      <c r="O12" s="678"/>
      <c r="P12" s="678"/>
      <c r="Q12" s="678"/>
      <c r="R12" s="678"/>
      <c r="S12" s="678"/>
      <c r="T12" s="678"/>
      <c r="U12" s="678"/>
      <c r="V12" s="678"/>
      <c r="W12" s="678"/>
      <c r="X12" s="678"/>
      <c r="Y12" s="515"/>
    </row>
    <row r="13" spans="1:33" ht="14.5" x14ac:dyDescent="0.35">
      <c r="A13" s="679"/>
      <c r="B13" s="519" t="s">
        <v>21</v>
      </c>
      <c r="C13" s="519"/>
      <c r="D13" s="520"/>
      <c r="E13" s="520"/>
      <c r="F13" s="520"/>
      <c r="G13" s="520"/>
      <c r="H13" s="520"/>
      <c r="I13" s="520"/>
      <c r="J13" s="520"/>
      <c r="K13" s="520"/>
      <c r="L13" s="521"/>
      <c r="M13" s="673" t="s">
        <v>82</v>
      </c>
      <c r="N13" s="673"/>
      <c r="O13" s="673"/>
      <c r="P13" s="673"/>
      <c r="Q13" s="673"/>
      <c r="R13" s="673"/>
      <c r="S13" s="673"/>
      <c r="T13" s="673"/>
      <c r="U13" s="673"/>
      <c r="V13" s="673"/>
      <c r="W13" s="673"/>
      <c r="X13" s="673"/>
      <c r="Y13" s="515"/>
    </row>
    <row r="14" spans="1:33" ht="14.5" x14ac:dyDescent="0.35">
      <c r="A14" s="679"/>
      <c r="B14" s="516" t="s">
        <v>22</v>
      </c>
      <c r="C14" s="516"/>
      <c r="D14" s="517"/>
      <c r="E14" s="517"/>
      <c r="F14" s="517"/>
      <c r="G14" s="517"/>
      <c r="H14" s="517"/>
      <c r="I14" s="517"/>
      <c r="J14" s="517"/>
      <c r="K14" s="517"/>
      <c r="L14" s="518"/>
      <c r="M14" s="678" t="s">
        <v>369</v>
      </c>
      <c r="N14" s="678"/>
      <c r="O14" s="678"/>
      <c r="P14" s="678"/>
      <c r="Q14" s="678"/>
      <c r="R14" s="678"/>
      <c r="S14" s="678"/>
      <c r="T14" s="678"/>
      <c r="U14" s="678"/>
      <c r="V14" s="678"/>
      <c r="W14" s="678"/>
      <c r="X14" s="678"/>
      <c r="Y14" s="515"/>
    </row>
    <row r="15" spans="1:33" ht="14.5" x14ac:dyDescent="0.35">
      <c r="A15" s="679"/>
      <c r="B15" s="519" t="s">
        <v>25</v>
      </c>
      <c r="C15" s="519"/>
      <c r="D15" s="520"/>
      <c r="E15" s="520"/>
      <c r="F15" s="520"/>
      <c r="G15" s="520"/>
      <c r="H15" s="520"/>
      <c r="I15" s="520"/>
      <c r="J15" s="520"/>
      <c r="K15" s="520"/>
      <c r="L15" s="521"/>
      <c r="M15" s="673" t="s">
        <v>83</v>
      </c>
      <c r="N15" s="673"/>
      <c r="O15" s="673"/>
      <c r="P15" s="673"/>
      <c r="Q15" s="673"/>
      <c r="R15" s="673"/>
      <c r="S15" s="673"/>
      <c r="T15" s="673"/>
      <c r="U15" s="673"/>
      <c r="V15" s="673"/>
      <c r="W15" s="673"/>
      <c r="X15" s="673"/>
      <c r="Y15" s="515"/>
    </row>
    <row r="16" spans="1:33" ht="14.5" x14ac:dyDescent="0.35">
      <c r="A16" s="679"/>
      <c r="B16" s="516" t="s">
        <v>26</v>
      </c>
      <c r="C16" s="516"/>
      <c r="D16" s="517"/>
      <c r="E16" s="517"/>
      <c r="F16" s="517"/>
      <c r="G16" s="517"/>
      <c r="H16" s="517"/>
      <c r="I16" s="517"/>
      <c r="J16" s="517"/>
      <c r="K16" s="517"/>
      <c r="L16" s="518"/>
      <c r="M16" s="678" t="s">
        <v>84</v>
      </c>
      <c r="N16" s="678"/>
      <c r="O16" s="678"/>
      <c r="P16" s="678"/>
      <c r="Q16" s="678"/>
      <c r="R16" s="678"/>
      <c r="S16" s="678"/>
      <c r="T16" s="678"/>
      <c r="U16" s="678"/>
      <c r="V16" s="678"/>
      <c r="W16" s="678"/>
      <c r="X16" s="678"/>
      <c r="Y16" s="515"/>
    </row>
    <row r="17" spans="1:30" ht="14.5" x14ac:dyDescent="0.35">
      <c r="A17" s="679"/>
      <c r="B17" s="519" t="s">
        <v>27</v>
      </c>
      <c r="C17" s="519"/>
      <c r="D17" s="520"/>
      <c r="E17" s="520"/>
      <c r="F17" s="520"/>
      <c r="G17" s="520"/>
      <c r="H17" s="520"/>
      <c r="I17" s="520"/>
      <c r="J17" s="520"/>
      <c r="K17" s="520"/>
      <c r="L17" s="521"/>
      <c r="M17" s="673" t="s">
        <v>85</v>
      </c>
      <c r="N17" s="673"/>
      <c r="O17" s="673"/>
      <c r="P17" s="673"/>
      <c r="Q17" s="673"/>
      <c r="R17" s="673"/>
      <c r="S17" s="673"/>
      <c r="T17" s="673"/>
      <c r="U17" s="673"/>
      <c r="V17" s="673"/>
      <c r="W17" s="673"/>
      <c r="X17" s="673"/>
      <c r="Y17" s="515"/>
    </row>
    <row r="18" spans="1:30" ht="14.5" x14ac:dyDescent="0.35">
      <c r="A18" s="679"/>
      <c r="B18" s="516" t="s">
        <v>28</v>
      </c>
      <c r="C18" s="516"/>
      <c r="D18" s="517"/>
      <c r="E18" s="517"/>
      <c r="F18" s="517"/>
      <c r="G18" s="517"/>
      <c r="H18" s="517"/>
      <c r="I18" s="517"/>
      <c r="J18" s="517"/>
      <c r="K18" s="517"/>
      <c r="L18" s="518"/>
      <c r="M18" s="678" t="s">
        <v>367</v>
      </c>
      <c r="N18" s="678"/>
      <c r="O18" s="678"/>
      <c r="P18" s="678"/>
      <c r="Q18" s="678"/>
      <c r="R18" s="678"/>
      <c r="S18" s="678"/>
      <c r="T18" s="678"/>
      <c r="U18" s="678"/>
      <c r="V18" s="678"/>
      <c r="W18" s="678"/>
      <c r="X18" s="678"/>
      <c r="Y18" s="515"/>
    </row>
    <row r="19" spans="1:30" s="333" customFormat="1" ht="14.5" x14ac:dyDescent="0.35">
      <c r="A19" s="679"/>
      <c r="B19" s="519" t="s">
        <v>70</v>
      </c>
      <c r="C19" s="519"/>
      <c r="D19" s="520"/>
      <c r="E19" s="520"/>
      <c r="F19" s="520"/>
      <c r="G19" s="520"/>
      <c r="H19" s="520"/>
      <c r="I19" s="520"/>
      <c r="J19" s="520"/>
      <c r="K19" s="520"/>
      <c r="L19" s="521"/>
      <c r="M19" s="673" t="s">
        <v>86</v>
      </c>
      <c r="N19" s="673"/>
      <c r="O19" s="673"/>
      <c r="P19" s="673"/>
      <c r="Q19" s="673"/>
      <c r="R19" s="673"/>
      <c r="S19" s="673"/>
      <c r="T19" s="673"/>
      <c r="U19" s="673"/>
      <c r="V19" s="673"/>
      <c r="W19" s="673"/>
      <c r="X19" s="673"/>
      <c r="Y19" s="515"/>
      <c r="AA19"/>
      <c r="AB19"/>
      <c r="AC19"/>
      <c r="AD19"/>
    </row>
    <row r="20" spans="1:30" s="333" customFormat="1" ht="14.5" x14ac:dyDescent="0.35">
      <c r="A20" s="679"/>
      <c r="B20" s="516" t="s">
        <v>68</v>
      </c>
      <c r="C20" s="516"/>
      <c r="D20" s="517"/>
      <c r="E20" s="517"/>
      <c r="F20" s="517"/>
      <c r="G20" s="517"/>
      <c r="H20" s="517"/>
      <c r="I20" s="517"/>
      <c r="J20" s="517"/>
      <c r="K20" s="517"/>
      <c r="L20" s="518"/>
      <c r="M20" s="678" t="s">
        <v>87</v>
      </c>
      <c r="N20" s="678"/>
      <c r="O20" s="678"/>
      <c r="P20" s="678"/>
      <c r="Q20" s="678"/>
      <c r="R20" s="678"/>
      <c r="S20" s="678"/>
      <c r="T20" s="678"/>
      <c r="U20" s="678"/>
      <c r="V20" s="678"/>
      <c r="W20" s="678"/>
      <c r="X20" s="678"/>
      <c r="Y20" s="515"/>
      <c r="AA20"/>
      <c r="AB20"/>
      <c r="AC20"/>
      <c r="AD20"/>
    </row>
    <row r="21" spans="1:30" s="333" customFormat="1" ht="14.5" x14ac:dyDescent="0.35">
      <c r="A21" s="679"/>
      <c r="B21" s="519" t="s">
        <v>361</v>
      </c>
      <c r="C21" s="519"/>
      <c r="D21" s="520"/>
      <c r="E21" s="520"/>
      <c r="F21" s="520"/>
      <c r="G21" s="520"/>
      <c r="H21" s="520"/>
      <c r="I21" s="520"/>
      <c r="J21" s="520"/>
      <c r="K21" s="520"/>
      <c r="L21" s="521"/>
      <c r="M21" s="673" t="s">
        <v>362</v>
      </c>
      <c r="N21" s="673"/>
      <c r="O21" s="673"/>
      <c r="P21" s="673"/>
      <c r="Q21" s="673"/>
      <c r="R21" s="673"/>
      <c r="S21" s="673"/>
      <c r="T21" s="673"/>
      <c r="U21" s="673"/>
      <c r="V21" s="673"/>
      <c r="W21" s="673"/>
      <c r="X21" s="673"/>
      <c r="Y21" s="515"/>
      <c r="AA21"/>
      <c r="AB21"/>
      <c r="AC21"/>
      <c r="AD21"/>
    </row>
    <row r="22" spans="1:30" s="333" customFormat="1" ht="14.5" x14ac:dyDescent="0.35">
      <c r="A22" s="679"/>
      <c r="B22" s="516" t="s">
        <v>33</v>
      </c>
      <c r="C22" s="516"/>
      <c r="D22" s="517"/>
      <c r="E22" s="517"/>
      <c r="F22" s="517"/>
      <c r="G22" s="517"/>
      <c r="H22" s="517"/>
      <c r="I22" s="517"/>
      <c r="J22" s="517"/>
      <c r="K22" s="517"/>
      <c r="L22" s="518"/>
      <c r="M22" s="678" t="s">
        <v>368</v>
      </c>
      <c r="N22" s="678"/>
      <c r="O22" s="678"/>
      <c r="P22" s="678"/>
      <c r="Q22" s="678"/>
      <c r="R22" s="678"/>
      <c r="S22" s="678"/>
      <c r="T22" s="678"/>
      <c r="U22" s="678"/>
      <c r="V22" s="678"/>
      <c r="W22" s="678"/>
      <c r="X22" s="678"/>
      <c r="Y22" s="515"/>
      <c r="AA22"/>
      <c r="AB22"/>
      <c r="AC22"/>
      <c r="AD22"/>
    </row>
    <row r="23" spans="1:30" s="333" customFormat="1" ht="14.5" x14ac:dyDescent="0.35">
      <c r="A23" s="679"/>
      <c r="B23" s="519" t="s">
        <v>34</v>
      </c>
      <c r="C23" s="519"/>
      <c r="D23" s="520"/>
      <c r="E23" s="520"/>
      <c r="F23" s="520"/>
      <c r="G23" s="520"/>
      <c r="H23" s="520"/>
      <c r="I23" s="520"/>
      <c r="J23" s="520"/>
      <c r="K23" s="520"/>
      <c r="L23" s="521"/>
      <c r="M23" s="673" t="s">
        <v>90</v>
      </c>
      <c r="N23" s="673"/>
      <c r="O23" s="673"/>
      <c r="P23" s="673"/>
      <c r="Q23" s="673"/>
      <c r="R23" s="673"/>
      <c r="S23" s="673"/>
      <c r="T23" s="673"/>
      <c r="U23" s="673"/>
      <c r="V23" s="673"/>
      <c r="W23" s="673"/>
      <c r="X23" s="673"/>
      <c r="Y23" s="515"/>
      <c r="AA23"/>
      <c r="AB23"/>
      <c r="AC23"/>
      <c r="AD23"/>
    </row>
    <row r="24" spans="1:30" s="333" customFormat="1" ht="15" thickBot="1" x14ac:dyDescent="0.4">
      <c r="A24" s="679"/>
      <c r="B24" s="532" t="s">
        <v>72</v>
      </c>
      <c r="C24" s="532"/>
      <c r="D24" s="533"/>
      <c r="E24" s="533"/>
      <c r="F24" s="533"/>
      <c r="G24" s="533"/>
      <c r="H24" s="533"/>
      <c r="I24" s="533"/>
      <c r="J24" s="533"/>
      <c r="K24" s="533"/>
      <c r="L24" s="534"/>
      <c r="M24" s="683" t="s">
        <v>88</v>
      </c>
      <c r="N24" s="683"/>
      <c r="O24" s="683"/>
      <c r="P24" s="683"/>
      <c r="Q24" s="683"/>
      <c r="R24" s="683"/>
      <c r="S24" s="683"/>
      <c r="T24" s="683"/>
      <c r="U24" s="683"/>
      <c r="V24" s="683"/>
      <c r="W24" s="683"/>
      <c r="X24" s="683"/>
      <c r="Y24" s="515"/>
      <c r="AA24"/>
      <c r="AB24"/>
      <c r="AC24"/>
      <c r="AD24"/>
    </row>
    <row r="25" spans="1:30" s="333" customFormat="1" ht="15" thickTop="1" x14ac:dyDescent="0.35">
      <c r="A25" s="680" t="s">
        <v>3</v>
      </c>
      <c r="B25" s="528" t="s">
        <v>37</v>
      </c>
      <c r="C25" s="529"/>
      <c r="D25" s="530"/>
      <c r="E25" s="530"/>
      <c r="F25" s="530"/>
      <c r="G25" s="530"/>
      <c r="H25" s="530"/>
      <c r="I25" s="530"/>
      <c r="J25" s="530"/>
      <c r="K25" s="530"/>
      <c r="L25" s="531"/>
      <c r="M25" s="684" t="s">
        <v>76</v>
      </c>
      <c r="N25" s="684"/>
      <c r="O25" s="684"/>
      <c r="P25" s="684"/>
      <c r="Q25" s="684"/>
      <c r="R25" s="684"/>
      <c r="S25" s="684"/>
      <c r="T25" s="684"/>
      <c r="U25" s="684"/>
      <c r="V25" s="684"/>
      <c r="W25" s="684"/>
      <c r="X25" s="684"/>
      <c r="Y25" s="515"/>
      <c r="AA25"/>
      <c r="AB25"/>
      <c r="AC25"/>
      <c r="AD25"/>
    </row>
    <row r="26" spans="1:30" s="333" customFormat="1" ht="14.5" x14ac:dyDescent="0.35">
      <c r="A26" s="680"/>
      <c r="B26" s="516" t="s">
        <v>91</v>
      </c>
      <c r="C26" s="516"/>
      <c r="D26" s="517"/>
      <c r="E26" s="517"/>
      <c r="F26" s="517"/>
      <c r="G26" s="517"/>
      <c r="H26" s="517"/>
      <c r="I26" s="517"/>
      <c r="J26" s="517"/>
      <c r="K26" s="517"/>
      <c r="L26" s="518"/>
      <c r="M26" s="678" t="s">
        <v>418</v>
      </c>
      <c r="N26" s="678"/>
      <c r="O26" s="678"/>
      <c r="P26" s="678"/>
      <c r="Q26" s="678"/>
      <c r="R26" s="678"/>
      <c r="S26" s="678"/>
      <c r="T26" s="678"/>
      <c r="U26" s="678"/>
      <c r="V26" s="678"/>
      <c r="W26" s="678"/>
      <c r="X26" s="678"/>
      <c r="Y26" s="515"/>
      <c r="AA26"/>
      <c r="AB26"/>
      <c r="AC26"/>
      <c r="AD26"/>
    </row>
    <row r="27" spans="1:30" s="333" customFormat="1" ht="14.5" x14ac:dyDescent="0.35">
      <c r="A27" s="680"/>
      <c r="B27" s="519" t="s">
        <v>73</v>
      </c>
      <c r="C27" s="519"/>
      <c r="D27" s="520"/>
      <c r="E27" s="520"/>
      <c r="F27" s="520"/>
      <c r="G27" s="520"/>
      <c r="H27" s="520"/>
      <c r="I27" s="520"/>
      <c r="J27" s="520"/>
      <c r="K27" s="520"/>
      <c r="L27" s="521"/>
      <c r="M27" s="673" t="s">
        <v>421</v>
      </c>
      <c r="N27" s="673"/>
      <c r="O27" s="673"/>
      <c r="P27" s="673"/>
      <c r="Q27" s="673"/>
      <c r="R27" s="673"/>
      <c r="S27" s="673"/>
      <c r="T27" s="673"/>
      <c r="U27" s="673"/>
      <c r="V27" s="673"/>
      <c r="W27" s="673"/>
      <c r="X27" s="673"/>
      <c r="Y27" s="515"/>
      <c r="AA27"/>
      <c r="AB27"/>
      <c r="AC27"/>
      <c r="AD27"/>
    </row>
    <row r="28" spans="1:30" s="333" customFormat="1" ht="14.5" x14ac:dyDescent="0.35">
      <c r="A28" s="680"/>
      <c r="B28" s="522" t="s">
        <v>419</v>
      </c>
      <c r="C28" s="522"/>
      <c r="D28" s="523"/>
      <c r="E28" s="523"/>
      <c r="F28" s="523"/>
      <c r="G28" s="523"/>
      <c r="H28" s="523"/>
      <c r="I28" s="523"/>
      <c r="J28" s="523"/>
      <c r="K28" s="523"/>
      <c r="L28" s="524"/>
      <c r="M28" s="682" t="s">
        <v>420</v>
      </c>
      <c r="N28" s="682"/>
      <c r="O28" s="682"/>
      <c r="P28" s="682"/>
      <c r="Q28" s="682"/>
      <c r="R28" s="682"/>
      <c r="S28" s="682"/>
      <c r="T28" s="682"/>
      <c r="U28" s="682"/>
      <c r="V28" s="682"/>
      <c r="W28" s="682"/>
      <c r="X28" s="682"/>
      <c r="Y28" s="515"/>
      <c r="AA28"/>
      <c r="AB28"/>
      <c r="AC28"/>
      <c r="AD28"/>
    </row>
    <row r="29" spans="1:30" s="333" customFormat="1" ht="14.5" x14ac:dyDescent="0.35">
      <c r="A29" s="680"/>
      <c r="B29" s="525" t="s">
        <v>71</v>
      </c>
      <c r="C29" s="525"/>
      <c r="D29" s="526"/>
      <c r="E29" s="526"/>
      <c r="F29" s="526"/>
      <c r="G29" s="526"/>
      <c r="H29" s="526"/>
      <c r="I29" s="526"/>
      <c r="J29" s="526"/>
      <c r="K29" s="526"/>
      <c r="L29" s="527"/>
      <c r="M29" s="681" t="s">
        <v>74</v>
      </c>
      <c r="N29" s="681"/>
      <c r="O29" s="681"/>
      <c r="P29" s="681"/>
      <c r="Q29" s="681"/>
      <c r="R29" s="681"/>
      <c r="S29" s="681"/>
      <c r="T29" s="681"/>
      <c r="U29" s="681"/>
      <c r="V29" s="681"/>
      <c r="W29" s="681"/>
      <c r="X29" s="681"/>
      <c r="Y29" s="515"/>
      <c r="AA29"/>
      <c r="AB29"/>
      <c r="AC29"/>
      <c r="AD29"/>
    </row>
    <row r="30" spans="1:30" s="333" customFormat="1" ht="15.75" customHeight="1" x14ac:dyDescent="0.35">
      <c r="A30" s="680"/>
      <c r="B30" s="522" t="s">
        <v>370</v>
      </c>
      <c r="C30" s="522"/>
      <c r="D30" s="523"/>
      <c r="E30" s="523"/>
      <c r="F30" s="523"/>
      <c r="G30" s="523"/>
      <c r="H30" s="523"/>
      <c r="I30" s="523"/>
      <c r="J30" s="523"/>
      <c r="K30" s="523"/>
      <c r="L30" s="524"/>
      <c r="M30" s="682" t="s">
        <v>77</v>
      </c>
      <c r="N30" s="682"/>
      <c r="O30" s="682"/>
      <c r="P30" s="682"/>
      <c r="Q30" s="682"/>
      <c r="R30" s="682"/>
      <c r="S30" s="682"/>
      <c r="T30" s="682"/>
      <c r="U30" s="682"/>
      <c r="V30" s="682"/>
      <c r="W30" s="682"/>
      <c r="X30" s="682"/>
      <c r="Y30" s="515"/>
      <c r="AA30"/>
      <c r="AB30"/>
      <c r="AC30"/>
      <c r="AD30"/>
    </row>
    <row r="31" spans="1:30" s="333" customFormat="1" ht="14.5" x14ac:dyDescent="0.35">
      <c r="A31" s="680"/>
      <c r="B31" s="519" t="s">
        <v>39</v>
      </c>
      <c r="C31" s="519"/>
      <c r="D31" s="520"/>
      <c r="E31" s="520"/>
      <c r="F31" s="520"/>
      <c r="G31" s="520"/>
      <c r="H31" s="520"/>
      <c r="I31" s="520"/>
      <c r="J31" s="520"/>
      <c r="K31" s="520"/>
      <c r="L31" s="521"/>
      <c r="M31" s="673" t="s">
        <v>75</v>
      </c>
      <c r="N31" s="673"/>
      <c r="O31" s="673"/>
      <c r="P31" s="673"/>
      <c r="Q31" s="673"/>
      <c r="R31" s="673"/>
      <c r="S31" s="673"/>
      <c r="T31" s="673"/>
      <c r="U31" s="673"/>
      <c r="V31" s="673"/>
      <c r="W31" s="673"/>
      <c r="X31" s="673"/>
      <c r="Y31" s="515"/>
      <c r="AA31"/>
      <c r="AB31"/>
      <c r="AC31"/>
      <c r="AD31"/>
    </row>
    <row r="32" spans="1:30" s="210" customFormat="1" x14ac:dyDescent="0.25">
      <c r="AA32"/>
      <c r="AB32"/>
      <c r="AC32"/>
      <c r="AD32"/>
    </row>
    <row r="33" spans="1:30" x14ac:dyDescent="0.25">
      <c r="A33" s="333"/>
      <c r="B33" s="333"/>
      <c r="Y33" s="333"/>
    </row>
    <row r="34" spans="1:30" s="333" customFormat="1" x14ac:dyDescent="0.25">
      <c r="AA34"/>
      <c r="AB34"/>
      <c r="AC34"/>
      <c r="AD34"/>
    </row>
    <row r="36" spans="1:30" ht="20.25" customHeight="1" x14ac:dyDescent="0.25">
      <c r="A36" s="310"/>
      <c r="B36" s="637" t="s">
        <v>496</v>
      </c>
      <c r="C36" s="637"/>
      <c r="D36" s="637"/>
      <c r="E36" s="637"/>
      <c r="F36" s="637"/>
      <c r="G36" s="637"/>
      <c r="H36" s="637"/>
      <c r="I36" s="637"/>
      <c r="J36" s="637"/>
      <c r="K36" s="637"/>
      <c r="L36" s="637"/>
      <c r="M36" s="637"/>
      <c r="Y36" s="333"/>
    </row>
    <row r="37" spans="1:30" s="309" customFormat="1" ht="20.25" customHeight="1" x14ac:dyDescent="0.25">
      <c r="A37" s="310"/>
      <c r="B37" s="637"/>
      <c r="C37" s="637"/>
      <c r="D37" s="637"/>
      <c r="E37" s="637"/>
      <c r="F37" s="637"/>
      <c r="G37" s="637"/>
      <c r="H37" s="637"/>
      <c r="I37" s="637"/>
      <c r="J37" s="637"/>
      <c r="K37" s="637"/>
      <c r="L37" s="637"/>
      <c r="M37" s="637"/>
      <c r="N37" s="333"/>
      <c r="O37" s="333"/>
      <c r="P37" s="333"/>
      <c r="Q37" s="333"/>
      <c r="R37" s="333"/>
      <c r="S37" s="333"/>
      <c r="T37" s="333"/>
      <c r="U37" s="333"/>
      <c r="V37" s="333"/>
      <c r="W37" s="333"/>
      <c r="X37" s="333"/>
      <c r="Y37" s="333"/>
      <c r="AA37"/>
      <c r="AB37"/>
      <c r="AC37"/>
      <c r="AD37"/>
    </row>
    <row r="38" spans="1:30" x14ac:dyDescent="0.25">
      <c r="Y38" s="333"/>
    </row>
    <row r="39" spans="1:30" ht="23" customHeight="1" x14ac:dyDescent="0.25">
      <c r="B39" s="640" t="s">
        <v>497</v>
      </c>
      <c r="C39" s="640"/>
      <c r="D39" s="640"/>
      <c r="E39" s="640"/>
      <c r="F39" s="640"/>
      <c r="G39" s="640"/>
      <c r="H39" s="640"/>
      <c r="I39" s="640"/>
      <c r="J39" s="640"/>
      <c r="K39" s="640"/>
      <c r="L39" s="640"/>
      <c r="M39" s="640"/>
      <c r="N39" s="640"/>
      <c r="O39" s="640"/>
      <c r="P39" s="640"/>
      <c r="Q39" s="640"/>
      <c r="R39" s="640"/>
      <c r="S39" s="640"/>
      <c r="T39" s="640"/>
      <c r="U39" s="640"/>
      <c r="V39" s="640"/>
      <c r="W39" s="640"/>
      <c r="Y39" s="333"/>
    </row>
    <row r="40" spans="1:30" s="311" customFormat="1" ht="35" customHeight="1" x14ac:dyDescent="0.3">
      <c r="B40" s="640"/>
      <c r="C40" s="640"/>
      <c r="D40" s="640"/>
      <c r="E40" s="640"/>
      <c r="F40" s="640"/>
      <c r="G40" s="640"/>
      <c r="H40" s="640"/>
      <c r="I40" s="640"/>
      <c r="J40" s="640"/>
      <c r="K40" s="640"/>
      <c r="L40" s="640"/>
      <c r="M40" s="640"/>
      <c r="N40" s="640"/>
      <c r="O40" s="640"/>
      <c r="P40" s="640"/>
      <c r="Q40" s="640"/>
      <c r="R40" s="640"/>
      <c r="S40" s="640"/>
      <c r="T40" s="640"/>
      <c r="U40" s="640"/>
      <c r="V40" s="640"/>
      <c r="W40" s="640"/>
      <c r="X40" s="396"/>
      <c r="AA40"/>
      <c r="AB40"/>
      <c r="AC40"/>
      <c r="AD40"/>
    </row>
    <row r="41" spans="1:30" s="311" customFormat="1" ht="20.75" customHeight="1" x14ac:dyDescent="0.3">
      <c r="B41" s="640"/>
      <c r="C41" s="640"/>
      <c r="D41" s="640"/>
      <c r="E41" s="640"/>
      <c r="F41" s="640"/>
      <c r="G41" s="640"/>
      <c r="H41" s="640"/>
      <c r="I41" s="640"/>
      <c r="J41" s="640"/>
      <c r="K41" s="640"/>
      <c r="L41" s="640"/>
      <c r="M41" s="640"/>
      <c r="N41" s="640"/>
      <c r="O41" s="640"/>
      <c r="P41" s="640"/>
      <c r="Q41" s="640"/>
      <c r="R41" s="640"/>
      <c r="S41" s="640"/>
      <c r="T41" s="640"/>
      <c r="U41" s="640"/>
      <c r="V41" s="640"/>
      <c r="W41" s="640"/>
      <c r="AA41"/>
      <c r="AB41"/>
      <c r="AC41"/>
      <c r="AD41"/>
    </row>
    <row r="42" spans="1:30" s="311" customFormat="1" ht="20.75" customHeight="1" x14ac:dyDescent="0.3">
      <c r="B42" s="640"/>
      <c r="C42" s="640"/>
      <c r="D42" s="640"/>
      <c r="E42" s="640"/>
      <c r="F42" s="640"/>
      <c r="G42" s="640"/>
      <c r="H42" s="640"/>
      <c r="I42" s="640"/>
      <c r="J42" s="640"/>
      <c r="K42" s="640"/>
      <c r="L42" s="640"/>
      <c r="M42" s="640"/>
      <c r="N42" s="640"/>
      <c r="O42" s="640"/>
      <c r="P42" s="640"/>
      <c r="Q42" s="640"/>
      <c r="R42" s="640"/>
      <c r="S42" s="640"/>
      <c r="T42" s="640"/>
      <c r="U42" s="640"/>
      <c r="V42" s="640"/>
      <c r="W42" s="640"/>
      <c r="AA42"/>
      <c r="AB42"/>
      <c r="AC42"/>
      <c r="AD42"/>
    </row>
    <row r="43" spans="1:30" s="311" customFormat="1" ht="34.25" customHeight="1" x14ac:dyDescent="0.3">
      <c r="B43" s="640"/>
      <c r="C43" s="640"/>
      <c r="D43" s="640"/>
      <c r="E43" s="640"/>
      <c r="F43" s="640"/>
      <c r="G43" s="640"/>
      <c r="H43" s="640"/>
      <c r="I43" s="640"/>
      <c r="J43" s="640"/>
      <c r="K43" s="640"/>
      <c r="L43" s="640"/>
      <c r="M43" s="640"/>
      <c r="N43" s="640"/>
      <c r="O43" s="640"/>
      <c r="P43" s="640"/>
      <c r="Q43" s="640"/>
      <c r="R43" s="640"/>
      <c r="S43" s="640"/>
      <c r="T43" s="640"/>
      <c r="U43" s="640"/>
      <c r="V43" s="640"/>
      <c r="W43" s="640"/>
      <c r="X43" s="396"/>
      <c r="AA43"/>
      <c r="AB43"/>
      <c r="AC43"/>
      <c r="AD43"/>
    </row>
    <row r="44" spans="1:30" s="311" customFormat="1" ht="34.25" customHeight="1" x14ac:dyDescent="0.3">
      <c r="B44" s="640"/>
      <c r="C44" s="640"/>
      <c r="D44" s="640"/>
      <c r="E44" s="640"/>
      <c r="F44" s="640"/>
      <c r="G44" s="640"/>
      <c r="H44" s="640"/>
      <c r="I44" s="640"/>
      <c r="J44" s="640"/>
      <c r="K44" s="640"/>
      <c r="L44" s="640"/>
      <c r="M44" s="640"/>
      <c r="N44" s="640"/>
      <c r="O44" s="640"/>
      <c r="P44" s="640"/>
      <c r="Q44" s="640"/>
      <c r="R44" s="640"/>
      <c r="S44" s="640"/>
      <c r="T44" s="640"/>
      <c r="U44" s="640"/>
      <c r="V44" s="640"/>
      <c r="W44" s="640"/>
      <c r="X44" s="396"/>
      <c r="AA44"/>
      <c r="AB44"/>
      <c r="AC44"/>
      <c r="AD44"/>
    </row>
    <row r="45" spans="1:30" ht="35" customHeight="1" x14ac:dyDescent="0.3">
      <c r="B45" s="640"/>
      <c r="C45" s="640"/>
      <c r="D45" s="640"/>
      <c r="E45" s="640"/>
      <c r="F45" s="640"/>
      <c r="G45" s="640"/>
      <c r="H45" s="640"/>
      <c r="I45" s="640"/>
      <c r="J45" s="640"/>
      <c r="K45" s="640"/>
      <c r="L45" s="640"/>
      <c r="M45" s="640"/>
      <c r="N45" s="640"/>
      <c r="O45" s="640"/>
      <c r="P45" s="640"/>
      <c r="Q45" s="640"/>
      <c r="R45" s="640"/>
      <c r="S45" s="640"/>
      <c r="T45" s="640"/>
      <c r="U45" s="640"/>
      <c r="V45" s="640"/>
      <c r="W45" s="640"/>
      <c r="X45" s="396"/>
    </row>
    <row r="46" spans="1:30" ht="34.25" customHeight="1" x14ac:dyDescent="0.3">
      <c r="B46" s="640"/>
      <c r="C46" s="640"/>
      <c r="D46" s="640"/>
      <c r="E46" s="640"/>
      <c r="F46" s="640"/>
      <c r="G46" s="640"/>
      <c r="H46" s="640"/>
      <c r="I46" s="640"/>
      <c r="J46" s="640"/>
      <c r="K46" s="640"/>
      <c r="L46" s="640"/>
      <c r="M46" s="640"/>
      <c r="N46" s="640"/>
      <c r="O46" s="640"/>
      <c r="P46" s="640"/>
      <c r="Q46" s="640"/>
      <c r="R46" s="640"/>
      <c r="S46" s="640"/>
      <c r="T46" s="640"/>
      <c r="U46" s="640"/>
      <c r="V46" s="640"/>
      <c r="W46" s="640"/>
      <c r="X46" s="396"/>
    </row>
    <row r="47" spans="1:30" ht="34.25" customHeight="1" x14ac:dyDescent="0.3">
      <c r="B47" s="640"/>
      <c r="C47" s="640"/>
      <c r="D47" s="640"/>
      <c r="E47" s="640"/>
      <c r="F47" s="640"/>
      <c r="G47" s="640"/>
      <c r="H47" s="640"/>
      <c r="I47" s="640"/>
      <c r="J47" s="640"/>
      <c r="K47" s="640"/>
      <c r="L47" s="640"/>
      <c r="M47" s="640"/>
      <c r="N47" s="640"/>
      <c r="O47" s="640"/>
      <c r="P47" s="640"/>
      <c r="Q47" s="640"/>
      <c r="R47" s="640"/>
      <c r="S47" s="640"/>
      <c r="T47" s="640"/>
      <c r="U47" s="640"/>
      <c r="V47" s="640"/>
      <c r="W47" s="640"/>
      <c r="X47" s="396"/>
    </row>
    <row r="48" spans="1:30" x14ac:dyDescent="0.25">
      <c r="A48" s="333"/>
      <c r="B48" s="640"/>
      <c r="C48" s="640"/>
      <c r="D48" s="640"/>
      <c r="E48" s="640"/>
      <c r="F48" s="640"/>
      <c r="G48" s="640"/>
      <c r="H48" s="640"/>
      <c r="I48" s="640"/>
      <c r="J48" s="640"/>
      <c r="K48" s="640"/>
      <c r="L48" s="640"/>
      <c r="M48" s="640"/>
      <c r="N48" s="640"/>
      <c r="O48" s="640"/>
      <c r="P48" s="640"/>
      <c r="Q48" s="640"/>
      <c r="R48" s="640"/>
      <c r="S48" s="640"/>
      <c r="T48" s="640"/>
      <c r="U48" s="640"/>
      <c r="V48" s="640"/>
      <c r="W48" s="640"/>
      <c r="Y48" s="333"/>
    </row>
    <row r="49" spans="1:25" ht="15.75" customHeight="1" x14ac:dyDescent="0.25">
      <c r="A49" s="333"/>
      <c r="B49" s="640"/>
      <c r="C49" s="640"/>
      <c r="D49" s="640"/>
      <c r="E49" s="640"/>
      <c r="F49" s="640"/>
      <c r="G49" s="640"/>
      <c r="H49" s="640"/>
      <c r="I49" s="640"/>
      <c r="J49" s="640"/>
      <c r="K49" s="640"/>
      <c r="L49" s="640"/>
      <c r="M49" s="640"/>
      <c r="N49" s="640"/>
      <c r="O49" s="640"/>
      <c r="P49" s="640"/>
      <c r="Q49" s="640"/>
      <c r="R49" s="640"/>
      <c r="S49" s="640"/>
      <c r="T49" s="640"/>
      <c r="U49" s="640"/>
      <c r="V49" s="640"/>
      <c r="W49" s="640"/>
      <c r="Y49" s="333"/>
    </row>
    <row r="50" spans="1:25" x14ac:dyDescent="0.25">
      <c r="A50" s="333"/>
      <c r="B50" s="640"/>
      <c r="C50" s="640"/>
      <c r="D50" s="640"/>
      <c r="E50" s="640"/>
      <c r="F50" s="640"/>
      <c r="G50" s="640"/>
      <c r="H50" s="640"/>
      <c r="I50" s="640"/>
      <c r="J50" s="640"/>
      <c r="K50" s="640"/>
      <c r="L50" s="640"/>
      <c r="M50" s="640"/>
      <c r="N50" s="640"/>
      <c r="O50" s="640"/>
      <c r="P50" s="640"/>
      <c r="Q50" s="640"/>
      <c r="R50" s="640"/>
      <c r="S50" s="640"/>
      <c r="T50" s="640"/>
      <c r="U50" s="640"/>
      <c r="V50" s="640"/>
      <c r="W50" s="640"/>
      <c r="Y50" s="333"/>
    </row>
    <row r="51" spans="1:25" x14ac:dyDescent="0.25">
      <c r="A51" s="333"/>
      <c r="B51" s="640"/>
      <c r="C51" s="640"/>
      <c r="D51" s="640"/>
      <c r="E51" s="640"/>
      <c r="F51" s="640"/>
      <c r="G51" s="640"/>
      <c r="H51" s="640"/>
      <c r="I51" s="640"/>
      <c r="J51" s="640"/>
      <c r="K51" s="640"/>
      <c r="L51" s="640"/>
      <c r="M51" s="640"/>
      <c r="N51" s="640"/>
      <c r="O51" s="640"/>
      <c r="P51" s="640"/>
      <c r="Q51" s="640"/>
      <c r="R51" s="640"/>
      <c r="S51" s="640"/>
      <c r="T51" s="640"/>
      <c r="U51" s="640"/>
      <c r="V51" s="640"/>
      <c r="W51" s="640"/>
      <c r="Y51" s="333"/>
    </row>
    <row r="52" spans="1:25" x14ac:dyDescent="0.25">
      <c r="A52" s="333"/>
      <c r="B52" s="640"/>
      <c r="C52" s="640"/>
      <c r="D52" s="640"/>
      <c r="E52" s="640"/>
      <c r="F52" s="640"/>
      <c r="G52" s="640"/>
      <c r="H52" s="640"/>
      <c r="I52" s="640"/>
      <c r="J52" s="640"/>
      <c r="K52" s="640"/>
      <c r="L52" s="640"/>
      <c r="M52" s="640"/>
      <c r="N52" s="640"/>
      <c r="O52" s="640"/>
      <c r="P52" s="640"/>
      <c r="Q52" s="640"/>
      <c r="R52" s="640"/>
      <c r="S52" s="640"/>
      <c r="T52" s="640"/>
      <c r="U52" s="640"/>
      <c r="V52" s="640"/>
      <c r="W52" s="640"/>
      <c r="Y52" s="333"/>
    </row>
    <row r="53" spans="1:25" x14ac:dyDescent="0.25">
      <c r="B53" s="640"/>
      <c r="C53" s="640"/>
      <c r="D53" s="640"/>
      <c r="E53" s="640"/>
      <c r="F53" s="640"/>
      <c r="G53" s="640"/>
      <c r="H53" s="640"/>
      <c r="I53" s="640"/>
      <c r="J53" s="640"/>
      <c r="K53" s="640"/>
      <c r="L53" s="640"/>
      <c r="M53" s="640"/>
      <c r="N53" s="640"/>
      <c r="O53" s="640"/>
      <c r="P53" s="640"/>
      <c r="Q53" s="640"/>
      <c r="R53" s="640"/>
      <c r="S53" s="640"/>
      <c r="T53" s="640"/>
      <c r="U53" s="640"/>
      <c r="V53" s="640"/>
      <c r="W53" s="640"/>
    </row>
  </sheetData>
  <sheetProtection algorithmName="SHA-512" hashValue="LALQPzj6RcTQLtWXtd5BxVnGaOYJCx3uz8epBNtqCUHi+mMKpNP1wNSm2lg06mfSOXVRPOT48fWWTsgaxdgZcg==" saltValue="QVFzTeEOMyKV76TX4d/JsQ==" spinCount="100000" sheet="1" objects="1" scenarios="1"/>
  <mergeCells count="32">
    <mergeCell ref="B39:W53"/>
    <mergeCell ref="A7:A24"/>
    <mergeCell ref="A25:A31"/>
    <mergeCell ref="B36:M37"/>
    <mergeCell ref="M29:X29"/>
    <mergeCell ref="M30:X30"/>
    <mergeCell ref="M31:X31"/>
    <mergeCell ref="M24:X24"/>
    <mergeCell ref="M25:X25"/>
    <mergeCell ref="M26:X26"/>
    <mergeCell ref="M27:X27"/>
    <mergeCell ref="M28:X28"/>
    <mergeCell ref="M19:X19"/>
    <mergeCell ref="M20:X20"/>
    <mergeCell ref="M21:X21"/>
    <mergeCell ref="M22:X22"/>
    <mergeCell ref="M23:X23"/>
    <mergeCell ref="B1:K2"/>
    <mergeCell ref="B6:K6"/>
    <mergeCell ref="M6:X6"/>
    <mergeCell ref="M7:X7"/>
    <mergeCell ref="M8:X8"/>
    <mergeCell ref="M9:X9"/>
    <mergeCell ref="M10:X10"/>
    <mergeCell ref="M11:X11"/>
    <mergeCell ref="M12:X12"/>
    <mergeCell ref="M13:X13"/>
    <mergeCell ref="M14:X14"/>
    <mergeCell ref="M15:X15"/>
    <mergeCell ref="M16:X16"/>
    <mergeCell ref="M17:X17"/>
    <mergeCell ref="M18:X18"/>
  </mergeCells>
  <phoneticPr fontId="20" type="noConversion"/>
  <printOptions horizontalCentered="1" verticalCentered="1"/>
  <pageMargins left="0.25" right="0.25" top="0.75" bottom="0.4" header="0.3" footer="0.3"/>
  <pageSetup orientation="landscape" r:id="rId1"/>
  <headerFooter differentFirst="1" alignWithMargins="0">
    <oddHeader>&amp;L&amp;K01+033Ontario Energy Board&amp;R&amp;"Arial,Bold"&amp;K01+0322019&amp;"Arial,Regular" Yearbook of
Natural Gas Distributors</oddHeader>
    <oddFooter>&amp;R&amp;"Arial,Bold"&amp;9&amp;K01+034&amp;P &amp;"Arial,Regular"of &amp;N</oddFooter>
  </headerFooter>
  <colBreaks count="2" manualBreakCount="2">
    <brk id="36" max="1048575" man="1"/>
    <brk id="50"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indexed="15"/>
  </sheetPr>
  <dimension ref="A1:S63"/>
  <sheetViews>
    <sheetView topLeftCell="B1" workbookViewId="0">
      <selection activeCell="D11" sqref="D11"/>
    </sheetView>
  </sheetViews>
  <sheetFormatPr defaultRowHeight="13" x14ac:dyDescent="0.3"/>
  <cols>
    <col min="1" max="1" width="4.54296875" style="12" customWidth="1"/>
    <col min="2" max="2" width="36.7265625" bestFit="1" customWidth="1"/>
    <col min="3" max="3" width="15" bestFit="1" customWidth="1"/>
    <col min="4" max="5" width="15.26953125" bestFit="1" customWidth="1"/>
    <col min="6" max="6" width="14.7265625" customWidth="1"/>
    <col min="7" max="7" width="14.7265625" style="312" customWidth="1"/>
    <col min="8" max="8" width="14.7265625" style="287" customWidth="1"/>
    <col min="9" max="9" width="14.7265625" style="290" customWidth="1"/>
    <col min="10" max="10" width="14.7265625" style="222" customWidth="1"/>
    <col min="11" max="13" width="12.7265625" customWidth="1"/>
    <col min="14" max="14" width="12.7265625" style="208" customWidth="1"/>
    <col min="15" max="15" width="12.7265625" customWidth="1"/>
    <col min="17" max="17" width="13.7265625" bestFit="1" customWidth="1"/>
    <col min="18" max="18" width="14" bestFit="1" customWidth="1"/>
    <col min="19" max="19" width="12.36328125" bestFit="1" customWidth="1"/>
  </cols>
  <sheetData>
    <row r="1" spans="1:19" x14ac:dyDescent="0.3">
      <c r="B1" s="12" t="s">
        <v>92</v>
      </c>
      <c r="C1" s="12">
        <v>2015</v>
      </c>
      <c r="D1" s="12">
        <v>2016</v>
      </c>
      <c r="E1" s="12">
        <v>2017</v>
      </c>
      <c r="F1" s="12">
        <v>2018</v>
      </c>
      <c r="G1" s="291">
        <v>2019</v>
      </c>
      <c r="H1"/>
      <c r="I1" s="12">
        <v>1000</v>
      </c>
      <c r="J1"/>
      <c r="N1"/>
    </row>
    <row r="2" spans="1:19" x14ac:dyDescent="0.3">
      <c r="A2" s="54">
        <v>1</v>
      </c>
      <c r="B2" s="12" t="s">
        <v>93</v>
      </c>
      <c r="C2" s="221">
        <v>7.0062368081999997</v>
      </c>
      <c r="D2" s="221">
        <v>7.1825160761999998</v>
      </c>
      <c r="E2" s="313">
        <v>7.58143196337</v>
      </c>
      <c r="F2" s="313">
        <v>8.1541754161300002</v>
      </c>
      <c r="G2" s="292">
        <f>'Balance Sheet'!M25/1000000000</f>
        <v>8.5139936059999997</v>
      </c>
      <c r="H2" t="s">
        <v>94</v>
      </c>
      <c r="I2"/>
      <c r="J2"/>
      <c r="N2"/>
    </row>
    <row r="3" spans="1:19" x14ac:dyDescent="0.3">
      <c r="A3" s="54">
        <v>1</v>
      </c>
      <c r="B3" s="12" t="s">
        <v>95</v>
      </c>
      <c r="C3" s="221">
        <v>4.5321577337500001</v>
      </c>
      <c r="D3" s="221">
        <v>4.9913025019399999</v>
      </c>
      <c r="E3" s="313">
        <v>5.3915135650900003</v>
      </c>
      <c r="F3" s="313">
        <v>4.9362334731000006</v>
      </c>
      <c r="G3" s="292">
        <f>'Balance Sheet'!M32/1000000000</f>
        <v>10.011121864750001</v>
      </c>
      <c r="H3" t="s">
        <v>94</v>
      </c>
      <c r="I3"/>
      <c r="J3" s="208"/>
      <c r="N3"/>
    </row>
    <row r="4" spans="1:19" x14ac:dyDescent="0.3">
      <c r="A4" s="54">
        <v>3</v>
      </c>
      <c r="B4" s="12" t="s">
        <v>96</v>
      </c>
      <c r="C4" s="221">
        <v>12.83624836533</v>
      </c>
      <c r="D4" s="221">
        <v>13.993950193029999</v>
      </c>
      <c r="E4" s="313">
        <v>15.312793338200001</v>
      </c>
      <c r="F4" s="313">
        <v>15.037654293410002</v>
      </c>
      <c r="G4" s="292">
        <f>'Balance Sheet'!M10/1000000000</f>
        <v>15.433279142030001</v>
      </c>
      <c r="H4" t="s">
        <v>94</v>
      </c>
      <c r="I4"/>
      <c r="J4"/>
      <c r="N4"/>
    </row>
    <row r="5" spans="1:19" x14ac:dyDescent="0.3">
      <c r="A5" s="54">
        <v>9</v>
      </c>
      <c r="B5" s="12" t="s">
        <v>42</v>
      </c>
      <c r="C5" s="65">
        <v>421.78355617000005</v>
      </c>
      <c r="D5" s="65">
        <v>433.98841023000028</v>
      </c>
      <c r="E5" s="64">
        <v>481.66526325999962</v>
      </c>
      <c r="F5" s="64">
        <v>565.37939866999989</v>
      </c>
      <c r="G5" s="293">
        <f>'Income Statement'!M22/1000000</f>
        <v>557.1508061799999</v>
      </c>
      <c r="H5" t="s">
        <v>97</v>
      </c>
      <c r="I5"/>
      <c r="J5"/>
      <c r="N5"/>
    </row>
    <row r="6" spans="1:19" x14ac:dyDescent="0.3">
      <c r="A6" s="54">
        <v>8</v>
      </c>
      <c r="B6" s="12" t="s">
        <v>373</v>
      </c>
      <c r="C6" s="221">
        <v>4.0999999999999996</v>
      </c>
      <c r="D6" s="221">
        <v>3.3362456899400001</v>
      </c>
      <c r="E6" s="313">
        <v>4.0507343309599992</v>
      </c>
      <c r="F6" s="313">
        <v>3.8747812989200003</v>
      </c>
      <c r="G6" s="292">
        <f>'Income Statement'!M9/1000000000</f>
        <v>3.4581349925199998</v>
      </c>
      <c r="H6" t="s">
        <v>94</v>
      </c>
      <c r="I6"/>
      <c r="J6"/>
      <c r="N6"/>
    </row>
    <row r="7" spans="1:19" x14ac:dyDescent="0.3">
      <c r="B7" s="12"/>
      <c r="C7" s="55"/>
      <c r="D7" s="55"/>
      <c r="E7" s="314"/>
      <c r="F7" s="314"/>
      <c r="G7" s="294"/>
      <c r="H7"/>
      <c r="I7" s="279"/>
      <c r="J7" s="279"/>
      <c r="K7" s="279"/>
      <c r="L7" s="279"/>
      <c r="M7" s="280"/>
      <c r="N7"/>
    </row>
    <row r="8" spans="1:19" x14ac:dyDescent="0.3">
      <c r="A8" s="12">
        <v>13</v>
      </c>
      <c r="B8" s="12" t="s">
        <v>98</v>
      </c>
      <c r="C8" s="56">
        <v>3.540089</v>
      </c>
      <c r="D8" s="56">
        <v>3.5987</v>
      </c>
      <c r="E8" s="315">
        <v>3.6539860000000002</v>
      </c>
      <c r="F8" s="315">
        <v>3.701403</v>
      </c>
      <c r="G8" s="295">
        <f>E11/1000000</f>
        <v>3.7173989999999999</v>
      </c>
      <c r="H8" t="s">
        <v>97</v>
      </c>
      <c r="I8"/>
      <c r="J8"/>
      <c r="N8"/>
    </row>
    <row r="9" spans="1:19" x14ac:dyDescent="0.3">
      <c r="B9" s="12"/>
      <c r="C9" s="55"/>
      <c r="D9" s="55"/>
      <c r="E9" s="55"/>
      <c r="F9" s="55"/>
      <c r="G9" s="55"/>
      <c r="H9" s="55"/>
      <c r="I9" s="57"/>
      <c r="J9" s="55"/>
      <c r="K9" s="55"/>
      <c r="L9" s="55"/>
      <c r="M9" s="55"/>
      <c r="N9" s="55"/>
      <c r="O9" s="55"/>
    </row>
    <row r="10" spans="1:19" ht="23" x14ac:dyDescent="0.3">
      <c r="B10" s="12"/>
      <c r="C10" s="301" t="s">
        <v>469</v>
      </c>
      <c r="D10" s="302" t="s">
        <v>467</v>
      </c>
      <c r="E10" s="57" t="s">
        <v>99</v>
      </c>
      <c r="G10" s="57"/>
      <c r="H10" s="57"/>
      <c r="I10" s="57"/>
      <c r="J10" s="57"/>
      <c r="K10" s="57"/>
      <c r="L10" s="57"/>
      <c r="M10" s="57"/>
      <c r="N10" s="57"/>
      <c r="O10" s="57"/>
    </row>
    <row r="11" spans="1:19" x14ac:dyDescent="0.3">
      <c r="A11" s="12">
        <v>12</v>
      </c>
      <c r="B11" s="12" t="s">
        <v>100</v>
      </c>
      <c r="C11" s="318">
        <f>General!C43</f>
        <v>3708043</v>
      </c>
      <c r="D11" s="318">
        <f>General!D43</f>
        <v>9356</v>
      </c>
      <c r="E11" s="58">
        <f>SUM(C11:D11)</f>
        <v>3717399</v>
      </c>
      <c r="G11" s="58"/>
      <c r="H11" s="58"/>
      <c r="I11" s="57"/>
      <c r="J11" s="58"/>
      <c r="K11" s="57"/>
      <c r="L11" s="57"/>
      <c r="M11" s="57"/>
      <c r="N11" s="57"/>
      <c r="O11" s="57"/>
      <c r="Q11" s="192"/>
      <c r="R11" s="192"/>
      <c r="S11" s="192"/>
    </row>
    <row r="12" spans="1:19" x14ac:dyDescent="0.3">
      <c r="B12" s="12" t="s">
        <v>101</v>
      </c>
      <c r="C12" s="59">
        <f>C11/$E$11</f>
        <v>0.99748318649679524</v>
      </c>
      <c r="D12" s="59">
        <f>D11/$E$11</f>
        <v>2.5168135032047944E-3</v>
      </c>
      <c r="E12" s="60"/>
      <c r="G12" s="60"/>
      <c r="H12" s="60"/>
      <c r="I12" s="57"/>
      <c r="J12" s="60"/>
      <c r="K12" s="61"/>
      <c r="L12" s="61"/>
      <c r="M12" s="61"/>
      <c r="N12" s="61"/>
      <c r="O12" s="61"/>
    </row>
    <row r="13" spans="1:19" x14ac:dyDescent="0.3">
      <c r="B13" s="12"/>
      <c r="C13" s="59"/>
      <c r="D13" s="59"/>
      <c r="E13" s="59"/>
      <c r="F13" s="60"/>
      <c r="G13" s="60"/>
      <c r="H13" s="60"/>
      <c r="I13" s="57"/>
      <c r="J13" s="60"/>
      <c r="K13" s="61"/>
      <c r="L13" s="61"/>
      <c r="M13" s="61"/>
      <c r="N13" s="61"/>
      <c r="O13" s="61"/>
    </row>
    <row r="14" spans="1:19" ht="23" x14ac:dyDescent="0.3">
      <c r="B14" s="12"/>
      <c r="C14" s="301" t="s">
        <v>469</v>
      </c>
      <c r="D14" s="302" t="s">
        <v>467</v>
      </c>
      <c r="E14" s="55"/>
      <c r="G14" s="55"/>
      <c r="H14" s="55"/>
      <c r="I14" s="57"/>
      <c r="J14" s="55"/>
      <c r="K14" s="55"/>
      <c r="L14" s="55"/>
      <c r="M14" s="55"/>
      <c r="N14" s="55"/>
      <c r="O14" s="55"/>
    </row>
    <row r="15" spans="1:19" x14ac:dyDescent="0.3">
      <c r="A15" s="2">
        <v>2</v>
      </c>
      <c r="B15" s="12" t="s">
        <v>102</v>
      </c>
      <c r="C15" s="62">
        <f>C16/$E$16</f>
        <v>0.99898045315676631</v>
      </c>
      <c r="D15" s="62">
        <f>D16/$E$16</f>
        <v>1.0195468432336228E-3</v>
      </c>
      <c r="E15" s="55">
        <f>E16/$E$16</f>
        <v>1</v>
      </c>
      <c r="G15" s="55"/>
      <c r="H15" s="55"/>
      <c r="I15" s="57"/>
      <c r="J15" s="55"/>
      <c r="K15" s="55"/>
      <c r="L15" s="55"/>
      <c r="M15" s="55"/>
      <c r="N15" s="55"/>
      <c r="O15" s="55"/>
    </row>
    <row r="16" spans="1:19" x14ac:dyDescent="0.3">
      <c r="A16" s="2"/>
      <c r="B16" s="12"/>
      <c r="C16" s="293">
        <f>'Balance Sheet'!K10</f>
        <v>15417544191</v>
      </c>
      <c r="D16" s="293">
        <f>'Balance Sheet'!L10</f>
        <v>15734951.030000001</v>
      </c>
      <c r="E16" s="63">
        <f>SUM(C16:D16)</f>
        <v>15433279142.030001</v>
      </c>
      <c r="G16" s="63"/>
      <c r="H16" s="63"/>
      <c r="I16" s="57"/>
      <c r="J16" s="63"/>
      <c r="K16" s="64"/>
      <c r="L16" s="64"/>
      <c r="M16" s="64"/>
      <c r="N16" s="64"/>
      <c r="O16" s="65"/>
      <c r="Q16" s="63"/>
      <c r="R16" s="63"/>
      <c r="S16" s="63"/>
    </row>
    <row r="17" spans="1:15" x14ac:dyDescent="0.3">
      <c r="A17" s="2"/>
      <c r="B17" s="12"/>
      <c r="C17" s="56">
        <f>C16/1000000000</f>
        <v>15.417544190999999</v>
      </c>
      <c r="D17" s="56">
        <f>D16/1000000000</f>
        <v>1.573495103E-2</v>
      </c>
      <c r="E17" s="56">
        <f>E16/1000000000</f>
        <v>15.433279142030001</v>
      </c>
      <c r="G17" s="56"/>
      <c r="H17" s="56"/>
      <c r="I17" s="57"/>
      <c r="J17" s="56"/>
      <c r="K17" s="64" t="s">
        <v>94</v>
      </c>
      <c r="L17" s="64"/>
      <c r="M17" s="64"/>
      <c r="N17" s="64"/>
      <c r="O17" s="65"/>
    </row>
    <row r="18" spans="1:15" x14ac:dyDescent="0.3">
      <c r="A18" s="2"/>
      <c r="B18" s="12"/>
      <c r="C18" s="65"/>
      <c r="D18" s="65"/>
      <c r="E18" s="65"/>
      <c r="F18" s="65"/>
      <c r="G18" s="65"/>
      <c r="H18" s="65"/>
      <c r="I18" s="57"/>
      <c r="J18" s="65"/>
      <c r="K18" s="65"/>
      <c r="L18" s="65"/>
      <c r="M18" s="65"/>
      <c r="N18" s="65"/>
      <c r="O18" s="65"/>
    </row>
    <row r="19" spans="1:15" x14ac:dyDescent="0.3">
      <c r="A19" s="2"/>
      <c r="C19" s="12">
        <v>2015</v>
      </c>
      <c r="D19" s="12">
        <v>2016</v>
      </c>
      <c r="E19" s="2">
        <v>2017</v>
      </c>
      <c r="F19" s="2">
        <v>2018</v>
      </c>
      <c r="G19" s="291">
        <v>2019</v>
      </c>
      <c r="H19"/>
      <c r="I19"/>
      <c r="J19"/>
      <c r="N19"/>
    </row>
    <row r="20" spans="1:15" x14ac:dyDescent="0.3">
      <c r="A20" s="2">
        <v>4</v>
      </c>
      <c r="B20" s="12" t="s">
        <v>52</v>
      </c>
      <c r="C20" s="55">
        <v>0.82280218837703556</v>
      </c>
      <c r="D20" s="55">
        <v>0.67491774813395555</v>
      </c>
      <c r="E20" s="316">
        <v>0.64479278401963069</v>
      </c>
      <c r="F20" s="316">
        <v>0.84428134719001846</v>
      </c>
      <c r="G20" s="294">
        <f>'Financial Ratios'!M7</f>
        <v>0.74596644933452128</v>
      </c>
      <c r="H20"/>
      <c r="I20"/>
      <c r="J20" s="191"/>
      <c r="N20"/>
    </row>
    <row r="21" spans="1:15" x14ac:dyDescent="0.3">
      <c r="A21" s="2">
        <v>5</v>
      </c>
      <c r="B21" s="12" t="s">
        <v>55</v>
      </c>
      <c r="C21" s="55">
        <v>0.47571416175996639</v>
      </c>
      <c r="D21" s="55">
        <v>0.46596715422550394</v>
      </c>
      <c r="E21" s="316">
        <v>0.48129468917962115</v>
      </c>
      <c r="F21" s="316">
        <v>0.49899577360907477</v>
      </c>
      <c r="G21" s="294">
        <f>'Financial Ratios'!M11</f>
        <v>0.39727420736961244</v>
      </c>
      <c r="H21"/>
      <c r="I21"/>
      <c r="J21" s="194"/>
      <c r="N21"/>
    </row>
    <row r="22" spans="1:15" x14ac:dyDescent="0.3">
      <c r="A22" s="2">
        <v>6</v>
      </c>
      <c r="B22" s="12" t="s">
        <v>56</v>
      </c>
      <c r="C22" s="55">
        <v>1.7659377885614174</v>
      </c>
      <c r="D22" s="55">
        <v>1.6873338061471075</v>
      </c>
      <c r="E22" s="316">
        <v>1.7425596605047529</v>
      </c>
      <c r="F22" s="316">
        <v>1.8557787103082637</v>
      </c>
      <c r="G22" s="294">
        <f>'Financial Ratios'!M14</f>
        <v>0.98012478976501116</v>
      </c>
      <c r="H22"/>
      <c r="I22"/>
      <c r="J22" s="191"/>
      <c r="N22"/>
    </row>
    <row r="23" spans="1:15" x14ac:dyDescent="0.3">
      <c r="A23" s="2">
        <v>7</v>
      </c>
      <c r="B23" s="12" t="s">
        <v>103</v>
      </c>
      <c r="C23" s="55">
        <v>2.2469222161677149</v>
      </c>
      <c r="D23" s="55">
        <v>2.1853588837733415</v>
      </c>
      <c r="E23" s="315">
        <v>2.1537809335320115</v>
      </c>
      <c r="F23" s="315">
        <v>2.5916411497897518</v>
      </c>
      <c r="G23" s="295">
        <f>'Financial Ratios'!M17</f>
        <v>2.5291273605880775</v>
      </c>
      <c r="H23"/>
      <c r="I23"/>
      <c r="J23" s="191"/>
      <c r="N23"/>
    </row>
    <row r="24" spans="1:15" x14ac:dyDescent="0.3">
      <c r="A24" s="2">
        <v>10</v>
      </c>
      <c r="B24" s="12" t="s">
        <v>104</v>
      </c>
      <c r="C24" s="66">
        <v>2.5070056240508877E-2</v>
      </c>
      <c r="D24" s="66">
        <v>2.4011458299605316E-2</v>
      </c>
      <c r="E24" s="317">
        <v>2.467504981834619E-2</v>
      </c>
      <c r="F24" s="317">
        <v>3.0797464693080225E-2</v>
      </c>
      <c r="G24" s="296">
        <f>'Financial Ratios'!M21</f>
        <v>2.255791788166104E-2</v>
      </c>
      <c r="H24"/>
      <c r="I24"/>
      <c r="J24" s="195"/>
      <c r="N24"/>
    </row>
    <row r="25" spans="1:15" x14ac:dyDescent="0.3">
      <c r="A25" s="2">
        <v>11</v>
      </c>
      <c r="B25" s="12" t="s">
        <v>105</v>
      </c>
      <c r="C25" s="66">
        <v>9.3064624169867036E-2</v>
      </c>
      <c r="D25" s="66">
        <v>8.6948929675434286E-2</v>
      </c>
      <c r="E25" s="317">
        <v>8.9337670664278335E-2</v>
      </c>
      <c r="F25" s="317">
        <v>0.11453659997061208</v>
      </c>
      <c r="G25" s="296">
        <f>'Financial Ratios'!M24</f>
        <v>5.56531838995762E-2</v>
      </c>
      <c r="H25"/>
      <c r="I25"/>
      <c r="J25" s="195"/>
      <c r="N25"/>
    </row>
    <row r="26" spans="1:15" x14ac:dyDescent="0.3">
      <c r="D26" s="271"/>
      <c r="E26" s="287"/>
      <c r="F26" s="312"/>
      <c r="G26" s="290"/>
      <c r="H26"/>
      <c r="I26"/>
      <c r="J26"/>
      <c r="K26" s="208"/>
      <c r="N26"/>
    </row>
    <row r="27" spans="1:15" x14ac:dyDescent="0.3">
      <c r="C27" s="12">
        <v>2015</v>
      </c>
      <c r="D27" s="12">
        <v>2016</v>
      </c>
      <c r="E27" s="2">
        <v>2017</v>
      </c>
      <c r="F27" s="2">
        <v>2018</v>
      </c>
      <c r="G27" s="291">
        <v>2019</v>
      </c>
      <c r="H27"/>
      <c r="I27"/>
      <c r="J27"/>
      <c r="K27" s="208"/>
      <c r="N27"/>
    </row>
    <row r="28" spans="1:15" x14ac:dyDescent="0.3">
      <c r="A28" s="12">
        <v>15</v>
      </c>
      <c r="B28" s="12" t="s">
        <v>407</v>
      </c>
      <c r="C28" s="64">
        <v>25702.342000000001</v>
      </c>
      <c r="D28" s="64">
        <v>24564.147349999999</v>
      </c>
      <c r="E28" s="316">
        <v>24532.97235</v>
      </c>
      <c r="F28" s="574">
        <v>26088.469100000002</v>
      </c>
      <c r="G28" s="297">
        <f>SUM(G29:G30)</f>
        <v>26704.418000000001</v>
      </c>
      <c r="H28" s="210" t="s">
        <v>410</v>
      </c>
      <c r="I28"/>
      <c r="J28"/>
      <c r="K28" s="208"/>
      <c r="N28"/>
    </row>
    <row r="29" spans="1:15" x14ac:dyDescent="0.3">
      <c r="B29" s="12" t="s">
        <v>328</v>
      </c>
      <c r="C29" s="192">
        <v>11762.8</v>
      </c>
      <c r="D29" s="192">
        <v>11124.3</v>
      </c>
      <c r="E29" s="316">
        <v>11627.1</v>
      </c>
      <c r="F29" s="574">
        <v>12291.7</v>
      </c>
      <c r="G29" s="297">
        <f>'Live 2.1.14 Volumes '!F129/10^6</f>
        <v>26609.33</v>
      </c>
      <c r="H29" s="210" t="s">
        <v>410</v>
      </c>
      <c r="I29"/>
      <c r="J29"/>
      <c r="K29" s="208"/>
      <c r="N29"/>
    </row>
    <row r="30" spans="1:15" x14ac:dyDescent="0.3">
      <c r="B30" s="12" t="s">
        <v>433</v>
      </c>
      <c r="C30" s="192">
        <v>60.101999999999997</v>
      </c>
      <c r="D30" s="192">
        <v>64.69735</v>
      </c>
      <c r="E30" s="316">
        <v>63.402349999999998</v>
      </c>
      <c r="F30" s="574">
        <v>13725.27</v>
      </c>
      <c r="G30" s="297">
        <f>'Live 2.1.14 Volumes '!F115/10^6</f>
        <v>95.087999999999994</v>
      </c>
      <c r="H30" s="210" t="s">
        <v>410</v>
      </c>
      <c r="I30"/>
      <c r="J30"/>
      <c r="K30" s="208"/>
      <c r="N30"/>
    </row>
    <row r="31" spans="1:15" s="6" customFormat="1" x14ac:dyDescent="0.3">
      <c r="A31" s="2"/>
      <c r="B31" s="2"/>
      <c r="D31" s="268"/>
      <c r="E31" s="268"/>
      <c r="F31" s="268"/>
      <c r="G31" s="268"/>
      <c r="H31" s="268"/>
      <c r="J31" s="269"/>
    </row>
    <row r="32" spans="1:15" ht="23" x14ac:dyDescent="0.3">
      <c r="C32" s="301" t="s">
        <v>469</v>
      </c>
      <c r="D32" s="302" t="s">
        <v>467</v>
      </c>
      <c r="E32" s="57" t="s">
        <v>99</v>
      </c>
      <c r="G32" s="57"/>
      <c r="H32" s="57"/>
      <c r="I32" s="6"/>
    </row>
    <row r="33" spans="1:9" s="242" customFormat="1" x14ac:dyDescent="0.3">
      <c r="A33" s="12">
        <v>14</v>
      </c>
      <c r="B33" s="12" t="s">
        <v>411</v>
      </c>
      <c r="C33" s="193">
        <f>'General Information'!C14</f>
        <v>26609.329999999998</v>
      </c>
      <c r="D33" s="193">
        <f>'General Information'!D14</f>
        <v>95.088000000000008</v>
      </c>
      <c r="E33" s="58">
        <f>SUM(C33:D33)</f>
        <v>26704.417999999998</v>
      </c>
      <c r="G33" s="58"/>
      <c r="H33" s="58"/>
      <c r="I33" s="6"/>
    </row>
    <row r="34" spans="1:9" s="242" customFormat="1" x14ac:dyDescent="0.3">
      <c r="A34" s="12"/>
      <c r="B34" s="12" t="s">
        <v>412</v>
      </c>
      <c r="C34" s="59">
        <f>C33/$E$33</f>
        <v>0.99643924087767055</v>
      </c>
      <c r="D34" s="59">
        <f>D33/$E$33</f>
        <v>3.5607591223294969E-3</v>
      </c>
      <c r="E34" s="60"/>
      <c r="G34" s="60"/>
      <c r="H34" s="60"/>
      <c r="I34" s="6"/>
    </row>
    <row r="35" spans="1:9" s="242" customFormat="1" x14ac:dyDescent="0.3">
      <c r="A35" s="12"/>
      <c r="G35" s="312"/>
      <c r="H35" s="287"/>
      <c r="I35" s="6"/>
    </row>
    <row r="36" spans="1:9" x14ac:dyDescent="0.3">
      <c r="I36" s="6"/>
    </row>
    <row r="37" spans="1:9" ht="12.5" x14ac:dyDescent="0.25">
      <c r="A37" s="289" t="s">
        <v>431</v>
      </c>
      <c r="B37" s="290"/>
      <c r="C37" s="290"/>
      <c r="D37" s="290"/>
      <c r="I37" s="6"/>
    </row>
    <row r="38" spans="1:9" x14ac:dyDescent="0.3">
      <c r="I38" s="6"/>
    </row>
    <row r="39" spans="1:9" x14ac:dyDescent="0.3">
      <c r="I39" s="6"/>
    </row>
    <row r="40" spans="1:9" x14ac:dyDescent="0.3">
      <c r="I40" s="6"/>
    </row>
    <row r="41" spans="1:9" x14ac:dyDescent="0.3">
      <c r="I41" s="6"/>
    </row>
    <row r="42" spans="1:9" x14ac:dyDescent="0.3">
      <c r="I42" s="6"/>
    </row>
    <row r="43" spans="1:9" x14ac:dyDescent="0.3">
      <c r="I43" s="6"/>
    </row>
    <row r="44" spans="1:9" x14ac:dyDescent="0.3">
      <c r="I44" s="6"/>
    </row>
    <row r="45" spans="1:9" x14ac:dyDescent="0.3">
      <c r="I45" s="6"/>
    </row>
    <row r="46" spans="1:9" x14ac:dyDescent="0.3">
      <c r="I46" s="6"/>
    </row>
    <row r="47" spans="1:9" x14ac:dyDescent="0.3">
      <c r="I47" s="6"/>
    </row>
    <row r="48" spans="1:9" x14ac:dyDescent="0.3">
      <c r="I48" s="6"/>
    </row>
    <row r="49" spans="9:9" x14ac:dyDescent="0.3">
      <c r="I49" s="6"/>
    </row>
    <row r="50" spans="9:9" x14ac:dyDescent="0.3">
      <c r="I50" s="6"/>
    </row>
    <row r="51" spans="9:9" x14ac:dyDescent="0.3">
      <c r="I51" s="6"/>
    </row>
    <row r="52" spans="9:9" x14ac:dyDescent="0.3">
      <c r="I52" s="6"/>
    </row>
    <row r="53" spans="9:9" x14ac:dyDescent="0.3">
      <c r="I53" s="6"/>
    </row>
    <row r="54" spans="9:9" x14ac:dyDescent="0.3">
      <c r="I54" s="6"/>
    </row>
    <row r="55" spans="9:9" x14ac:dyDescent="0.3">
      <c r="I55" s="6"/>
    </row>
    <row r="56" spans="9:9" x14ac:dyDescent="0.3">
      <c r="I56" s="6"/>
    </row>
    <row r="57" spans="9:9" x14ac:dyDescent="0.3">
      <c r="I57" s="6"/>
    </row>
    <row r="58" spans="9:9" x14ac:dyDescent="0.3">
      <c r="I58" s="6"/>
    </row>
    <row r="59" spans="9:9" x14ac:dyDescent="0.3">
      <c r="I59" s="6"/>
    </row>
    <row r="60" spans="9:9" x14ac:dyDescent="0.3">
      <c r="I60" s="6"/>
    </row>
    <row r="61" spans="9:9" x14ac:dyDescent="0.3">
      <c r="I61" s="6"/>
    </row>
    <row r="62" spans="9:9" x14ac:dyDescent="0.3">
      <c r="I62" s="6"/>
    </row>
    <row r="63" spans="9:9" x14ac:dyDescent="0.3">
      <c r="I63" s="6"/>
    </row>
  </sheetData>
  <phoneticPr fontId="20" type="noConversion"/>
  <pageMargins left="0.75" right="0.75" top="1" bottom="1" header="0.5" footer="0.5"/>
  <pageSetup orientation="portrait" verticalDpi="12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indexed="15"/>
    <pageSetUpPr fitToPage="1"/>
  </sheetPr>
  <dimension ref="A1:U277"/>
  <sheetViews>
    <sheetView zoomScaleNormal="100" workbookViewId="0">
      <pane xSplit="2" ySplit="3" topLeftCell="C4" activePane="bottomRight" state="frozen"/>
      <selection activeCell="D11" sqref="D11"/>
      <selection pane="topRight" activeCell="D11" sqref="D11"/>
      <selection pane="bottomLeft" activeCell="D11" sqref="D11"/>
      <selection pane="bottomRight" activeCell="D11" sqref="D11"/>
    </sheetView>
  </sheetViews>
  <sheetFormatPr defaultColWidth="9.26953125" defaultRowHeight="12.5" x14ac:dyDescent="0.25"/>
  <cols>
    <col min="1" max="1" width="4.54296875" style="6" customWidth="1"/>
    <col min="2" max="2" width="51" style="6" customWidth="1"/>
    <col min="3" max="3" width="13.26953125" style="6" customWidth="1"/>
    <col min="4" max="4" width="15.36328125" style="6" customWidth="1"/>
    <col min="5" max="5" width="5.36328125" style="6" customWidth="1"/>
    <col min="6" max="6" width="13.36328125" style="6" customWidth="1"/>
    <col min="7" max="7" width="16" style="6" customWidth="1"/>
    <col min="8" max="8" width="5" style="6" customWidth="1"/>
    <col min="9" max="9" width="13.54296875" style="68" bestFit="1" customWidth="1"/>
    <col min="10" max="10" width="13.36328125" style="6" customWidth="1"/>
    <col min="11" max="11" width="17.26953125" style="6" customWidth="1"/>
    <col min="12" max="12" width="15.36328125" style="6" customWidth="1"/>
    <col min="13" max="13" width="11" style="6" bestFit="1" customWidth="1"/>
    <col min="14" max="14" width="35.36328125" style="6" bestFit="1" customWidth="1"/>
    <col min="15" max="16384" width="9.26953125" style="6"/>
  </cols>
  <sheetData>
    <row r="1" spans="1:21" ht="15.5" x14ac:dyDescent="0.35">
      <c r="A1" s="67" t="s">
        <v>106</v>
      </c>
    </row>
    <row r="2" spans="1:21" ht="15.5" x14ac:dyDescent="0.35">
      <c r="A2" s="67" t="s">
        <v>357</v>
      </c>
    </row>
    <row r="3" spans="1:21" ht="23" x14ac:dyDescent="0.25">
      <c r="C3" s="6">
        <v>1</v>
      </c>
      <c r="D3" s="69" t="s">
        <v>9</v>
      </c>
      <c r="F3" s="6">
        <v>1</v>
      </c>
      <c r="G3" s="70" t="s">
        <v>107</v>
      </c>
      <c r="I3" s="68">
        <v>1</v>
      </c>
      <c r="J3" s="302" t="s">
        <v>429</v>
      </c>
      <c r="K3" s="72" t="s">
        <v>12</v>
      </c>
      <c r="L3" s="73" t="s">
        <v>358</v>
      </c>
    </row>
    <row r="4" spans="1:21" x14ac:dyDescent="0.25">
      <c r="A4" s="74"/>
      <c r="B4" s="75" t="s">
        <v>108</v>
      </c>
      <c r="C4" s="76"/>
      <c r="D4" s="69"/>
      <c r="E4" s="77"/>
      <c r="F4" s="78"/>
      <c r="G4" s="79"/>
      <c r="H4" s="77"/>
      <c r="I4" s="71"/>
      <c r="J4" s="71"/>
      <c r="K4" s="72"/>
      <c r="L4" s="73"/>
      <c r="M4" s="80"/>
      <c r="N4" s="80"/>
      <c r="O4" s="80"/>
      <c r="P4" s="80"/>
      <c r="Q4" s="80"/>
      <c r="R4" s="80"/>
      <c r="S4" s="80"/>
      <c r="T4" s="80"/>
      <c r="U4" s="80"/>
    </row>
    <row r="5" spans="1:21" x14ac:dyDescent="0.25">
      <c r="A5" s="74" t="s">
        <v>109</v>
      </c>
      <c r="B5" s="74" t="s">
        <v>110</v>
      </c>
      <c r="C5" s="81">
        <f>(IF((VLOOKUP($A5,'TB data'!$A$4:$E$107, 3,0))="0", "", VLOOKUP($A5,'TB data'!$A$4:$E$107, 3,0)))/$C$3</f>
        <v>18721762082</v>
      </c>
      <c r="D5" s="82"/>
      <c r="E5" s="74" t="s">
        <v>109</v>
      </c>
      <c r="F5" s="83">
        <f>(IF((VLOOKUP($A5,'TB data'!$A$4:$E$107, 5,0))="NULL", "", VLOOKUP($A5,'TB data'!$A$4:$E$107, 5,0)))/$F$3</f>
        <v>0</v>
      </c>
      <c r="G5" s="79"/>
      <c r="H5" s="74" t="s">
        <v>109</v>
      </c>
      <c r="I5" s="84">
        <f>(VLOOKUP($A5,'TB data'!$A$4:$E$107, 4,0))/$I$3</f>
        <v>31710675.460000001</v>
      </c>
      <c r="J5" s="85"/>
      <c r="K5" s="86">
        <f t="shared" ref="K5:K23" si="0">IF(ISERR(C5+F5+I5)=TRUE, "", C5+F5+I5)</f>
        <v>18753472757.459999</v>
      </c>
      <c r="L5" s="87"/>
      <c r="M5" s="80"/>
      <c r="N5" s="80"/>
      <c r="O5" s="80"/>
      <c r="P5" s="80"/>
      <c r="Q5" s="80"/>
      <c r="R5" s="80"/>
      <c r="S5" s="80"/>
      <c r="T5" s="80"/>
      <c r="U5" s="80"/>
    </row>
    <row r="6" spans="1:21" x14ac:dyDescent="0.25">
      <c r="A6" s="74" t="s">
        <v>111</v>
      </c>
      <c r="B6" s="74" t="s">
        <v>112</v>
      </c>
      <c r="C6" s="81">
        <f>(IF((VLOOKUP($A6,'TB data'!$A$4:$E$107, 3,0))="Null", "", VLOOKUP($A6,'TB data'!$A$4:$E$107, 3,0)))/$C$3</f>
        <v>0</v>
      </c>
      <c r="D6" s="82"/>
      <c r="E6" s="74" t="s">
        <v>111</v>
      </c>
      <c r="F6" s="83">
        <f>(IF((VLOOKUP($A6,'TB data'!$A$4:$E$107, 5,0))="NULL", "", VLOOKUP($A6,'TB data'!$A$4:$E$107, 5,0)))/$F$3</f>
        <v>0</v>
      </c>
      <c r="G6" s="79"/>
      <c r="H6" s="74" t="s">
        <v>111</v>
      </c>
      <c r="I6" s="84">
        <f>(VLOOKUP($A6,'TB data'!$A$4:$E$107, 4,0))/$I$3</f>
        <v>0</v>
      </c>
      <c r="J6" s="85"/>
      <c r="K6" s="86">
        <f t="shared" si="0"/>
        <v>0</v>
      </c>
      <c r="L6" s="87"/>
      <c r="M6" s="80"/>
      <c r="N6" s="80"/>
      <c r="O6" s="80"/>
      <c r="P6" s="80"/>
      <c r="Q6" s="80"/>
      <c r="R6" s="80"/>
      <c r="S6" s="80"/>
      <c r="T6" s="80"/>
      <c r="U6" s="80"/>
    </row>
    <row r="7" spans="1:21" x14ac:dyDescent="0.25">
      <c r="A7" s="74" t="s">
        <v>113</v>
      </c>
      <c r="B7" s="74" t="s">
        <v>114</v>
      </c>
      <c r="C7" s="81">
        <f>(IF((VLOOKUP($A7,'TB data'!$A$4:$E$107, 3,0))="Null", "", VLOOKUP($A7,'TB data'!$A$4:$E$107, 3,0)))/$C$3</f>
        <v>0</v>
      </c>
      <c r="D7" s="82"/>
      <c r="E7" s="74" t="s">
        <v>113</v>
      </c>
      <c r="F7" s="83">
        <f>(IF((VLOOKUP($A7,'TB data'!$A$4:$E$107, 5,0))="NULL", "", VLOOKUP($A7,'TB data'!$A$4:$E$107, 5,0)))/$F$3</f>
        <v>0</v>
      </c>
      <c r="G7" s="79"/>
      <c r="H7" s="74" t="s">
        <v>113</v>
      </c>
      <c r="I7" s="84">
        <f>(VLOOKUP($A7,'TB data'!$A$4:$E$107, 4,0))/$I$3</f>
        <v>0</v>
      </c>
      <c r="J7" s="85"/>
      <c r="K7" s="86">
        <f t="shared" si="0"/>
        <v>0</v>
      </c>
      <c r="L7" s="87"/>
      <c r="M7" s="80"/>
      <c r="N7" s="80"/>
      <c r="O7" s="80"/>
      <c r="P7" s="80"/>
      <c r="Q7" s="80"/>
      <c r="R7" s="80"/>
      <c r="S7" s="80"/>
      <c r="T7" s="80"/>
      <c r="U7" s="80"/>
    </row>
    <row r="8" spans="1:21" x14ac:dyDescent="0.25">
      <c r="A8" s="74" t="s">
        <v>115</v>
      </c>
      <c r="B8" s="74" t="s">
        <v>116</v>
      </c>
      <c r="C8" s="88">
        <f>(IF((VLOOKUP($A8,'TB data'!$A$4:$E$107, 3,0))="Null", "", VLOOKUP($A8,'TB data'!$A$4:$E$107, 3,0)))/$C$3</f>
        <v>0</v>
      </c>
      <c r="D8" s="88"/>
      <c r="E8" s="74" t="s">
        <v>115</v>
      </c>
      <c r="F8" s="89">
        <f>(IF((VLOOKUP($A8,'TB data'!$A$4:$E$107, 5,0))="NULL", "", VLOOKUP($A8,'TB data'!$A$4:$E$107, 5,0)))/$F$3</f>
        <v>0</v>
      </c>
      <c r="G8" s="89"/>
      <c r="H8" s="74" t="s">
        <v>115</v>
      </c>
      <c r="I8" s="84">
        <f>(VLOOKUP($A8,'TB data'!$A$4:$E$107, 4,0))/$I$3</f>
        <v>0</v>
      </c>
      <c r="J8" s="84"/>
      <c r="K8" s="86">
        <f t="shared" si="0"/>
        <v>0</v>
      </c>
      <c r="L8" s="90"/>
      <c r="M8" s="80"/>
      <c r="N8" s="80"/>
      <c r="O8" s="80"/>
      <c r="P8" s="80"/>
      <c r="Q8" s="80"/>
      <c r="R8" s="80"/>
      <c r="S8" s="80"/>
      <c r="T8" s="80"/>
      <c r="U8" s="80"/>
    </row>
    <row r="9" spans="1:21" x14ac:dyDescent="0.25">
      <c r="A9" s="74" t="s">
        <v>117</v>
      </c>
      <c r="B9" s="74" t="s">
        <v>118</v>
      </c>
      <c r="C9" s="88">
        <f>(IF((VLOOKUP($A9,'TB data'!$A$4:$E$107, 3,0))="Null", "", VLOOKUP($A9,'TB data'!$A$4:$E$107, 3,0)))/$C$3</f>
        <v>0</v>
      </c>
      <c r="D9" s="88"/>
      <c r="E9" s="74" t="s">
        <v>117</v>
      </c>
      <c r="F9" s="89">
        <f>(IF((VLOOKUP($A9,'TB data'!$A$4:$E$107, 5,0))="NULL", "", VLOOKUP($A9,'TB data'!$A$4:$E$107, 5,0)))/$F$3</f>
        <v>0</v>
      </c>
      <c r="G9" s="89"/>
      <c r="H9" s="74" t="s">
        <v>117</v>
      </c>
      <c r="I9" s="84">
        <f>(VLOOKUP($A9,'TB data'!$A$4:$E$107, 4,0))/$I$3</f>
        <v>0</v>
      </c>
      <c r="J9" s="84"/>
      <c r="K9" s="86">
        <f t="shared" si="0"/>
        <v>0</v>
      </c>
      <c r="L9" s="90"/>
      <c r="M9" s="80"/>
      <c r="N9" s="80"/>
      <c r="O9" s="80"/>
      <c r="P9" s="80"/>
      <c r="Q9" s="80"/>
      <c r="R9" s="80"/>
      <c r="S9" s="80"/>
      <c r="T9" s="80"/>
      <c r="U9" s="80"/>
    </row>
    <row r="10" spans="1:21" x14ac:dyDescent="0.25">
      <c r="A10" s="74" t="s">
        <v>119</v>
      </c>
      <c r="B10" s="74" t="s">
        <v>120</v>
      </c>
      <c r="C10" s="88">
        <f>(IF((VLOOKUP($A10,'TB data'!$A$4:$E$107, 3,0))="Null", "", VLOOKUP($A10,'TB data'!$A$4:$E$107, 3,0)))/$C$3</f>
        <v>-3557436764</v>
      </c>
      <c r="D10" s="88"/>
      <c r="E10" s="74" t="s">
        <v>119</v>
      </c>
      <c r="F10" s="89">
        <f>(IF((VLOOKUP($A10,'TB data'!$A$4:$E$107, 5,0))="NULL", "", VLOOKUP($A10,'TB data'!$A$4:$E$107, 5,0)))/$F$3</f>
        <v>0</v>
      </c>
      <c r="G10" s="89"/>
      <c r="H10" s="74" t="s">
        <v>119</v>
      </c>
      <c r="I10" s="84">
        <f>(VLOOKUP($A10,'TB data'!$A$4:$E$107, 4,0))/$I$3</f>
        <v>-16631785.59</v>
      </c>
      <c r="J10" s="84"/>
      <c r="K10" s="86">
        <f t="shared" si="0"/>
        <v>-3574068549.5900002</v>
      </c>
      <c r="L10" s="90"/>
      <c r="M10" s="80"/>
      <c r="N10" s="80"/>
      <c r="O10" s="80"/>
      <c r="P10" s="80"/>
      <c r="Q10" s="80"/>
      <c r="R10" s="80"/>
      <c r="S10" s="80"/>
      <c r="T10" s="80"/>
      <c r="U10" s="80"/>
    </row>
    <row r="11" spans="1:21" x14ac:dyDescent="0.25">
      <c r="A11" s="74" t="s">
        <v>121</v>
      </c>
      <c r="B11" s="74" t="s">
        <v>122</v>
      </c>
      <c r="C11" s="88">
        <f>(IF((VLOOKUP($A11,'TB data'!$A$4:$E$107, 3,0))="Null", "", VLOOKUP($A11,'TB data'!$A$4:$E$107, 3,0)))/$C$3</f>
        <v>0</v>
      </c>
      <c r="D11" s="88"/>
      <c r="E11" s="74" t="s">
        <v>121</v>
      </c>
      <c r="F11" s="89">
        <f>(IF((VLOOKUP($A11,'TB data'!$A$4:$E$107, 5,0))="NULL", "", VLOOKUP($A11,'TB data'!$A$4:$E$107, 5,0)))/$F$3</f>
        <v>0</v>
      </c>
      <c r="G11" s="89"/>
      <c r="H11" s="74" t="s">
        <v>121</v>
      </c>
      <c r="I11" s="84">
        <f>(VLOOKUP($A11,'TB data'!$A$4:$E$107, 4,0))/$I$3</f>
        <v>0</v>
      </c>
      <c r="J11" s="84"/>
      <c r="K11" s="86">
        <f t="shared" si="0"/>
        <v>0</v>
      </c>
      <c r="L11" s="90"/>
      <c r="M11" s="80"/>
      <c r="N11" s="80"/>
      <c r="O11" s="80"/>
      <c r="P11" s="80"/>
      <c r="Q11" s="80"/>
      <c r="R11" s="80"/>
      <c r="S11" s="80"/>
      <c r="T11" s="80"/>
      <c r="U11" s="80"/>
    </row>
    <row r="12" spans="1:21" x14ac:dyDescent="0.25">
      <c r="A12" s="74" t="s">
        <v>123</v>
      </c>
      <c r="B12" s="74" t="s">
        <v>124</v>
      </c>
      <c r="C12" s="88">
        <f>(IF((VLOOKUP($A12,'TB data'!$A$4:$E$107, 3,0))="Null", "", VLOOKUP($A12,'TB data'!$A$4:$E$107, 3,0)))/$C$3</f>
        <v>0</v>
      </c>
      <c r="D12" s="88"/>
      <c r="E12" s="74" t="s">
        <v>123</v>
      </c>
      <c r="F12" s="89">
        <f>(IF((VLOOKUP($A12,'TB data'!$A$4:$E$107, 5,0))="NULL", "", VLOOKUP($A12,'TB data'!$A$4:$E$107, 5,0)))/$F$3</f>
        <v>0</v>
      </c>
      <c r="G12" s="89"/>
      <c r="H12" s="74" t="s">
        <v>123</v>
      </c>
      <c r="I12" s="84">
        <f>(VLOOKUP($A12,'TB data'!$A$4:$E$107, 4,0))/$I$3</f>
        <v>0</v>
      </c>
      <c r="J12" s="84"/>
      <c r="K12" s="86">
        <f t="shared" si="0"/>
        <v>0</v>
      </c>
      <c r="L12" s="90"/>
      <c r="M12" s="80"/>
      <c r="N12" s="80"/>
      <c r="O12" s="80"/>
      <c r="P12" s="80"/>
      <c r="Q12" s="80"/>
      <c r="R12" s="80"/>
      <c r="S12" s="80"/>
      <c r="T12" s="80"/>
      <c r="U12" s="80"/>
    </row>
    <row r="13" spans="1:21" x14ac:dyDescent="0.25">
      <c r="A13" s="74" t="s">
        <v>125</v>
      </c>
      <c r="B13" s="74" t="s">
        <v>126</v>
      </c>
      <c r="C13" s="88">
        <f>(IF((VLOOKUP($A13,'TB data'!$A$4:$E$107, 3,0))="Null", "", VLOOKUP($A13,'TB data'!$A$4:$E$107, 3,0)))/$C$3</f>
        <v>0</v>
      </c>
      <c r="D13" s="88"/>
      <c r="E13" s="74" t="s">
        <v>125</v>
      </c>
      <c r="F13" s="89">
        <f>(IF((VLOOKUP($A13,'TB data'!$A$4:$E$107, 5,0))="NULL", "", VLOOKUP($A13,'TB data'!$A$4:$E$107, 5,0)))/$F$3</f>
        <v>0</v>
      </c>
      <c r="G13" s="89"/>
      <c r="H13" s="74" t="s">
        <v>125</v>
      </c>
      <c r="I13" s="84">
        <f>(VLOOKUP($A13,'TB data'!$A$4:$E$107, 4,0))/$I$3</f>
        <v>0</v>
      </c>
      <c r="J13" s="84"/>
      <c r="K13" s="86">
        <f t="shared" si="0"/>
        <v>0</v>
      </c>
      <c r="L13" s="90"/>
      <c r="M13" s="80"/>
      <c r="N13" s="80"/>
      <c r="O13" s="80"/>
      <c r="P13" s="80"/>
      <c r="Q13" s="80"/>
      <c r="R13" s="80"/>
      <c r="S13" s="80"/>
      <c r="T13" s="80"/>
      <c r="U13" s="80"/>
    </row>
    <row r="14" spans="1:21" x14ac:dyDescent="0.25">
      <c r="A14" s="74" t="s">
        <v>127</v>
      </c>
      <c r="B14" s="74" t="s">
        <v>128</v>
      </c>
      <c r="C14" s="88">
        <f>(IF((VLOOKUP($A14,'TB data'!$A$4:$E$107, 3,0))="Null", "", VLOOKUP($A14,'TB data'!$A$4:$E$107, 3,0)))/$C$3</f>
        <v>0</v>
      </c>
      <c r="D14" s="88"/>
      <c r="E14" s="74" t="s">
        <v>127</v>
      </c>
      <c r="F14" s="89">
        <f>(IF((VLOOKUP($A14,'TB data'!$A$4:$E$107, 5,0))="NULL", "", VLOOKUP($A14,'TB data'!$A$4:$E$107, 5,0)))/$F$3</f>
        <v>0</v>
      </c>
      <c r="G14" s="89"/>
      <c r="H14" s="74" t="s">
        <v>127</v>
      </c>
      <c r="I14" s="84">
        <f>(VLOOKUP($A14,'TB data'!$A$4:$E$107, 4,0))/$I$3</f>
        <v>0</v>
      </c>
      <c r="J14" s="84"/>
      <c r="K14" s="86">
        <f t="shared" si="0"/>
        <v>0</v>
      </c>
      <c r="L14" s="90"/>
      <c r="M14" s="80"/>
      <c r="N14" s="80"/>
      <c r="O14" s="80"/>
      <c r="P14" s="80"/>
      <c r="Q14" s="80"/>
      <c r="R14" s="80"/>
      <c r="S14" s="80"/>
      <c r="T14" s="80"/>
      <c r="U14" s="80"/>
    </row>
    <row r="15" spans="1:21" x14ac:dyDescent="0.25">
      <c r="A15" s="74" t="s">
        <v>129</v>
      </c>
      <c r="B15" s="74" t="s">
        <v>130</v>
      </c>
      <c r="C15" s="88">
        <f>(IF((VLOOKUP($A15,'TB data'!$A$4:$E$107, 3,0))="Null", "", VLOOKUP($A15,'TB data'!$A$4:$E$107, 3,0)))/$C$3</f>
        <v>253218873</v>
      </c>
      <c r="D15" s="88"/>
      <c r="E15" s="74" t="s">
        <v>129</v>
      </c>
      <c r="F15" s="89">
        <f>(IF((VLOOKUP($A15,'TB data'!$A$4:$E$107, 5,0))="NULL", "", VLOOKUP($A15,'TB data'!$A$4:$E$107, 5,0)))/$F$3</f>
        <v>0</v>
      </c>
      <c r="G15" s="89"/>
      <c r="H15" s="74" t="s">
        <v>129</v>
      </c>
      <c r="I15" s="84">
        <f>(VLOOKUP($A15,'TB data'!$A$4:$E$107, 4,0))/$I$3</f>
        <v>656061.16</v>
      </c>
      <c r="J15" s="84"/>
      <c r="K15" s="86">
        <f t="shared" si="0"/>
        <v>253874934.16</v>
      </c>
      <c r="L15" s="90"/>
      <c r="M15" s="80"/>
      <c r="N15" s="80"/>
      <c r="O15" s="80"/>
      <c r="P15" s="80"/>
      <c r="Q15" s="80"/>
      <c r="R15" s="80"/>
      <c r="S15" s="80"/>
      <c r="T15" s="80"/>
      <c r="U15" s="80"/>
    </row>
    <row r="16" spans="1:21" x14ac:dyDescent="0.25">
      <c r="A16" s="74" t="s">
        <v>131</v>
      </c>
      <c r="B16" s="74" t="s">
        <v>132</v>
      </c>
      <c r="C16" s="88">
        <f>(IF((VLOOKUP($A16,'TB data'!$A$4:$E$107, 3,0))="Null", "", VLOOKUP($A16,'TB data'!$A$4:$E$107, 3,0)))/$C$3</f>
        <v>0</v>
      </c>
      <c r="D16" s="88"/>
      <c r="E16" s="74" t="s">
        <v>131</v>
      </c>
      <c r="F16" s="89">
        <f>(IF((VLOOKUP($A16,'TB data'!$A$4:$E$107, 5,0))="NULL", "", VLOOKUP($A16,'TB data'!$A$4:$E$107, 5,0)))/$F$3</f>
        <v>0</v>
      </c>
      <c r="G16" s="89"/>
      <c r="H16" s="74" t="s">
        <v>131</v>
      </c>
      <c r="I16" s="84">
        <f>(VLOOKUP($A16,'TB data'!$A$4:$E$107, 4,0))/$I$3</f>
        <v>0</v>
      </c>
      <c r="J16" s="84"/>
      <c r="K16" s="86">
        <f t="shared" si="0"/>
        <v>0</v>
      </c>
      <c r="L16" s="90"/>
      <c r="M16" s="80"/>
      <c r="N16" s="80"/>
      <c r="O16" s="80"/>
      <c r="P16" s="80"/>
      <c r="Q16" s="80"/>
      <c r="R16" s="80"/>
      <c r="S16" s="80"/>
      <c r="T16" s="80"/>
      <c r="U16" s="80"/>
    </row>
    <row r="17" spans="1:21" x14ac:dyDescent="0.25">
      <c r="A17" s="74"/>
      <c r="B17" s="75" t="s">
        <v>133</v>
      </c>
      <c r="C17" s="88"/>
      <c r="D17" s="91">
        <f>SUM(C5:C16)</f>
        <v>15417544191</v>
      </c>
      <c r="E17" s="75"/>
      <c r="F17" s="89"/>
      <c r="G17" s="92">
        <f>SUM(F5:F16)</f>
        <v>0</v>
      </c>
      <c r="H17" s="75"/>
      <c r="I17" s="84"/>
      <c r="J17" s="93">
        <f>SUM(I5:I16)</f>
        <v>15734951.030000001</v>
      </c>
      <c r="K17" s="86">
        <f t="shared" si="0"/>
        <v>0</v>
      </c>
      <c r="L17" s="94">
        <f>SUM(K5:K16)</f>
        <v>15433279142.029999</v>
      </c>
      <c r="M17" s="95"/>
      <c r="N17" s="95"/>
      <c r="O17" s="95"/>
      <c r="P17" s="95"/>
      <c r="Q17" s="80"/>
      <c r="R17" s="80"/>
      <c r="S17" s="80"/>
      <c r="T17" s="80"/>
      <c r="U17" s="80"/>
    </row>
    <row r="18" spans="1:21" x14ac:dyDescent="0.25">
      <c r="A18" s="74"/>
      <c r="B18" s="75"/>
      <c r="C18" s="88"/>
      <c r="D18" s="91"/>
      <c r="E18" s="75"/>
      <c r="F18" s="89"/>
      <c r="G18" s="92"/>
      <c r="H18" s="75"/>
      <c r="I18" s="84"/>
      <c r="J18" s="93"/>
      <c r="K18" s="86">
        <f t="shared" si="0"/>
        <v>0</v>
      </c>
      <c r="L18" s="94"/>
      <c r="M18" s="95"/>
      <c r="N18" s="95"/>
      <c r="O18" s="95"/>
      <c r="P18" s="95"/>
      <c r="Q18" s="80"/>
      <c r="R18" s="80"/>
      <c r="S18" s="80"/>
      <c r="T18" s="80"/>
      <c r="U18" s="80"/>
    </row>
    <row r="19" spans="1:21" x14ac:dyDescent="0.25">
      <c r="A19" s="74"/>
      <c r="B19" s="75" t="s">
        <v>134</v>
      </c>
      <c r="C19" s="88"/>
      <c r="D19" s="88"/>
      <c r="E19" s="74"/>
      <c r="F19" s="89"/>
      <c r="G19" s="89"/>
      <c r="H19" s="74"/>
      <c r="I19" s="84"/>
      <c r="J19" s="84"/>
      <c r="K19" s="86">
        <f t="shared" si="0"/>
        <v>0</v>
      </c>
      <c r="L19" s="90"/>
      <c r="M19" s="80"/>
      <c r="N19" s="80"/>
      <c r="O19" s="80"/>
      <c r="P19" s="80"/>
      <c r="Q19" s="80"/>
      <c r="R19" s="80"/>
      <c r="S19" s="80"/>
      <c r="T19" s="80"/>
      <c r="U19" s="80"/>
    </row>
    <row r="20" spans="1:21" x14ac:dyDescent="0.25">
      <c r="A20" s="74" t="s">
        <v>135</v>
      </c>
      <c r="B20" s="74" t="s">
        <v>136</v>
      </c>
      <c r="C20" s="88">
        <f>(IF((VLOOKUP($A20,'TB data'!$A$4:$E$107, 3,0))="0", "", VLOOKUP($A20,'TB data'!$A$4:$E$107, 3,0)))/$C$3</f>
        <v>2</v>
      </c>
      <c r="D20" s="88"/>
      <c r="E20" s="74" t="s">
        <v>135</v>
      </c>
      <c r="F20" s="89">
        <f>(IF((VLOOKUP($A20,'TB data'!$A$4:$E$107, 5,0))="NULL", "", VLOOKUP($A20,'TB data'!$A$4:$E$107, 5,0)))/$F$3</f>
        <v>0</v>
      </c>
      <c r="G20" s="89"/>
      <c r="H20" s="74" t="s">
        <v>135</v>
      </c>
      <c r="I20" s="84">
        <f>(VLOOKUP($A20,'TB data'!$A$4:$E$107, 4,0))/$I$3</f>
        <v>-2561475.52</v>
      </c>
      <c r="J20" s="84"/>
      <c r="K20" s="86">
        <f t="shared" si="0"/>
        <v>-2561473.52</v>
      </c>
      <c r="L20" s="90"/>
      <c r="M20" s="80"/>
      <c r="N20" s="80"/>
      <c r="O20" s="80"/>
      <c r="P20" s="80"/>
      <c r="Q20" s="80"/>
      <c r="R20" s="80"/>
      <c r="S20" s="80"/>
      <c r="T20" s="80"/>
      <c r="U20" s="80"/>
    </row>
    <row r="21" spans="1:21" x14ac:dyDescent="0.25">
      <c r="A21" s="74" t="s">
        <v>137</v>
      </c>
      <c r="B21" s="74" t="s">
        <v>138</v>
      </c>
      <c r="C21" s="88">
        <f>(IF((VLOOKUP($A21,'TB data'!$A$4:$E$107, 3,0))="NULL", "", VLOOKUP($A21,'TB data'!$A$4:$E$107, 3,0)))/$C$3</f>
        <v>0</v>
      </c>
      <c r="D21" s="88"/>
      <c r="E21" s="74" t="s">
        <v>137</v>
      </c>
      <c r="F21" s="89">
        <f>(IF((VLOOKUP($A21,'TB data'!$A$4:$E$107, 5,0))="NULL", "", VLOOKUP($A21,'TB data'!$A$4:$E$107, 5,0)))/$F$3</f>
        <v>0</v>
      </c>
      <c r="G21" s="89"/>
      <c r="H21" s="74" t="s">
        <v>137</v>
      </c>
      <c r="I21" s="84">
        <f>(VLOOKUP($A21,'TB data'!$A$4:$E$107, 4,0))/$I$3</f>
        <v>0</v>
      </c>
      <c r="J21" s="84"/>
      <c r="K21" s="86">
        <f t="shared" si="0"/>
        <v>0</v>
      </c>
      <c r="L21" s="90"/>
      <c r="M21" s="80"/>
      <c r="N21" s="80"/>
      <c r="O21" s="80"/>
      <c r="P21" s="80"/>
      <c r="Q21" s="80"/>
      <c r="R21" s="80"/>
      <c r="S21" s="80"/>
      <c r="T21" s="80"/>
      <c r="U21" s="80"/>
    </row>
    <row r="22" spans="1:21" x14ac:dyDescent="0.25">
      <c r="A22" s="74" t="s">
        <v>139</v>
      </c>
      <c r="B22" s="74" t="s">
        <v>140</v>
      </c>
      <c r="C22" s="88"/>
      <c r="D22" s="88"/>
      <c r="E22" s="74" t="s">
        <v>139</v>
      </c>
      <c r="F22" s="89">
        <f>(IF((VLOOKUP($A22,'TB data'!$A$4:$E$107, 5,0))="NULL", "", VLOOKUP($A22,'TB data'!$A$4:$E$107, 5,0)))/$F$3</f>
        <v>0</v>
      </c>
      <c r="G22" s="89"/>
      <c r="H22" s="74" t="s">
        <v>139</v>
      </c>
      <c r="I22" s="84">
        <f>(VLOOKUP($A22,'TB data'!$A$4:$E$107, 4,0))/$I$3</f>
        <v>0</v>
      </c>
      <c r="J22" s="84"/>
      <c r="K22" s="86">
        <f t="shared" si="0"/>
        <v>0</v>
      </c>
      <c r="L22" s="90"/>
      <c r="M22" s="80"/>
      <c r="N22" s="80"/>
      <c r="O22" s="80"/>
      <c r="P22" s="80"/>
      <c r="Q22" s="80"/>
      <c r="R22" s="80"/>
      <c r="S22" s="80"/>
      <c r="T22" s="80"/>
      <c r="U22" s="80"/>
    </row>
    <row r="23" spans="1:21" x14ac:dyDescent="0.25">
      <c r="A23" s="74"/>
      <c r="B23" s="75" t="s">
        <v>141</v>
      </c>
      <c r="C23" s="88"/>
      <c r="D23" s="91">
        <f>SUM(C20:C22)</f>
        <v>2</v>
      </c>
      <c r="E23" s="74"/>
      <c r="F23" s="89"/>
      <c r="G23" s="92">
        <f>SUM(F20:F22)</f>
        <v>0</v>
      </c>
      <c r="H23" s="74"/>
      <c r="I23" s="84"/>
      <c r="J23" s="93">
        <f>SUM(I20:I22)</f>
        <v>-2561475.52</v>
      </c>
      <c r="K23" s="86">
        <f t="shared" si="0"/>
        <v>0</v>
      </c>
      <c r="L23" s="94">
        <f>SUM(K20:K22)</f>
        <v>-2561473.52</v>
      </c>
      <c r="M23" s="80"/>
      <c r="N23" s="80"/>
      <c r="O23" s="80"/>
      <c r="P23" s="80"/>
      <c r="Q23" s="80"/>
      <c r="R23" s="80"/>
      <c r="S23" s="80"/>
      <c r="T23" s="80"/>
      <c r="U23" s="80"/>
    </row>
    <row r="24" spans="1:21" x14ac:dyDescent="0.25">
      <c r="A24" s="74"/>
      <c r="B24" s="75"/>
      <c r="C24" s="88"/>
      <c r="D24" s="91"/>
      <c r="E24" s="74"/>
      <c r="F24" s="89"/>
      <c r="G24" s="92"/>
      <c r="H24" s="74"/>
      <c r="I24" s="84"/>
      <c r="J24" s="93"/>
      <c r="K24" s="86"/>
      <c r="L24" s="94"/>
      <c r="M24" s="80"/>
      <c r="N24" s="80"/>
      <c r="O24" s="80"/>
      <c r="P24" s="80"/>
      <c r="Q24" s="80"/>
      <c r="R24" s="80"/>
      <c r="S24" s="80"/>
      <c r="T24" s="80"/>
      <c r="U24" s="80"/>
    </row>
    <row r="25" spans="1:21" x14ac:dyDescent="0.25">
      <c r="A25" s="74"/>
      <c r="B25" s="75" t="s">
        <v>142</v>
      </c>
      <c r="C25" s="88"/>
      <c r="D25" s="88"/>
      <c r="E25" s="74"/>
      <c r="F25" s="89"/>
      <c r="G25" s="89"/>
      <c r="H25" s="74"/>
      <c r="I25" s="84"/>
      <c r="J25" s="84"/>
      <c r="K25" s="86"/>
      <c r="L25" s="90"/>
      <c r="M25" s="80"/>
      <c r="N25" s="80"/>
      <c r="O25" s="80"/>
      <c r="P25" s="80"/>
      <c r="Q25" s="80"/>
      <c r="R25" s="80"/>
      <c r="S25" s="80"/>
      <c r="T25" s="80"/>
      <c r="U25" s="80"/>
    </row>
    <row r="26" spans="1:21" x14ac:dyDescent="0.25">
      <c r="A26" s="74" t="s">
        <v>143</v>
      </c>
      <c r="B26" s="74" t="s">
        <v>13</v>
      </c>
      <c r="C26" s="88">
        <f>(IF((VLOOKUP($A26,'TB data'!$A$4:$E$107, 3,0))="Null", "", VLOOKUP($A26,'TB data'!$A$4:$E$107, 3,0)))/$C$3</f>
        <v>77220065</v>
      </c>
      <c r="D26" s="88"/>
      <c r="E26" s="74" t="s">
        <v>143</v>
      </c>
      <c r="F26" s="89">
        <f>(IF((VLOOKUP($A26,'TB data'!$A$4:$E$107, 5,0))="NULL", "", VLOOKUP($A26,'TB data'!$A$4:$E$107, 5,0)))/$F$3</f>
        <v>0</v>
      </c>
      <c r="G26" s="89"/>
      <c r="H26" s="74" t="s">
        <v>143</v>
      </c>
      <c r="I26" s="84">
        <f>(VLOOKUP($A26,'TB data'!$A$4:$E$107, 4,0))/$I$3</f>
        <v>943569.26</v>
      </c>
      <c r="J26" s="84"/>
      <c r="K26" s="86">
        <f>IF(ISERR(C26+F26+I26)=TRUE, "", C26+F26+I26)</f>
        <v>78163634.260000005</v>
      </c>
      <c r="L26" s="90"/>
      <c r="M26" s="80"/>
      <c r="N26" s="80"/>
      <c r="O26" s="80"/>
      <c r="P26" s="80"/>
      <c r="Q26" s="80"/>
      <c r="R26" s="80"/>
      <c r="S26" s="80"/>
      <c r="T26" s="80"/>
      <c r="U26" s="80"/>
    </row>
    <row r="27" spans="1:21" x14ac:dyDescent="0.25">
      <c r="A27" s="74" t="s">
        <v>144</v>
      </c>
      <c r="B27" s="74" t="s">
        <v>145</v>
      </c>
      <c r="C27" s="88">
        <f>(IF((VLOOKUP($A27,'TB data'!$A$4:$E$107, 3,0))="Null", "", VLOOKUP($A27,'TB data'!$A$4:$E$107, 3,0)))/$C$3</f>
        <v>110497</v>
      </c>
      <c r="D27" s="88"/>
      <c r="E27" s="74" t="s">
        <v>144</v>
      </c>
      <c r="F27" s="89">
        <f>(IF((VLOOKUP($A27,'TB data'!$A$4:$E$107, 5,0))="NULL", "", VLOOKUP($A27,'TB data'!$A$4:$E$107, 5,0)))/$F$3</f>
        <v>0</v>
      </c>
      <c r="G27" s="89"/>
      <c r="H27" s="74" t="s">
        <v>144</v>
      </c>
      <c r="I27" s="84">
        <f>(VLOOKUP($A27,'TB data'!$A$4:$E$107, 4,0))/$I$3</f>
        <v>0</v>
      </c>
      <c r="J27" s="84"/>
      <c r="K27" s="86">
        <f>IF(ISERR(C27+F27+I27)=TRUE, "", C27+F27+I27)</f>
        <v>110497</v>
      </c>
      <c r="L27" s="90"/>
      <c r="M27" s="80"/>
      <c r="N27" s="80"/>
      <c r="O27" s="80"/>
      <c r="P27" s="80"/>
      <c r="Q27" s="80"/>
      <c r="R27" s="80"/>
      <c r="S27" s="80"/>
      <c r="T27" s="80"/>
      <c r="U27" s="80"/>
    </row>
    <row r="28" spans="1:21" s="101" customFormat="1" ht="13" x14ac:dyDescent="0.3">
      <c r="A28" s="96"/>
      <c r="B28" s="96" t="s">
        <v>13</v>
      </c>
      <c r="C28" s="97"/>
      <c r="D28" s="97">
        <f>SUM(C26:C27)</f>
        <v>77330562</v>
      </c>
      <c r="E28" s="98"/>
      <c r="F28" s="97"/>
      <c r="G28" s="97">
        <f>SUM(F26:F27)</f>
        <v>0</v>
      </c>
      <c r="H28" s="98"/>
      <c r="I28" s="97"/>
      <c r="J28" s="97">
        <f>SUM(I26:I27)</f>
        <v>943569.26</v>
      </c>
      <c r="K28" s="99"/>
      <c r="L28" s="97">
        <f>SUM(K26:K27)</f>
        <v>78274131.260000005</v>
      </c>
      <c r="M28" s="100"/>
      <c r="N28" s="100"/>
      <c r="O28" s="100"/>
      <c r="P28" s="100"/>
      <c r="Q28" s="100"/>
      <c r="R28" s="100"/>
      <c r="S28" s="100"/>
      <c r="T28" s="100"/>
      <c r="U28" s="100"/>
    </row>
    <row r="29" spans="1:21" x14ac:dyDescent="0.25">
      <c r="A29" s="74" t="s">
        <v>146</v>
      </c>
      <c r="B29" s="74" t="s">
        <v>147</v>
      </c>
      <c r="C29" s="88">
        <f>(IF((VLOOKUP($A29,'TB data'!$A$4:$E$107, 3,0))="Null", "", VLOOKUP($A29,'TB data'!$A$4:$E$107, 3,0)))/$C$3</f>
        <v>0</v>
      </c>
      <c r="D29" s="88"/>
      <c r="E29" s="74" t="s">
        <v>146</v>
      </c>
      <c r="F29" s="89">
        <f>(IF((VLOOKUP($A29,'TB data'!$A$4:$E$107, 5,0))="NULL", "", VLOOKUP($A29,'TB data'!$A$4:$E$107, 5,0)))/$F$3</f>
        <v>0</v>
      </c>
      <c r="G29" s="89"/>
      <c r="H29" s="74" t="s">
        <v>146</v>
      </c>
      <c r="I29" s="84">
        <f>(VLOOKUP($A29,'TB data'!$A$4:$E$107, 4,0))/$I$3</f>
        <v>0</v>
      </c>
      <c r="J29" s="84"/>
      <c r="K29" s="86">
        <f t="shared" ref="K29:K34" si="1">IF(ISERR(C29+F29+I29)=TRUE, "", C29+F29+I29)</f>
        <v>0</v>
      </c>
      <c r="L29" s="90"/>
      <c r="M29" s="80"/>
      <c r="N29" s="80"/>
      <c r="O29" s="80"/>
      <c r="P29" s="80"/>
      <c r="Q29" s="80"/>
      <c r="R29" s="80"/>
      <c r="S29" s="80"/>
      <c r="T29" s="80"/>
      <c r="U29" s="80"/>
    </row>
    <row r="30" spans="1:21" x14ac:dyDescent="0.25">
      <c r="A30" s="74" t="s">
        <v>148</v>
      </c>
      <c r="B30" s="74" t="s">
        <v>149</v>
      </c>
      <c r="C30" s="88">
        <f>(IF((VLOOKUP($A30,'TB data'!$A$4:$E$107, 3,0))="Null", "", VLOOKUP($A30,'TB data'!$A$4:$E$107, 3,0)))/$C$3</f>
        <v>998892473</v>
      </c>
      <c r="D30" s="88"/>
      <c r="E30" s="74" t="s">
        <v>148</v>
      </c>
      <c r="F30" s="89">
        <f>(IF((VLOOKUP($A30,'TB data'!$A$4:$E$107, 5,0))="NULL", "", VLOOKUP($A30,'TB data'!$A$4:$E$107, 5,0)))/$F$3</f>
        <v>0</v>
      </c>
      <c r="G30" s="89"/>
      <c r="H30" s="74" t="s">
        <v>148</v>
      </c>
      <c r="I30" s="84">
        <f>(VLOOKUP($A30,'TB data'!$A$4:$E$107, 4,0))/$I$3</f>
        <v>2909339.48</v>
      </c>
      <c r="J30" s="84"/>
      <c r="K30" s="86">
        <f t="shared" si="1"/>
        <v>1001801812.48</v>
      </c>
      <c r="L30" s="90"/>
      <c r="M30" s="80"/>
      <c r="N30" s="80"/>
      <c r="O30" s="80"/>
      <c r="P30" s="80"/>
      <c r="Q30" s="80"/>
      <c r="R30" s="80"/>
      <c r="S30" s="80"/>
      <c r="T30" s="80"/>
      <c r="U30" s="80"/>
    </row>
    <row r="31" spans="1:21" x14ac:dyDescent="0.25">
      <c r="A31" s="74" t="s">
        <v>150</v>
      </c>
      <c r="B31" s="74" t="s">
        <v>151</v>
      </c>
      <c r="C31" s="88">
        <f>(IF((VLOOKUP($A31,'TB data'!$A$4:$E$107, 3,0))="Null", "", VLOOKUP($A31,'TB data'!$A$4:$E$107, 3,0)))/$C$3</f>
        <v>33150935</v>
      </c>
      <c r="D31" s="88"/>
      <c r="E31" s="74" t="s">
        <v>150</v>
      </c>
      <c r="F31" s="89">
        <f>(IF((VLOOKUP($A31,'TB data'!$A$4:$E$107, 5,0))="NULL", "", VLOOKUP($A31,'TB data'!$A$4:$E$107, 5,0)))/$F$3</f>
        <v>0</v>
      </c>
      <c r="G31" s="89"/>
      <c r="H31" s="74" t="s">
        <v>150</v>
      </c>
      <c r="I31" s="84">
        <f>(VLOOKUP($A31,'TB data'!$A$4:$E$107, 4,0))/$I$3</f>
        <v>0</v>
      </c>
      <c r="J31" s="84"/>
      <c r="K31" s="86">
        <f t="shared" si="1"/>
        <v>33150935</v>
      </c>
      <c r="L31" s="90"/>
      <c r="M31" s="80"/>
      <c r="N31" s="80"/>
      <c r="O31" s="80"/>
      <c r="P31" s="80"/>
      <c r="Q31" s="80"/>
      <c r="R31" s="80"/>
      <c r="S31" s="80"/>
      <c r="T31" s="80"/>
      <c r="U31" s="80"/>
    </row>
    <row r="32" spans="1:21" x14ac:dyDescent="0.25">
      <c r="A32" s="74" t="s">
        <v>152</v>
      </c>
      <c r="B32" s="74" t="s">
        <v>153</v>
      </c>
      <c r="C32" s="88">
        <f>(IF((VLOOKUP($A32,'TB data'!$A$4:$E$107, 3,0))="Null", "", VLOOKUP($A32,'TB data'!$A$4:$E$107, 3,0)))/$C$3</f>
        <v>59216819</v>
      </c>
      <c r="D32" s="88"/>
      <c r="E32" s="74" t="s">
        <v>152</v>
      </c>
      <c r="F32" s="89">
        <f>(IF((VLOOKUP($A32,'TB data'!$A$4:$E$107, 5,0))="NULL", "", VLOOKUP($A32,'TB data'!$A$4:$E$107, 5,0)))/$F$3</f>
        <v>0</v>
      </c>
      <c r="G32" s="89"/>
      <c r="H32" s="74" t="s">
        <v>152</v>
      </c>
      <c r="I32" s="84">
        <f>(VLOOKUP($A32,'TB data'!$A$4:$E$107, 4,0))/$I$3</f>
        <v>401288.64</v>
      </c>
      <c r="J32" s="84"/>
      <c r="K32" s="86">
        <f t="shared" si="1"/>
        <v>59618107.640000001</v>
      </c>
      <c r="L32" s="90"/>
      <c r="M32" s="80"/>
      <c r="N32" s="80"/>
      <c r="O32" s="80"/>
      <c r="P32" s="80"/>
      <c r="Q32" s="80"/>
      <c r="R32" s="80"/>
      <c r="S32" s="80"/>
      <c r="T32" s="80"/>
      <c r="U32" s="80"/>
    </row>
    <row r="33" spans="1:21" x14ac:dyDescent="0.25">
      <c r="A33" s="74" t="s">
        <v>154</v>
      </c>
      <c r="B33" s="74" t="s">
        <v>155</v>
      </c>
      <c r="C33" s="88">
        <f>(IF((VLOOKUP($A33,'TB data'!$A$4:$E$107, 3,0))="Null", "", VLOOKUP($A33,'TB data'!$A$4:$E$107, 3,0)))/$C$3</f>
        <v>-38307354</v>
      </c>
      <c r="D33" s="88"/>
      <c r="E33" s="74" t="s">
        <v>154</v>
      </c>
      <c r="F33" s="89">
        <f>(IF((VLOOKUP($A33,'TB data'!$A$4:$E$107, 5,0))="NULL", "", VLOOKUP($A33,'TB data'!$A$4:$E$107, 5,0)))/$F$3</f>
        <v>0</v>
      </c>
      <c r="G33" s="89"/>
      <c r="H33" s="74" t="s">
        <v>154</v>
      </c>
      <c r="I33" s="84">
        <f>(VLOOKUP($A33,'TB data'!$A$4:$E$107, 4,0))/$I$3</f>
        <v>-72594.62</v>
      </c>
      <c r="J33" s="84"/>
      <c r="K33" s="86">
        <f t="shared" si="1"/>
        <v>-38379948.619999997</v>
      </c>
      <c r="L33" s="90"/>
      <c r="M33" s="80"/>
      <c r="N33" s="80"/>
      <c r="O33" s="80"/>
      <c r="P33" s="80"/>
      <c r="Q33" s="80"/>
      <c r="R33" s="80"/>
      <c r="S33" s="80"/>
      <c r="T33" s="80"/>
      <c r="U33" s="80"/>
    </row>
    <row r="34" spans="1:21" x14ac:dyDescent="0.25">
      <c r="A34" s="74" t="s">
        <v>156</v>
      </c>
      <c r="B34" s="74" t="s">
        <v>157</v>
      </c>
      <c r="C34" s="88">
        <f>(IF((VLOOKUP($A34,'TB data'!$A$4:$E$107, 3,0))="Null", "", VLOOKUP($A34,'TB data'!$A$4:$E$107, 3,0)))/$C$3</f>
        <v>12971979</v>
      </c>
      <c r="D34" s="88"/>
      <c r="E34" s="74" t="s">
        <v>156</v>
      </c>
      <c r="F34" s="89">
        <f>(IF((VLOOKUP($A34,'TB data'!$A$4:$E$107, 5,0))="NULL", "", VLOOKUP($A34,'TB data'!$A$4:$E$107, 5,0)))/$F$3</f>
        <v>0</v>
      </c>
      <c r="G34" s="89"/>
      <c r="H34" s="74" t="s">
        <v>156</v>
      </c>
      <c r="I34" s="84">
        <f>(VLOOKUP($A34,'TB data'!$A$4:$E$107, 4,0))/$I$3</f>
        <v>0</v>
      </c>
      <c r="J34" s="84"/>
      <c r="K34" s="86">
        <f t="shared" si="1"/>
        <v>12971979</v>
      </c>
      <c r="L34" s="90"/>
      <c r="M34" s="80"/>
      <c r="N34" s="80"/>
      <c r="O34" s="80"/>
      <c r="P34" s="80"/>
      <c r="Q34" s="80"/>
      <c r="R34" s="80"/>
      <c r="S34" s="80"/>
      <c r="T34" s="80"/>
      <c r="U34" s="80"/>
    </row>
    <row r="35" spans="1:21" s="2" customFormat="1" ht="18" customHeight="1" x14ac:dyDescent="0.3">
      <c r="A35" s="102"/>
      <c r="B35" s="102" t="s">
        <v>158</v>
      </c>
      <c r="C35" s="91"/>
      <c r="D35" s="91">
        <f>SUM(C29:C34)</f>
        <v>1065924852</v>
      </c>
      <c r="E35" s="75"/>
      <c r="F35" s="92"/>
      <c r="G35" s="92">
        <f>SUM(F29:F34)</f>
        <v>0</v>
      </c>
      <c r="H35" s="75"/>
      <c r="I35" s="93"/>
      <c r="J35" s="93">
        <f>SUM(I29:I34)</f>
        <v>3238033.5</v>
      </c>
      <c r="K35" s="103"/>
      <c r="L35" s="94">
        <f>SUM(K29:K34)</f>
        <v>1069162885.5000001</v>
      </c>
      <c r="M35" s="104"/>
      <c r="N35" s="161"/>
      <c r="O35" s="104"/>
      <c r="P35" s="104"/>
      <c r="Q35" s="104"/>
      <c r="R35" s="104"/>
      <c r="S35" s="104"/>
      <c r="T35" s="104"/>
      <c r="U35" s="104"/>
    </row>
    <row r="36" spans="1:21" x14ac:dyDescent="0.25">
      <c r="A36" s="74" t="s">
        <v>159</v>
      </c>
      <c r="B36" s="74" t="s">
        <v>160</v>
      </c>
      <c r="C36" s="88">
        <f>(IF((VLOOKUP($A36,'TB data'!$A$4:$E$107, 3,0))="Null", "", VLOOKUP($A36,'TB data'!$A$4:$E$107, 3,0)))/$C$3</f>
        <v>628671286</v>
      </c>
      <c r="D36" s="88"/>
      <c r="E36" s="74" t="s">
        <v>159</v>
      </c>
      <c r="F36" s="89">
        <f>(IF((VLOOKUP($A36,'TB data'!$A$4:$E$107, 5,0))="NULL", "", VLOOKUP($A36,'TB data'!$A$4:$E$107, 5,0)))/$F$3</f>
        <v>0</v>
      </c>
      <c r="G36" s="89"/>
      <c r="H36" s="74" t="s">
        <v>159</v>
      </c>
      <c r="I36" s="84">
        <f>(VLOOKUP($A36,'TB data'!$A$4:$E$107, 4,0))/$I$3</f>
        <v>0</v>
      </c>
      <c r="J36" s="84"/>
      <c r="K36" s="86">
        <f>IF(ISERR(C36+F36+I36)=TRUE, "", C36+F36+I36)</f>
        <v>628671286</v>
      </c>
      <c r="L36" s="90"/>
      <c r="M36" s="80"/>
      <c r="N36" s="80"/>
      <c r="O36" s="80"/>
      <c r="P36" s="80"/>
      <c r="Q36" s="80"/>
      <c r="R36" s="80"/>
      <c r="S36" s="80"/>
      <c r="T36" s="80"/>
      <c r="U36" s="80"/>
    </row>
    <row r="37" spans="1:21" x14ac:dyDescent="0.25">
      <c r="A37" s="74" t="s">
        <v>161</v>
      </c>
      <c r="B37" s="74" t="s">
        <v>162</v>
      </c>
      <c r="C37" s="88">
        <f>(IF((VLOOKUP($A37,'TB data'!$A$4:$E$107, 3,0))="Null", "", VLOOKUP($A37,'TB data'!$A$4:$E$107, 3,0)))/$C$3</f>
        <v>0</v>
      </c>
      <c r="D37" s="88"/>
      <c r="E37" s="74" t="s">
        <v>161</v>
      </c>
      <c r="F37" s="89">
        <f>(IF((VLOOKUP($A37,'TB data'!$A$4:$E$107, 5,0))="NULL", "", VLOOKUP($A37,'TB data'!$A$4:$E$107, 5,0)))/$F$3</f>
        <v>0</v>
      </c>
      <c r="G37" s="89"/>
      <c r="H37" s="74" t="s">
        <v>161</v>
      </c>
      <c r="I37" s="84">
        <f>(VLOOKUP($A37,'TB data'!$A$4:$E$107, 4,0))/$I$3</f>
        <v>0</v>
      </c>
      <c r="J37" s="84"/>
      <c r="K37" s="86">
        <f>IF(ISERR(C37+F37+I37)=TRUE, "", C37+F37+I37)</f>
        <v>0</v>
      </c>
      <c r="L37" s="90"/>
      <c r="M37" s="80"/>
      <c r="N37" s="80"/>
      <c r="O37" s="80"/>
      <c r="P37" s="80"/>
      <c r="Q37" s="80"/>
      <c r="R37" s="80"/>
      <c r="S37" s="80"/>
      <c r="T37" s="80"/>
      <c r="U37" s="80"/>
    </row>
    <row r="38" spans="1:21" s="2" customFormat="1" ht="13" x14ac:dyDescent="0.3">
      <c r="A38" s="102"/>
      <c r="B38" s="102" t="s">
        <v>15</v>
      </c>
      <c r="C38" s="91"/>
      <c r="D38" s="91">
        <f>SUM(C36:C37)</f>
        <v>628671286</v>
      </c>
      <c r="E38" s="75"/>
      <c r="F38" s="92"/>
      <c r="G38" s="92">
        <f>SUM(F36:F37)</f>
        <v>0</v>
      </c>
      <c r="H38" s="75"/>
      <c r="I38" s="93"/>
      <c r="J38" s="93">
        <f>SUM(I36:I37)</f>
        <v>0</v>
      </c>
      <c r="K38" s="103"/>
      <c r="L38" s="94">
        <f>SUM(K36:K37)</f>
        <v>628671286</v>
      </c>
      <c r="M38" s="104"/>
      <c r="N38" s="104"/>
      <c r="O38" s="104"/>
      <c r="P38" s="104"/>
      <c r="Q38" s="104"/>
      <c r="R38" s="104"/>
      <c r="S38" s="104"/>
      <c r="T38" s="104"/>
      <c r="U38" s="104"/>
    </row>
    <row r="39" spans="1:21" x14ac:dyDescent="0.25">
      <c r="A39" s="74" t="s">
        <v>163</v>
      </c>
      <c r="B39" s="74" t="s">
        <v>164</v>
      </c>
      <c r="C39" s="88">
        <f>(IF((VLOOKUP($A39,'TB data'!$A$4:$E$107, 3,0))="Null", "", VLOOKUP($A39,'TB data'!$A$4:$E$107, 3,0)))/$C$3</f>
        <v>1988548</v>
      </c>
      <c r="D39" s="88"/>
      <c r="E39" s="74" t="s">
        <v>163</v>
      </c>
      <c r="F39" s="89">
        <f>(IF((VLOOKUP($A39,'TB data'!$A$4:$E$107, 5,0))="NULL", "", VLOOKUP($A39,'TB data'!$A$4:$E$107, 5,0)))/$F$3</f>
        <v>0</v>
      </c>
      <c r="G39" s="89"/>
      <c r="H39" s="74" t="s">
        <v>163</v>
      </c>
      <c r="I39" s="84">
        <f>(VLOOKUP($A39,'TB data'!$A$4:$E$107, 4,0))/$I$3</f>
        <v>88036.160000000003</v>
      </c>
      <c r="J39" s="84"/>
      <c r="K39" s="86">
        <f t="shared" ref="K39:K51" si="2">IF(ISERR(C39+F39+I39)=TRUE, "", C39+F39+I39)</f>
        <v>2076584.16</v>
      </c>
      <c r="L39" s="90"/>
      <c r="M39" s="80"/>
      <c r="N39" s="80"/>
      <c r="O39" s="80"/>
      <c r="P39" s="80"/>
      <c r="Q39" s="80"/>
      <c r="R39" s="80"/>
      <c r="S39" s="80"/>
      <c r="T39" s="80"/>
      <c r="U39" s="80"/>
    </row>
    <row r="40" spans="1:21" x14ac:dyDescent="0.25">
      <c r="A40" s="74" t="s">
        <v>165</v>
      </c>
      <c r="B40" s="74" t="s">
        <v>166</v>
      </c>
      <c r="C40" s="88">
        <f>(IF((VLOOKUP($A40,'TB data'!$A$4:$E$107, 3,0))="Null", "", VLOOKUP($A40,'TB data'!$A$4:$E$107, 3,0)))/$C$3</f>
        <v>0</v>
      </c>
      <c r="D40" s="88"/>
      <c r="E40" s="74" t="s">
        <v>165</v>
      </c>
      <c r="F40" s="89">
        <f>(IF((VLOOKUP($A40,'TB data'!$A$4:$E$107, 5,0))="NULL", "", VLOOKUP($A40,'TB data'!$A$4:$E$107, 5,0)))/$F$3</f>
        <v>0</v>
      </c>
      <c r="G40" s="89"/>
      <c r="H40" s="74" t="s">
        <v>165</v>
      </c>
      <c r="I40" s="84">
        <f>(VLOOKUP($A40,'TB data'!$A$4:$E$107, 4,0))/$I$3</f>
        <v>0</v>
      </c>
      <c r="J40" s="84"/>
      <c r="K40" s="86">
        <f t="shared" si="2"/>
        <v>0</v>
      </c>
      <c r="L40" s="90"/>
      <c r="M40" s="80"/>
      <c r="N40" s="80"/>
      <c r="O40" s="80"/>
      <c r="P40" s="80"/>
      <c r="Q40" s="80"/>
      <c r="R40" s="80"/>
      <c r="S40" s="80"/>
      <c r="T40" s="80"/>
      <c r="U40" s="80"/>
    </row>
    <row r="41" spans="1:21" x14ac:dyDescent="0.25">
      <c r="A41" s="74" t="s">
        <v>167</v>
      </c>
      <c r="B41" s="74" t="s">
        <v>168</v>
      </c>
      <c r="C41" s="88">
        <f>(IF((VLOOKUP($A41,'TB data'!$A$4:$E$107, 3,0))="Null", "", VLOOKUP($A41,'TB data'!$A$4:$E$107, 3,0)))/$C$3</f>
        <v>7595376</v>
      </c>
      <c r="D41" s="88"/>
      <c r="E41" s="74" t="s">
        <v>167</v>
      </c>
      <c r="F41" s="89">
        <f>(IF((VLOOKUP($A41,'TB data'!$A$4:$E$107, 5,0))="NULL", "", VLOOKUP($A41,'TB data'!$A$4:$E$107, 5,0)))/$F$3</f>
        <v>0</v>
      </c>
      <c r="G41" s="89"/>
      <c r="H41" s="74" t="s">
        <v>167</v>
      </c>
      <c r="I41" s="84">
        <f>(VLOOKUP($A41,'TB data'!$A$4:$E$107, 4,0))/$I$3</f>
        <v>1957.27</v>
      </c>
      <c r="J41" s="84"/>
      <c r="K41" s="86">
        <f t="shared" si="2"/>
        <v>7597333.2699999996</v>
      </c>
      <c r="L41" s="90"/>
      <c r="M41" s="80"/>
      <c r="N41" s="80"/>
      <c r="O41" s="80"/>
      <c r="P41" s="80"/>
      <c r="Q41" s="80"/>
      <c r="R41" s="80"/>
      <c r="S41" s="80"/>
      <c r="T41" s="80"/>
      <c r="U41" s="80"/>
    </row>
    <row r="42" spans="1:21" x14ac:dyDescent="0.25">
      <c r="A42" s="74" t="s">
        <v>169</v>
      </c>
      <c r="B42" s="74" t="s">
        <v>16</v>
      </c>
      <c r="C42" s="88">
        <f>(IF((VLOOKUP($A42,'TB data'!$A$4:$E$107, 3,0))="Null", "", VLOOKUP($A42,'TB data'!$A$4:$E$107, 3,0)))/$C$3</f>
        <v>289936001</v>
      </c>
      <c r="D42" s="88"/>
      <c r="E42" s="74" t="s">
        <v>169</v>
      </c>
      <c r="F42" s="89">
        <f>(IF((VLOOKUP($A42,'TB data'!$A$4:$E$107, 5,0))="NULL", "", VLOOKUP($A42,'TB data'!$A$4:$E$107, 5,0)))/$F$3</f>
        <v>0</v>
      </c>
      <c r="G42" s="89"/>
      <c r="H42" s="74" t="s">
        <v>169</v>
      </c>
      <c r="I42" s="84">
        <f>(VLOOKUP($A42,'TB data'!$A$4:$E$107, 4,0))/$I$3</f>
        <v>0</v>
      </c>
      <c r="J42" s="84"/>
      <c r="K42" s="86">
        <f t="shared" si="2"/>
        <v>289936001</v>
      </c>
      <c r="L42" s="90"/>
      <c r="M42" s="80"/>
      <c r="N42" s="80"/>
      <c r="O42" s="80"/>
      <c r="P42" s="80"/>
      <c r="Q42" s="80"/>
      <c r="R42" s="80"/>
      <c r="S42" s="80"/>
      <c r="T42" s="80"/>
      <c r="U42" s="80"/>
    </row>
    <row r="43" spans="1:21" x14ac:dyDescent="0.25">
      <c r="A43" s="74" t="s">
        <v>170</v>
      </c>
      <c r="B43" s="74" t="s">
        <v>171</v>
      </c>
      <c r="C43" s="88">
        <f>(IF((VLOOKUP($A43,'TB data'!$A$4:$E$107, 3,0))="Null", "", VLOOKUP($A43,'TB data'!$A$4:$E$107, 3,0)))/$C$3</f>
        <v>0</v>
      </c>
      <c r="D43" s="88"/>
      <c r="E43" s="74" t="s">
        <v>170</v>
      </c>
      <c r="F43" s="89">
        <f>(IF((VLOOKUP($A43,'TB data'!$A$4:$E$107, 5,0))="NULL", "", VLOOKUP($A43,'TB data'!$A$4:$E$107, 5,0)))/$F$3</f>
        <v>0</v>
      </c>
      <c r="G43" s="89"/>
      <c r="H43" s="74" t="s">
        <v>170</v>
      </c>
      <c r="I43" s="84">
        <f>(VLOOKUP($A43,'TB data'!$A$4:$E$107, 4,0))/$I$3</f>
        <v>0</v>
      </c>
      <c r="J43" s="84"/>
      <c r="K43" s="86">
        <f t="shared" si="2"/>
        <v>0</v>
      </c>
      <c r="L43" s="90"/>
      <c r="M43" s="80"/>
      <c r="N43" s="80"/>
      <c r="O43" s="80"/>
      <c r="P43" s="80"/>
      <c r="Q43" s="80"/>
      <c r="R43" s="80"/>
      <c r="S43" s="80"/>
      <c r="T43" s="80"/>
      <c r="U43" s="80"/>
    </row>
    <row r="44" spans="1:21" x14ac:dyDescent="0.25">
      <c r="A44" s="74"/>
      <c r="B44" s="75" t="s">
        <v>172</v>
      </c>
      <c r="C44" s="88"/>
      <c r="D44" s="91">
        <f>SUM(C39:C44)</f>
        <v>299519925</v>
      </c>
      <c r="E44" s="75"/>
      <c r="F44" s="89" t="s">
        <v>49</v>
      </c>
      <c r="G44" s="92">
        <f>SUM(F39:F44)</f>
        <v>0</v>
      </c>
      <c r="H44" s="75"/>
      <c r="I44" s="84"/>
      <c r="J44" s="93">
        <f>SUM(I39:I44)</f>
        <v>89993.430000000008</v>
      </c>
      <c r="K44" s="86" t="str">
        <f t="shared" si="2"/>
        <v/>
      </c>
      <c r="L44" s="94">
        <f>SUM(K39:K44)</f>
        <v>299609918.43000001</v>
      </c>
      <c r="M44" s="110">
        <f>J44+J92</f>
        <v>-521500.77999999997</v>
      </c>
      <c r="N44" s="80" t="s">
        <v>366</v>
      </c>
      <c r="O44" s="80"/>
      <c r="P44" s="80"/>
      <c r="Q44" s="80"/>
      <c r="R44" s="80"/>
      <c r="S44" s="80"/>
      <c r="T44" s="80"/>
      <c r="U44" s="80"/>
    </row>
    <row r="45" spans="1:21" x14ac:dyDescent="0.25">
      <c r="A45" s="74"/>
      <c r="B45" s="75"/>
      <c r="C45" s="88"/>
      <c r="D45" s="91"/>
      <c r="E45" s="75"/>
      <c r="F45" s="89" t="s">
        <v>49</v>
      </c>
      <c r="G45" s="92"/>
      <c r="H45" s="75"/>
      <c r="I45" s="84"/>
      <c r="J45" s="93"/>
      <c r="K45" s="86" t="str">
        <f t="shared" si="2"/>
        <v/>
      </c>
      <c r="L45" s="94"/>
      <c r="M45" s="80"/>
      <c r="N45" s="80"/>
      <c r="O45" s="80"/>
      <c r="P45" s="80"/>
      <c r="Q45" s="80"/>
      <c r="R45" s="80"/>
      <c r="S45" s="80"/>
      <c r="T45" s="80"/>
      <c r="U45" s="80"/>
    </row>
    <row r="46" spans="1:21" x14ac:dyDescent="0.25">
      <c r="A46" s="74"/>
      <c r="B46" s="75" t="s">
        <v>173</v>
      </c>
      <c r="C46" s="88"/>
      <c r="D46" s="88"/>
      <c r="E46" s="74"/>
      <c r="F46" s="89" t="s">
        <v>49</v>
      </c>
      <c r="G46" s="89"/>
      <c r="H46" s="74"/>
      <c r="I46" s="84"/>
      <c r="J46" s="84"/>
      <c r="K46" s="86" t="str">
        <f t="shared" si="2"/>
        <v/>
      </c>
      <c r="L46" s="90"/>
      <c r="M46" s="80"/>
      <c r="N46" s="80"/>
      <c r="O46" s="80"/>
      <c r="P46" s="80"/>
      <c r="Q46" s="80"/>
      <c r="R46" s="80"/>
      <c r="S46" s="80"/>
      <c r="T46" s="80"/>
      <c r="U46" s="80"/>
    </row>
    <row r="47" spans="1:21" x14ac:dyDescent="0.25">
      <c r="A47" s="74" t="s">
        <v>174</v>
      </c>
      <c r="B47" s="74" t="s">
        <v>175</v>
      </c>
      <c r="C47" s="88">
        <f>(IF((VLOOKUP($A47,'TB data'!$A$4:$E$107, 3,0))="Null", "", VLOOKUP($A47,'TB data'!$A$4:$E$107, 3,0)))/$C$3</f>
        <v>0</v>
      </c>
      <c r="D47" s="88"/>
      <c r="E47" s="74" t="s">
        <v>174</v>
      </c>
      <c r="F47" s="89">
        <f>(IF((VLOOKUP($A47,'TB data'!$A$4:$E$107, 5,0))="NULL", "", VLOOKUP($A47,'TB data'!$A$4:$E$107, 5,0)))/$F$3</f>
        <v>0</v>
      </c>
      <c r="G47" s="89"/>
      <c r="H47" s="74" t="s">
        <v>174</v>
      </c>
      <c r="I47" s="84">
        <f>(VLOOKUP($A47,'TB data'!$A$4:$E$107, 4,0))/$I$3</f>
        <v>0</v>
      </c>
      <c r="J47" s="84"/>
      <c r="K47" s="86">
        <f t="shared" si="2"/>
        <v>0</v>
      </c>
      <c r="L47" s="90"/>
      <c r="M47" s="80"/>
      <c r="N47" s="80"/>
      <c r="O47" s="80"/>
      <c r="P47" s="80"/>
      <c r="Q47" s="80"/>
      <c r="R47" s="80"/>
      <c r="S47" s="80"/>
      <c r="T47" s="80"/>
      <c r="U47" s="80"/>
    </row>
    <row r="48" spans="1:21" x14ac:dyDescent="0.25">
      <c r="A48" s="74" t="s">
        <v>176</v>
      </c>
      <c r="B48" s="74" t="s">
        <v>177</v>
      </c>
      <c r="C48" s="88">
        <f>(IF((VLOOKUP($A48,'TB data'!$A$4:$E$107, 3,0))="Null", "", VLOOKUP($A48,'TB data'!$A$4:$E$107, 3,0)))/$C$3</f>
        <v>0</v>
      </c>
      <c r="D48" s="88"/>
      <c r="E48" s="74" t="s">
        <v>176</v>
      </c>
      <c r="F48" s="89">
        <f>(IF((VLOOKUP($A48,'TB data'!$A$4:$E$107, 5,0))="NULL", "", VLOOKUP($A48,'TB data'!$A$4:$E$107, 5,0)))/$F$3</f>
        <v>0</v>
      </c>
      <c r="G48" s="89"/>
      <c r="H48" s="74" t="s">
        <v>176</v>
      </c>
      <c r="I48" s="84">
        <f>(VLOOKUP($A48,'TB data'!$A$4:$E$107, 4,0))/$I$3</f>
        <v>0</v>
      </c>
      <c r="J48" s="84"/>
      <c r="K48" s="86">
        <f t="shared" si="2"/>
        <v>0</v>
      </c>
      <c r="L48" s="90"/>
      <c r="M48" s="80"/>
      <c r="N48" s="80"/>
      <c r="O48" s="80"/>
      <c r="P48" s="80"/>
      <c r="Q48" s="80"/>
      <c r="R48" s="80"/>
      <c r="S48" s="80"/>
      <c r="T48" s="80"/>
      <c r="U48" s="80"/>
    </row>
    <row r="49" spans="1:21" x14ac:dyDescent="0.25">
      <c r="A49" s="74" t="s">
        <v>178</v>
      </c>
      <c r="B49" s="74" t="s">
        <v>179</v>
      </c>
      <c r="C49" s="88">
        <f>(IF((VLOOKUP($A49,'TB data'!$A$4:$E$107, 3,0))="Null", "", VLOOKUP($A49,'TB data'!$A$4:$E$107, 3,0)))/$C$3</f>
        <v>0</v>
      </c>
      <c r="D49" s="88"/>
      <c r="E49" s="74" t="s">
        <v>178</v>
      </c>
      <c r="F49" s="89">
        <f>(IF((VLOOKUP($A49,'TB data'!$A$4:$E$107, 5,0))="NULL", "", VLOOKUP($A49,'TB data'!$A$4:$E$107, 5,0)))/$F$3</f>
        <v>0</v>
      </c>
      <c r="G49" s="89"/>
      <c r="H49" s="74" t="s">
        <v>178</v>
      </c>
      <c r="I49" s="84">
        <f>(VLOOKUP($A49,'TB data'!$A$4:$E$107, 4,0))/$I$3</f>
        <v>0</v>
      </c>
      <c r="J49" s="84"/>
      <c r="K49" s="86">
        <f t="shared" si="2"/>
        <v>0</v>
      </c>
      <c r="L49" s="90"/>
      <c r="M49" s="80"/>
      <c r="N49" s="80"/>
      <c r="O49" s="80"/>
      <c r="P49" s="80"/>
      <c r="Q49" s="80"/>
      <c r="R49" s="80"/>
      <c r="S49" s="80"/>
      <c r="T49" s="80"/>
      <c r="U49" s="80"/>
    </row>
    <row r="50" spans="1:21" x14ac:dyDescent="0.25">
      <c r="A50" s="74" t="s">
        <v>180</v>
      </c>
      <c r="B50" s="74" t="s">
        <v>181</v>
      </c>
      <c r="C50" s="88">
        <f>(IF((VLOOKUP($A50,'TB data'!$A$4:$E$107, 3,0))="Null", "", VLOOKUP($A50,'TB data'!$A$4:$E$107, 3,0)))/$C$3</f>
        <v>0</v>
      </c>
      <c r="D50" s="88"/>
      <c r="E50" s="74" t="s">
        <v>180</v>
      </c>
      <c r="F50" s="89">
        <f>(IF((VLOOKUP($A50,'TB data'!$A$4:$E$107, 5,0))="NULL", "", VLOOKUP($A50,'TB data'!$A$4:$E$107, 5,0)))/$F$3</f>
        <v>0</v>
      </c>
      <c r="G50" s="89"/>
      <c r="H50" s="74" t="s">
        <v>180</v>
      </c>
      <c r="I50" s="84">
        <f>(VLOOKUP($A50,'TB data'!$A$4:$E$107, 4,0))/$I$3</f>
        <v>0</v>
      </c>
      <c r="J50" s="84"/>
      <c r="K50" s="86">
        <f t="shared" si="2"/>
        <v>0</v>
      </c>
      <c r="L50" s="90"/>
      <c r="M50" s="80"/>
      <c r="N50" s="80"/>
      <c r="O50" s="80"/>
      <c r="P50" s="80"/>
      <c r="Q50" s="80"/>
      <c r="R50" s="80"/>
      <c r="S50" s="80"/>
      <c r="T50" s="80"/>
      <c r="U50" s="80"/>
    </row>
    <row r="51" spans="1:21" x14ac:dyDescent="0.25">
      <c r="A51" s="74" t="s">
        <v>182</v>
      </c>
      <c r="B51" s="74" t="s">
        <v>183</v>
      </c>
      <c r="C51" s="88">
        <f>(IF((VLOOKUP($A51,'TB data'!$A$4:$E$107, 3,0))="Null", "", VLOOKUP($A51,'TB data'!$A$4:$E$107, 3,0)))/$C$3</f>
        <v>2124765481</v>
      </c>
      <c r="D51" s="88"/>
      <c r="E51" s="74" t="s">
        <v>182</v>
      </c>
      <c r="F51" s="89">
        <f>(IF((VLOOKUP($A51,'TB data'!$A$4:$E$107, 5,0))="NULL", "", VLOOKUP($A51,'TB data'!$A$4:$E$107, 5,0)))/$F$3</f>
        <v>0</v>
      </c>
      <c r="G51" s="89"/>
      <c r="H51" s="74" t="s">
        <v>182</v>
      </c>
      <c r="I51" s="212">
        <f>(VLOOKUP($A51,'TB data'!$A$4:$E$107, 4,0))/$I$3</f>
        <v>1110948.1100000001</v>
      </c>
      <c r="J51" s="84"/>
      <c r="K51" s="86">
        <f t="shared" si="2"/>
        <v>2125876429.1099999</v>
      </c>
      <c r="L51" s="90"/>
      <c r="M51" s="80"/>
      <c r="N51" s="80"/>
      <c r="O51" s="80"/>
      <c r="P51" s="80"/>
      <c r="Q51" s="80"/>
      <c r="R51" s="80"/>
      <c r="S51" s="80"/>
      <c r="T51" s="80"/>
      <c r="U51" s="80"/>
    </row>
    <row r="52" spans="1:21" x14ac:dyDescent="0.25">
      <c r="A52" s="74"/>
      <c r="B52" s="75" t="s">
        <v>184</v>
      </c>
      <c r="C52" s="88"/>
      <c r="D52" s="91">
        <f>SUM(C47:C51)</f>
        <v>2124765481</v>
      </c>
      <c r="E52" s="74"/>
      <c r="F52" s="89" t="s">
        <v>49</v>
      </c>
      <c r="G52" s="92">
        <f>SUM(F47:F51)</f>
        <v>0</v>
      </c>
      <c r="H52" s="74"/>
      <c r="I52" s="84"/>
      <c r="J52" s="93">
        <f>SUM(I47:I51)</f>
        <v>1110948.1100000001</v>
      </c>
      <c r="K52" s="86"/>
      <c r="L52" s="94">
        <f>SUM(K47:K51)</f>
        <v>2125876429.1099999</v>
      </c>
      <c r="M52" s="80"/>
      <c r="N52" s="80"/>
      <c r="O52" s="80"/>
      <c r="P52" s="80"/>
      <c r="Q52" s="80"/>
      <c r="R52" s="80"/>
      <c r="S52" s="80"/>
      <c r="T52" s="80"/>
      <c r="U52" s="80"/>
    </row>
    <row r="53" spans="1:21" x14ac:dyDescent="0.25">
      <c r="A53" s="74"/>
      <c r="B53" s="75"/>
      <c r="C53" s="88"/>
      <c r="D53" s="91"/>
      <c r="E53" s="74"/>
      <c r="F53" s="89" t="s">
        <v>49</v>
      </c>
      <c r="G53" s="92"/>
      <c r="H53" s="74"/>
      <c r="I53" s="84"/>
      <c r="J53" s="93"/>
      <c r="K53" s="86"/>
      <c r="L53" s="94"/>
      <c r="M53" s="80"/>
      <c r="N53" s="80"/>
      <c r="O53" s="80"/>
      <c r="P53" s="80"/>
      <c r="Q53" s="80"/>
      <c r="R53" s="80"/>
      <c r="S53" s="80"/>
      <c r="T53" s="80"/>
      <c r="U53" s="80"/>
    </row>
    <row r="54" spans="1:21" x14ac:dyDescent="0.25">
      <c r="A54" s="74"/>
      <c r="B54" s="75" t="s">
        <v>185</v>
      </c>
      <c r="C54" s="88"/>
      <c r="D54" s="88"/>
      <c r="E54" s="74"/>
      <c r="F54" s="89" t="s">
        <v>49</v>
      </c>
      <c r="G54" s="89"/>
      <c r="H54" s="74"/>
      <c r="I54" s="84"/>
      <c r="J54" s="84"/>
      <c r="K54" s="86"/>
      <c r="L54" s="90"/>
      <c r="M54" s="80"/>
      <c r="N54" s="80"/>
      <c r="O54" s="80"/>
      <c r="P54" s="80"/>
      <c r="Q54" s="80"/>
      <c r="R54" s="80"/>
      <c r="S54" s="80"/>
      <c r="T54" s="80"/>
      <c r="U54" s="80"/>
    </row>
    <row r="55" spans="1:21" x14ac:dyDescent="0.25">
      <c r="A55" s="74" t="s">
        <v>186</v>
      </c>
      <c r="B55" s="74" t="s">
        <v>187</v>
      </c>
      <c r="C55" s="88">
        <f>(IF((VLOOKUP($A55,'TB data'!$A$4:$E$107, 3,0))="NULL", "", VLOOKUP($A55,'TB data'!$A$4:$E$107, 3,0)))/$C$3</f>
        <v>4957611739</v>
      </c>
      <c r="D55" s="88"/>
      <c r="E55" s="74" t="s">
        <v>186</v>
      </c>
      <c r="F55" s="89">
        <f>(IF((VLOOKUP($A55,'TB data'!$A$4:$E$107, 5,0))="NULL", "", VLOOKUP($A55,'TB data'!$A$4:$E$107, 5,0)))/$F$3</f>
        <v>0</v>
      </c>
      <c r="G55" s="89"/>
      <c r="H55" s="74" t="s">
        <v>186</v>
      </c>
      <c r="I55" s="84">
        <f>(VLOOKUP($A55,'TB data'!$A$4:$E$107, 4,0))/$I$3</f>
        <v>-381016.19</v>
      </c>
      <c r="J55" s="84"/>
      <c r="K55" s="86">
        <f>IF(ISERR(C55+F55+I55)=TRUE, "", C55+F55+I55)</f>
        <v>4957230722.8100004</v>
      </c>
      <c r="L55" s="90"/>
      <c r="M55" s="80"/>
      <c r="N55" s="80"/>
      <c r="O55" s="80"/>
      <c r="P55" s="80"/>
      <c r="Q55" s="80"/>
      <c r="R55" s="80"/>
      <c r="S55" s="80"/>
      <c r="T55" s="80"/>
      <c r="U55" s="80"/>
    </row>
    <row r="56" spans="1:21" x14ac:dyDescent="0.25">
      <c r="A56" s="74" t="s">
        <v>188</v>
      </c>
      <c r="B56" s="74" t="s">
        <v>189</v>
      </c>
      <c r="C56" s="88">
        <f>(IF((VLOOKUP($A56,'TB data'!$A$4:$E$107, 3,0))="NULL", "", VLOOKUP($A56,'TB data'!$A$4:$E$107, 3,0)))/$C$3</f>
        <v>0</v>
      </c>
      <c r="D56" s="88"/>
      <c r="E56" s="74" t="s">
        <v>188</v>
      </c>
      <c r="F56" s="89">
        <f>(IF((VLOOKUP($A56,'TB data'!$A$4:$E$107, 5,0))="NULL", "", VLOOKUP($A56,'TB data'!$A$4:$E$107, 5,0)))/$F$3</f>
        <v>0</v>
      </c>
      <c r="G56" s="89"/>
      <c r="H56" s="74" t="s">
        <v>188</v>
      </c>
      <c r="I56" s="84">
        <f>(VLOOKUP($A56,'TB data'!$A$4:$E$107, 4,0))/$I$3</f>
        <v>0</v>
      </c>
      <c r="J56" s="84"/>
      <c r="K56" s="86">
        <f>IF(ISERR(C56+F56+I56)=TRUE, "", C56+F56+I56)</f>
        <v>0</v>
      </c>
      <c r="L56" s="90"/>
      <c r="M56" s="80"/>
      <c r="N56" s="80"/>
      <c r="O56" s="80"/>
      <c r="P56" s="80"/>
      <c r="Q56" s="80"/>
      <c r="R56" s="80"/>
      <c r="S56" s="80"/>
      <c r="T56" s="80"/>
      <c r="U56" s="80"/>
    </row>
    <row r="57" spans="1:21" x14ac:dyDescent="0.25">
      <c r="A57" s="74" t="s">
        <v>190</v>
      </c>
      <c r="B57" s="74" t="s">
        <v>191</v>
      </c>
      <c r="C57" s="88">
        <f>(IF((VLOOKUP($A57,'TB data'!$A$4:$E$107, 3,0))="NULL", "", VLOOKUP($A57,'TB data'!$A$4:$E$107, 3,0)))/$C$3</f>
        <v>109137444</v>
      </c>
      <c r="D57" s="88"/>
      <c r="E57" s="74" t="s">
        <v>190</v>
      </c>
      <c r="F57" s="89">
        <f>(IF((VLOOKUP($A57,'TB data'!$A$4:$E$107, 5,0))="NULL", "", VLOOKUP($A57,'TB data'!$A$4:$E$107, 5,0)))/$F$3</f>
        <v>0</v>
      </c>
      <c r="G57" s="89"/>
      <c r="H57" s="74" t="s">
        <v>190</v>
      </c>
      <c r="I57" s="84">
        <f>(VLOOKUP($A57,'TB data'!$A$4:$E$107, 4,0))/$I$3</f>
        <v>0</v>
      </c>
      <c r="J57" s="84"/>
      <c r="K57" s="86">
        <f>IF(ISERR(C57+F57+I57)=TRUE, "", C57+F57+I57)</f>
        <v>109137444</v>
      </c>
      <c r="L57" s="90"/>
      <c r="M57" s="80"/>
      <c r="N57" s="80"/>
      <c r="O57" s="80"/>
      <c r="P57" s="80"/>
      <c r="Q57" s="80"/>
      <c r="R57" s="80"/>
      <c r="S57" s="80"/>
      <c r="T57" s="80"/>
      <c r="U57" s="80"/>
    </row>
    <row r="58" spans="1:21" x14ac:dyDescent="0.25">
      <c r="A58" s="74" t="s">
        <v>192</v>
      </c>
      <c r="B58" s="74" t="s">
        <v>193</v>
      </c>
      <c r="C58" s="88">
        <f>(IF((VLOOKUP($A58,'TB data'!$A$4:$E$107, 3,0))="NULL", "", VLOOKUP($A58,'TB data'!$A$4:$E$107, 3,0)))/$C$3</f>
        <v>0</v>
      </c>
      <c r="D58" s="88"/>
      <c r="E58" s="74" t="s">
        <v>192</v>
      </c>
      <c r="F58" s="89">
        <f>(IF((VLOOKUP($A58,'TB data'!$A$4:$E$107, 5,0))="NULL", "", VLOOKUP($A58,'TB data'!$A$4:$E$107, 5,0)))/$F$3</f>
        <v>0</v>
      </c>
      <c r="G58" s="89"/>
      <c r="H58" s="74" t="s">
        <v>192</v>
      </c>
      <c r="I58" s="84">
        <f>(VLOOKUP($A58,'TB data'!$A$4:$E$107, 4,0))/$I$3</f>
        <v>0</v>
      </c>
      <c r="J58" s="84"/>
      <c r="K58" s="86">
        <f>IF(ISERR(C58+F58+I58)=TRUE, "", C58+F58+I58)</f>
        <v>0</v>
      </c>
      <c r="L58" s="90"/>
      <c r="M58" s="80"/>
      <c r="N58" s="80"/>
      <c r="O58" s="80"/>
      <c r="P58" s="80"/>
      <c r="Q58" s="80"/>
      <c r="R58" s="80"/>
      <c r="S58" s="80"/>
      <c r="T58" s="80"/>
      <c r="U58" s="80"/>
    </row>
    <row r="59" spans="1:21" x14ac:dyDescent="0.25">
      <c r="A59" s="74"/>
      <c r="B59" s="75" t="s">
        <v>22</v>
      </c>
      <c r="C59" s="88"/>
      <c r="D59" s="91">
        <f>SUM(C55:C58)</f>
        <v>5066749183</v>
      </c>
      <c r="E59" s="74"/>
      <c r="F59" s="89" t="s">
        <v>49</v>
      </c>
      <c r="G59" s="92">
        <f>SUM(F55:F58)</f>
        <v>0</v>
      </c>
      <c r="H59" s="74"/>
      <c r="I59" s="84"/>
      <c r="J59" s="93">
        <f>SUM(I55:I58)</f>
        <v>-381016.19</v>
      </c>
      <c r="K59" s="86" t="str">
        <f>IF(ISERR(C59+F59+I59)=TRUE, "", C59+F59+I59)</f>
        <v/>
      </c>
      <c r="L59" s="94">
        <f>SUM(K55:K58)</f>
        <v>5066368166.8100004</v>
      </c>
      <c r="M59" s="80"/>
      <c r="N59" s="80"/>
      <c r="O59" s="80"/>
      <c r="P59" s="80"/>
      <c r="Q59" s="80"/>
      <c r="R59" s="80"/>
      <c r="S59" s="80"/>
      <c r="T59" s="80"/>
      <c r="U59" s="80"/>
    </row>
    <row r="60" spans="1:21" ht="14" x14ac:dyDescent="0.3">
      <c r="A60" s="74"/>
      <c r="B60" s="75"/>
      <c r="C60" s="81"/>
      <c r="D60" s="105"/>
      <c r="E60" s="106"/>
      <c r="F60" s="83"/>
      <c r="G60" s="107"/>
      <c r="H60" s="106"/>
      <c r="I60" s="84"/>
      <c r="J60" s="108"/>
      <c r="K60" s="86"/>
      <c r="L60" s="109"/>
      <c r="M60" s="110"/>
      <c r="N60" s="80"/>
      <c r="O60" s="80"/>
      <c r="P60" s="80"/>
      <c r="Q60" s="80"/>
      <c r="R60" s="80"/>
      <c r="S60" s="80"/>
      <c r="T60" s="80"/>
      <c r="U60" s="80"/>
    </row>
    <row r="61" spans="1:21" x14ac:dyDescent="0.25">
      <c r="A61" s="74"/>
      <c r="B61" s="111" t="s">
        <v>355</v>
      </c>
      <c r="C61" s="82"/>
      <c r="D61" s="112">
        <f>SUM(D5:D59)</f>
        <v>24680505482</v>
      </c>
      <c r="E61" s="113"/>
      <c r="F61" s="79" t="s">
        <v>49</v>
      </c>
      <c r="G61" s="114">
        <f>SUM(G5:G59)-G28</f>
        <v>0</v>
      </c>
      <c r="H61" s="113"/>
      <c r="I61" s="85"/>
      <c r="J61" s="115">
        <f>SUM(J5:J59)</f>
        <v>18175003.620000001</v>
      </c>
      <c r="K61" s="116" t="str">
        <f>IF(ISERR(C61+F61+I61)=TRUE, "", C61+F61+I61)</f>
        <v/>
      </c>
      <c r="L61" s="94">
        <f>D61+J61</f>
        <v>24698680485.619999</v>
      </c>
      <c r="M61" s="104" t="s">
        <v>194</v>
      </c>
      <c r="N61" s="80"/>
      <c r="O61" s="80"/>
      <c r="P61" s="80"/>
      <c r="Q61" s="80"/>
      <c r="R61" s="80"/>
      <c r="S61" s="80"/>
      <c r="T61" s="80"/>
      <c r="U61" s="80"/>
    </row>
    <row r="62" spans="1:21" x14ac:dyDescent="0.25">
      <c r="A62" s="74"/>
      <c r="B62" s="75"/>
      <c r="C62" s="81"/>
      <c r="D62" s="117"/>
      <c r="E62" s="74"/>
      <c r="F62" s="83"/>
      <c r="G62" s="118"/>
      <c r="H62" s="74"/>
      <c r="I62" s="84"/>
      <c r="J62" s="119"/>
      <c r="K62" s="86"/>
      <c r="L62" s="120"/>
      <c r="M62" s="80"/>
      <c r="N62" s="80"/>
      <c r="O62" s="80"/>
      <c r="P62" s="80"/>
      <c r="Q62" s="80"/>
      <c r="R62" s="80"/>
      <c r="S62" s="80"/>
      <c r="T62" s="80"/>
      <c r="U62" s="80"/>
    </row>
    <row r="63" spans="1:21" x14ac:dyDescent="0.25">
      <c r="A63" s="74"/>
      <c r="B63" s="74" t="s">
        <v>195</v>
      </c>
      <c r="C63" s="81"/>
      <c r="D63" s="81"/>
      <c r="E63" s="74"/>
      <c r="F63" s="83" t="s">
        <v>49</v>
      </c>
      <c r="G63" s="83"/>
      <c r="H63" s="74"/>
      <c r="I63" s="84"/>
      <c r="J63" s="121"/>
      <c r="K63" s="86" t="str">
        <f t="shared" ref="K63:K78" si="3">IF(ISERR(C63+F63+I63)=TRUE, "", C63+F63+I63)</f>
        <v/>
      </c>
      <c r="L63" s="122"/>
      <c r="M63" s="80"/>
      <c r="N63" s="80"/>
      <c r="O63" s="80"/>
      <c r="P63" s="80"/>
      <c r="Q63" s="80"/>
      <c r="R63" s="80"/>
      <c r="S63" s="80"/>
      <c r="T63" s="80"/>
      <c r="U63" s="80"/>
    </row>
    <row r="64" spans="1:21" x14ac:dyDescent="0.25">
      <c r="A64" s="74" t="s">
        <v>196</v>
      </c>
      <c r="B64" s="74" t="s">
        <v>197</v>
      </c>
      <c r="C64" s="81">
        <f>(IF((VLOOKUP($A64,'TB data'!$A$4:$E$107, 3,0))="NULL", "", VLOOKUP($A64,'TB data'!$A$4:$E$107, 3,0)))/$C$3</f>
        <v>0</v>
      </c>
      <c r="D64" s="88"/>
      <c r="E64" s="74" t="s">
        <v>196</v>
      </c>
      <c r="F64" s="89">
        <f>(IF((VLOOKUP($A64,'TB data'!$A$4:$E$107, 5,0))="NULL", "", VLOOKUP($A64,'TB data'!$A$4:$E$107, 5,0)))/$F$3</f>
        <v>0</v>
      </c>
      <c r="G64" s="89"/>
      <c r="H64" s="74" t="s">
        <v>196</v>
      </c>
      <c r="I64" s="84">
        <f>(VLOOKUP($A64,'TB data'!$A$4:$E$107, 4,0))/$I$3</f>
        <v>-5610684</v>
      </c>
      <c r="J64" s="84"/>
      <c r="K64" s="86">
        <f t="shared" si="3"/>
        <v>-5610684</v>
      </c>
      <c r="L64" s="90"/>
      <c r="M64" s="80"/>
      <c r="N64" s="80"/>
      <c r="O64" s="80"/>
      <c r="P64" s="80"/>
      <c r="Q64" s="80"/>
      <c r="R64" s="80"/>
      <c r="S64" s="80"/>
      <c r="T64" s="80"/>
      <c r="U64" s="80"/>
    </row>
    <row r="65" spans="1:21" x14ac:dyDescent="0.25">
      <c r="A65" s="74" t="s">
        <v>198</v>
      </c>
      <c r="B65" s="74" t="s">
        <v>199</v>
      </c>
      <c r="C65" s="81">
        <f>(IF((VLOOKUP($A65,'TB data'!$A$4:$E$107, 3,0))="NULL", "", VLOOKUP($A65,'TB data'!$A$4:$E$107, 3,0)))/$C$3</f>
        <v>-3516850500</v>
      </c>
      <c r="D65" s="88"/>
      <c r="E65" s="74" t="s">
        <v>198</v>
      </c>
      <c r="F65" s="89">
        <f>(IF((VLOOKUP($A65,'TB data'!$A$4:$E$107, 5,0))="NULL", "", VLOOKUP($A65,'TB data'!$A$4:$E$107, 5,0)))/$F$3</f>
        <v>0</v>
      </c>
      <c r="G65" s="89"/>
      <c r="H65" s="74" t="s">
        <v>198</v>
      </c>
      <c r="I65" s="84">
        <f>(VLOOKUP($A65,'TB data'!$A$4:$E$107, 4,0))/$I$3</f>
        <v>0</v>
      </c>
      <c r="J65" s="84"/>
      <c r="K65" s="86">
        <f t="shared" si="3"/>
        <v>-3516850500</v>
      </c>
      <c r="L65" s="90"/>
      <c r="M65" s="80"/>
      <c r="N65" s="80"/>
      <c r="O65" s="80"/>
      <c r="P65" s="80"/>
      <c r="Q65" s="80"/>
      <c r="R65" s="80"/>
      <c r="S65" s="80"/>
      <c r="T65" s="80"/>
      <c r="U65" s="80"/>
    </row>
    <row r="66" spans="1:21" x14ac:dyDescent="0.25">
      <c r="A66" s="74" t="s">
        <v>200</v>
      </c>
      <c r="B66" s="74" t="s">
        <v>201</v>
      </c>
      <c r="C66" s="81">
        <f>(IF((VLOOKUP($A66,'TB data'!$A$4:$E$107, 3,0))="NULL", "", VLOOKUP($A66,'TB data'!$A$4:$E$107, 3,0)))/$C$3</f>
        <v>-7253319471</v>
      </c>
      <c r="D66" s="88"/>
      <c r="E66" s="74" t="s">
        <v>200</v>
      </c>
      <c r="F66" s="89">
        <f>(IF((VLOOKUP($A66,'TB data'!$A$4:$E$107, 5,0))="NULL", "", VLOOKUP($A66,'TB data'!$A$4:$E$107, 5,0)))/$F$3</f>
        <v>0</v>
      </c>
      <c r="G66" s="89"/>
      <c r="H66" s="74" t="s">
        <v>200</v>
      </c>
      <c r="I66" s="84">
        <f>(VLOOKUP($A66,'TB data'!$A$4:$E$107, 4,0))/$I$3</f>
        <v>0</v>
      </c>
      <c r="J66" s="84"/>
      <c r="K66" s="86">
        <f t="shared" si="3"/>
        <v>-7253319471</v>
      </c>
      <c r="L66" s="90"/>
      <c r="M66" s="80"/>
      <c r="N66" s="80"/>
      <c r="O66" s="80"/>
      <c r="P66" s="80"/>
      <c r="Q66" s="80"/>
      <c r="R66" s="80"/>
      <c r="S66" s="80"/>
      <c r="T66" s="80"/>
      <c r="U66" s="80"/>
    </row>
    <row r="67" spans="1:21" x14ac:dyDescent="0.25">
      <c r="A67" s="74" t="s">
        <v>202</v>
      </c>
      <c r="B67" s="74" t="s">
        <v>203</v>
      </c>
      <c r="C67" s="81">
        <f>(IF((VLOOKUP($A67,'TB data'!$A$4:$E$107, 3,0))="NULL", "", VLOOKUP($A67,'TB data'!$A$4:$E$107, 3,0)))/$C$3</f>
        <v>1321838034</v>
      </c>
      <c r="D67" s="88"/>
      <c r="E67" s="74" t="s">
        <v>202</v>
      </c>
      <c r="F67" s="89">
        <f>(IF((VLOOKUP($A67,'TB data'!$A$4:$E$107, 5,0))="NULL", "", VLOOKUP($A67,'TB data'!$A$4:$E$107, 5,0)))/$F$3</f>
        <v>0</v>
      </c>
      <c r="G67" s="89"/>
      <c r="H67" s="74" t="s">
        <v>202</v>
      </c>
      <c r="I67" s="84">
        <f>(VLOOKUP($A67,'TB data'!$A$4:$E$107, 4,0))/$I$3</f>
        <v>-28437.57</v>
      </c>
      <c r="J67" s="84"/>
      <c r="K67" s="86">
        <f t="shared" si="3"/>
        <v>1321809596.4300001</v>
      </c>
      <c r="L67" s="90"/>
      <c r="M67" s="80"/>
      <c r="N67" s="80"/>
      <c r="O67" s="80"/>
      <c r="P67" s="80"/>
      <c r="Q67" s="80"/>
      <c r="R67" s="80"/>
      <c r="S67" s="80"/>
      <c r="T67" s="80"/>
      <c r="U67" s="80"/>
    </row>
    <row r="68" spans="1:21" x14ac:dyDescent="0.25">
      <c r="A68" s="74" t="s">
        <v>204</v>
      </c>
      <c r="B68" s="74" t="s">
        <v>205</v>
      </c>
      <c r="C68" s="81">
        <f>(IF((VLOOKUP($A68,'TB data'!$A$4:$E$107, 3,0))="NULL", "", VLOOKUP($A68,'TB data'!$A$4:$E$107, 3,0)))/$C$3</f>
        <v>0</v>
      </c>
      <c r="D68" s="88"/>
      <c r="E68" s="74" t="s">
        <v>204</v>
      </c>
      <c r="F68" s="89">
        <f>(IF((VLOOKUP($A68,'TB data'!$A$4:$E$107, 5,0))="NULL", "", VLOOKUP($A68,'TB data'!$A$4:$E$107, 5,0)))/$F$3</f>
        <v>0</v>
      </c>
      <c r="G68" s="89"/>
      <c r="H68" s="74" t="s">
        <v>204</v>
      </c>
      <c r="I68" s="84">
        <f>(VLOOKUP($A68,'TB data'!$A$4:$E$107, 4,0))/$I$3</f>
        <v>0</v>
      </c>
      <c r="J68" s="84"/>
      <c r="K68" s="86">
        <f t="shared" si="3"/>
        <v>0</v>
      </c>
      <c r="L68" s="90"/>
      <c r="M68" s="80"/>
      <c r="N68" s="80"/>
      <c r="O68" s="80"/>
      <c r="P68" s="80"/>
      <c r="Q68" s="80"/>
      <c r="R68" s="80"/>
      <c r="S68" s="80"/>
      <c r="T68" s="80"/>
      <c r="U68" s="80"/>
    </row>
    <row r="69" spans="1:21" x14ac:dyDescent="0.25">
      <c r="A69" s="74" t="s">
        <v>206</v>
      </c>
      <c r="B69" s="74" t="s">
        <v>207</v>
      </c>
      <c r="C69" s="81">
        <f>(IF((VLOOKUP($A69,'TB data'!$A$4:$E$107, 3,0))="NULL", "", VLOOKUP($A69,'TB data'!$A$4:$E$107, 3,0)))/$C$3</f>
        <v>0</v>
      </c>
      <c r="D69" s="88"/>
      <c r="E69" s="74" t="s">
        <v>206</v>
      </c>
      <c r="F69" s="89">
        <f>(IF((VLOOKUP($A69,'TB data'!$A$4:$E$107, 5,0))="NULL", "", VLOOKUP($A69,'TB data'!$A$4:$E$107, 5,0)))/$F$3</f>
        <v>0</v>
      </c>
      <c r="G69" s="89"/>
      <c r="H69" s="74" t="s">
        <v>206</v>
      </c>
      <c r="I69" s="84">
        <f>(VLOOKUP($A69,'TB data'!$A$4:$E$107, 4,0))/$I$3</f>
        <v>0</v>
      </c>
      <c r="J69" s="84"/>
      <c r="K69" s="86">
        <f t="shared" si="3"/>
        <v>0</v>
      </c>
      <c r="L69" s="90"/>
      <c r="M69" s="80"/>
      <c r="N69" s="80"/>
      <c r="O69" s="80"/>
      <c r="P69" s="80"/>
      <c r="Q69" s="80"/>
      <c r="R69" s="80"/>
      <c r="S69" s="80"/>
      <c r="T69" s="80"/>
      <c r="U69" s="80"/>
    </row>
    <row r="70" spans="1:21" x14ac:dyDescent="0.25">
      <c r="A70" s="74"/>
      <c r="B70" s="75" t="s">
        <v>208</v>
      </c>
      <c r="C70" s="81"/>
      <c r="D70" s="91">
        <f>SUM(C64:C69)</f>
        <v>-9448331937</v>
      </c>
      <c r="E70" s="74"/>
      <c r="F70" s="89"/>
      <c r="G70" s="92">
        <f>SUM(F64:F69)</f>
        <v>0</v>
      </c>
      <c r="H70" s="74"/>
      <c r="I70" s="84"/>
      <c r="J70" s="93">
        <f>SUM(I64:I69)</f>
        <v>-5639121.5700000003</v>
      </c>
      <c r="K70" s="86">
        <f t="shared" si="3"/>
        <v>0</v>
      </c>
      <c r="L70" s="94">
        <f>SUM(K64:K69)</f>
        <v>-9453971058.5699997</v>
      </c>
      <c r="M70" s="110"/>
      <c r="N70" s="80"/>
      <c r="O70" s="80"/>
      <c r="P70" s="80"/>
      <c r="Q70" s="80"/>
      <c r="R70" s="80"/>
      <c r="S70" s="80"/>
      <c r="T70" s="80"/>
      <c r="U70" s="80"/>
    </row>
    <row r="71" spans="1:21" x14ac:dyDescent="0.25">
      <c r="A71" s="74"/>
      <c r="B71" s="74" t="s">
        <v>209</v>
      </c>
      <c r="C71" s="81"/>
      <c r="D71" s="88"/>
      <c r="E71" s="74"/>
      <c r="F71" s="89"/>
      <c r="G71" s="89"/>
      <c r="H71" s="74"/>
      <c r="I71" s="84"/>
      <c r="J71" s="84"/>
      <c r="K71" s="86">
        <f t="shared" si="3"/>
        <v>0</v>
      </c>
      <c r="L71" s="90"/>
      <c r="M71" s="80"/>
      <c r="N71" s="80"/>
      <c r="O71" s="80"/>
      <c r="P71" s="80"/>
      <c r="Q71" s="80"/>
      <c r="R71" s="80"/>
      <c r="S71" s="80"/>
      <c r="T71" s="80"/>
      <c r="U71" s="80"/>
    </row>
    <row r="72" spans="1:21" x14ac:dyDescent="0.25">
      <c r="A72" s="74" t="s">
        <v>210</v>
      </c>
      <c r="B72" s="74" t="s">
        <v>32</v>
      </c>
      <c r="C72" s="81">
        <f>(IF((VLOOKUP($A72,'TB data'!$A$4:$E$107, 3,0))="NULL", "", VLOOKUP($A72,'TB data'!$A$4:$E$107, 3,0)))/$C$3</f>
        <v>-7815118373</v>
      </c>
      <c r="D72" s="88"/>
      <c r="E72" s="74" t="s">
        <v>210</v>
      </c>
      <c r="F72" s="89">
        <f>(IF((VLOOKUP($A72,'TB data'!$A$4:$E$107, 5,0))="NULL", "", VLOOKUP($A72,'TB data'!$A$4:$E$107, 5,0)))/$F$3</f>
        <v>0</v>
      </c>
      <c r="G72" s="89"/>
      <c r="H72" s="74" t="s">
        <v>210</v>
      </c>
      <c r="I72" s="84">
        <f>(VLOOKUP($A72,'TB data'!$A$4:$E$107, 4,0))/$I$3</f>
        <v>0</v>
      </c>
      <c r="J72" s="84"/>
      <c r="K72" s="86">
        <f t="shared" si="3"/>
        <v>-7815118373</v>
      </c>
      <c r="L72" s="90"/>
      <c r="M72" s="80"/>
      <c r="N72" s="80"/>
      <c r="O72" s="80"/>
      <c r="P72" s="80"/>
      <c r="Q72" s="80"/>
      <c r="R72" s="80"/>
      <c r="S72" s="80"/>
      <c r="T72" s="80"/>
      <c r="U72" s="80"/>
    </row>
    <row r="73" spans="1:21" x14ac:dyDescent="0.25">
      <c r="A73" s="74" t="s">
        <v>211</v>
      </c>
      <c r="B73" s="74" t="s">
        <v>212</v>
      </c>
      <c r="C73" s="81">
        <f>(IF((VLOOKUP($A73,'TB data'!$A$4:$E$107, 3,0))="NULL", "", VLOOKUP($A73,'TB data'!$A$4:$E$107, 3,0)))/$C$3</f>
        <v>-40215233</v>
      </c>
      <c r="D73" s="88"/>
      <c r="E73" s="74" t="s">
        <v>211</v>
      </c>
      <c r="F73" s="89">
        <f>(IF((VLOOKUP($A73,'TB data'!$A$4:$E$107, 5,0))="NULL", "", VLOOKUP($A73,'TB data'!$A$4:$E$107, 5,0)))/$F$3</f>
        <v>0</v>
      </c>
      <c r="G73" s="89"/>
      <c r="H73" s="74" t="s">
        <v>211</v>
      </c>
      <c r="I73" s="84">
        <f>(VLOOKUP($A73,'TB data'!$A$4:$E$107, 4,0))/$I$3</f>
        <v>0</v>
      </c>
      <c r="J73" s="84"/>
      <c r="K73" s="86">
        <f t="shared" si="3"/>
        <v>-40215233</v>
      </c>
      <c r="L73" s="90"/>
      <c r="M73" s="80"/>
      <c r="N73" s="80"/>
      <c r="O73" s="80"/>
      <c r="P73" s="80"/>
      <c r="Q73" s="80"/>
      <c r="R73" s="80"/>
      <c r="S73" s="80"/>
      <c r="T73" s="80"/>
      <c r="U73" s="80"/>
    </row>
    <row r="74" spans="1:21" x14ac:dyDescent="0.25">
      <c r="A74" s="74" t="s">
        <v>213</v>
      </c>
      <c r="B74" s="74" t="s">
        <v>214</v>
      </c>
      <c r="C74" s="81">
        <f>(IF((VLOOKUP($A74,'TB data'!$A$4:$E$107, 3,0))="NULL", "", VLOOKUP($A74,'TB data'!$A$4:$E$107, 3,0)))/$C$3</f>
        <v>0</v>
      </c>
      <c r="D74" s="88"/>
      <c r="E74" s="74" t="s">
        <v>213</v>
      </c>
      <c r="F74" s="89">
        <f>(IF((VLOOKUP($A74,'TB data'!$A$4:$E$107, 5,0))="NULL", "", VLOOKUP($A74,'TB data'!$A$4:$E$107, 5,0)))/$F$3</f>
        <v>0</v>
      </c>
      <c r="G74" s="89"/>
      <c r="H74" s="74" t="s">
        <v>213</v>
      </c>
      <c r="I74" s="84">
        <f>(VLOOKUP($A74,'TB data'!$A$4:$E$107, 4,0))/$I$3</f>
        <v>-8660000</v>
      </c>
      <c r="J74" s="84"/>
      <c r="K74" s="86">
        <f t="shared" si="3"/>
        <v>-8660000</v>
      </c>
      <c r="L74" s="90"/>
      <c r="M74" s="80"/>
      <c r="N74" s="80"/>
      <c r="O74" s="80"/>
      <c r="P74" s="80"/>
      <c r="Q74" s="80"/>
      <c r="R74" s="80"/>
      <c r="S74" s="80"/>
      <c r="T74" s="80"/>
      <c r="U74" s="80"/>
    </row>
    <row r="75" spans="1:21" x14ac:dyDescent="0.25">
      <c r="A75" s="74" t="s">
        <v>215</v>
      </c>
      <c r="B75" s="74" t="s">
        <v>216</v>
      </c>
      <c r="C75" s="81">
        <f>(IF((VLOOKUP($A75,'TB data'!$A$4:$E$107, 3,0))="NULL", "", VLOOKUP($A75,'TB data'!$A$4:$E$107, 3,0)))/$C$3</f>
        <v>-650000000</v>
      </c>
      <c r="D75" s="88"/>
      <c r="E75" s="74" t="s">
        <v>215</v>
      </c>
      <c r="F75" s="89">
        <f>(IF((VLOOKUP($A75,'TB data'!$A$4:$E$107, 5,0))="NULL", "", VLOOKUP($A75,'TB data'!$A$4:$E$107, 5,0)))/$F$3</f>
        <v>0</v>
      </c>
      <c r="G75" s="89"/>
      <c r="H75" s="74" t="s">
        <v>215</v>
      </c>
      <c r="I75" s="84">
        <f>(VLOOKUP($A75,'TB data'!$A$4:$E$107, 4,0))/$I$3</f>
        <v>0</v>
      </c>
      <c r="J75" s="84"/>
      <c r="K75" s="86">
        <f t="shared" si="3"/>
        <v>-650000000</v>
      </c>
      <c r="L75" s="90"/>
      <c r="M75" s="80"/>
      <c r="N75" s="80"/>
      <c r="O75" s="80"/>
      <c r="P75" s="80"/>
      <c r="Q75" s="80"/>
      <c r="R75" s="80"/>
      <c r="S75" s="80"/>
      <c r="T75" s="80"/>
      <c r="U75" s="80"/>
    </row>
    <row r="76" spans="1:21" x14ac:dyDescent="0.25">
      <c r="A76" s="74"/>
      <c r="B76" s="75" t="s">
        <v>217</v>
      </c>
      <c r="C76" s="81"/>
      <c r="D76" s="91">
        <f>SUM(C72:C75)</f>
        <v>-8505333606</v>
      </c>
      <c r="E76" s="74"/>
      <c r="F76" s="89"/>
      <c r="G76" s="92">
        <f>SUM(F72:F75)</f>
        <v>0</v>
      </c>
      <c r="H76" s="74"/>
      <c r="I76" s="84"/>
      <c r="J76" s="93">
        <f>SUM(I72:I75)</f>
        <v>-8660000</v>
      </c>
      <c r="K76" s="86">
        <f t="shared" si="3"/>
        <v>0</v>
      </c>
      <c r="L76" s="94">
        <f>SUM(K72:K75)</f>
        <v>-8513993606</v>
      </c>
      <c r="M76" s="80"/>
      <c r="N76" s="80"/>
      <c r="O76" s="80"/>
      <c r="P76" s="80"/>
      <c r="Q76" s="80"/>
      <c r="R76" s="80"/>
      <c r="S76" s="80"/>
      <c r="T76" s="80"/>
      <c r="U76" s="80"/>
    </row>
    <row r="77" spans="1:21" x14ac:dyDescent="0.25">
      <c r="A77" s="74"/>
      <c r="B77" s="74" t="s">
        <v>24</v>
      </c>
      <c r="C77" s="81"/>
      <c r="D77" s="88"/>
      <c r="E77" s="74"/>
      <c r="F77" s="89"/>
      <c r="G77" s="89"/>
      <c r="H77" s="74"/>
      <c r="I77" s="84"/>
      <c r="J77" s="84"/>
      <c r="K77" s="86">
        <f t="shared" si="3"/>
        <v>0</v>
      </c>
      <c r="L77" s="90"/>
      <c r="M77" s="80"/>
      <c r="N77" s="80"/>
      <c r="O77" s="80"/>
      <c r="P77" s="80"/>
      <c r="Q77" s="80"/>
      <c r="R77" s="80"/>
      <c r="S77" s="80"/>
      <c r="T77" s="80"/>
      <c r="U77" s="80"/>
    </row>
    <row r="78" spans="1:21" x14ac:dyDescent="0.25">
      <c r="A78" s="74" t="s">
        <v>218</v>
      </c>
      <c r="B78" s="74" t="s">
        <v>219</v>
      </c>
      <c r="C78" s="81">
        <f>(IF((VLOOKUP($A78,'TB data'!$A$4:$E$107, 3,0))="NULL", "", VLOOKUP($A78,'TB data'!$A$4:$E$107, 3,0)))/$C$3</f>
        <v>-897101001</v>
      </c>
      <c r="D78" s="88"/>
      <c r="E78" s="74" t="s">
        <v>218</v>
      </c>
      <c r="F78" s="89">
        <f>(IF((VLOOKUP($A78,'TB data'!$A$4:$E$107, 5,0))="NULL", "", VLOOKUP($A78,'TB data'!$A$4:$E$107, 5,0)))/$F$3</f>
        <v>0</v>
      </c>
      <c r="G78" s="89"/>
      <c r="H78" s="74" t="s">
        <v>218</v>
      </c>
      <c r="I78" s="84">
        <f>(VLOOKUP($A78,'TB data'!$A$4:$E$107, 4,0))/$I$3</f>
        <v>0</v>
      </c>
      <c r="J78" s="84"/>
      <c r="K78" s="86">
        <f t="shared" si="3"/>
        <v>-897101001</v>
      </c>
      <c r="L78" s="90"/>
      <c r="M78" s="80"/>
      <c r="N78" s="80"/>
      <c r="O78" s="80"/>
      <c r="P78" s="80"/>
      <c r="Q78" s="80"/>
      <c r="R78" s="80"/>
      <c r="S78" s="80"/>
      <c r="T78" s="80"/>
      <c r="U78" s="80"/>
    </row>
    <row r="79" spans="1:21" s="2" customFormat="1" ht="13" x14ac:dyDescent="0.3">
      <c r="A79" s="102"/>
      <c r="B79" s="102" t="s">
        <v>25</v>
      </c>
      <c r="C79" s="123"/>
      <c r="D79" s="91">
        <f>SUM(C78)</f>
        <v>-897101001</v>
      </c>
      <c r="E79" s="75"/>
      <c r="F79" s="92"/>
      <c r="G79" s="92">
        <f>SUM(F78)</f>
        <v>0</v>
      </c>
      <c r="H79" s="75"/>
      <c r="I79" s="93"/>
      <c r="J79" s="93">
        <f>SUM(I78)</f>
        <v>0</v>
      </c>
      <c r="K79" s="103"/>
      <c r="L79" s="94">
        <f>SUM(K78)+L28</f>
        <v>-818826869.74000001</v>
      </c>
      <c r="M79" s="104" t="s">
        <v>356</v>
      </c>
      <c r="N79" s="104"/>
      <c r="O79" s="104"/>
      <c r="P79" s="104"/>
      <c r="Q79" s="104"/>
      <c r="R79" s="104"/>
      <c r="S79" s="104"/>
      <c r="T79" s="104"/>
      <c r="U79" s="104"/>
    </row>
    <row r="80" spans="1:21" x14ac:dyDescent="0.25">
      <c r="A80" s="74" t="s">
        <v>220</v>
      </c>
      <c r="B80" s="74" t="s">
        <v>221</v>
      </c>
      <c r="C80" s="81">
        <f>(IF((VLOOKUP($A80,'TB data'!$A$4:$E$107, 3,0))="NULL", "", VLOOKUP($A80,'TB data'!$A$4:$E$107, 3,0)))/$C$3</f>
        <v>-622576240</v>
      </c>
      <c r="D80" s="88"/>
      <c r="E80" s="74" t="s">
        <v>220</v>
      </c>
      <c r="F80" s="89">
        <f>(IF((VLOOKUP($A80,'TB data'!$A$4:$E$107, 5,0))="NULL", "", VLOOKUP($A80,'TB data'!$A$4:$E$107, 5,0)))/$F$3</f>
        <v>0</v>
      </c>
      <c r="G80" s="89"/>
      <c r="H80" s="74" t="s">
        <v>220</v>
      </c>
      <c r="I80" s="84">
        <f>(VLOOKUP($A80,'TB data'!$A$4:$E$107, 4,0))/$I$3</f>
        <v>-2050418.13</v>
      </c>
      <c r="J80" s="84"/>
      <c r="K80" s="86">
        <f>IF(ISERR(C80+F80+I80)=TRUE, "", C80+F80+I80)</f>
        <v>-624626658.13</v>
      </c>
      <c r="L80" s="90"/>
      <c r="M80" s="80"/>
      <c r="N80" s="80"/>
      <c r="O80" s="80"/>
      <c r="P80" s="80"/>
      <c r="Q80" s="80"/>
      <c r="R80" s="80"/>
      <c r="S80" s="80"/>
      <c r="T80" s="80"/>
      <c r="U80" s="80"/>
    </row>
    <row r="81" spans="1:21" s="68" customFormat="1" x14ac:dyDescent="0.25">
      <c r="A81" s="74" t="s">
        <v>222</v>
      </c>
      <c r="B81" s="74" t="s">
        <v>223</v>
      </c>
      <c r="C81" s="88">
        <f>(IF((VLOOKUP($A81,'TB data'!$A$4:$E$107, 3,0))="NULL", "", VLOOKUP($A81,'TB data'!$A$4:$E$107, 3,0)))/$C$3</f>
        <v>-113329679</v>
      </c>
      <c r="D81" s="88"/>
      <c r="E81" s="74" t="s">
        <v>222</v>
      </c>
      <c r="F81" s="89">
        <f>(IF((VLOOKUP($A81,'TB data'!$A$4:$E$107, 5,0))="NULL", "", VLOOKUP($A81,'TB data'!$A$4:$E$107, 5,0)))/$F$3</f>
        <v>0</v>
      </c>
      <c r="G81" s="89"/>
      <c r="H81" s="74" t="s">
        <v>222</v>
      </c>
      <c r="I81" s="84">
        <f>(VLOOKUP($A81,'TB data'!$A$4:$E$107, 4,0))/$I$3</f>
        <v>-30069.71</v>
      </c>
      <c r="J81" s="84"/>
      <c r="K81" s="86">
        <f>IF(ISERR(C81+F81+I81)=TRUE, "", C81+F81+I81)</f>
        <v>-113359748.70999999</v>
      </c>
      <c r="L81" s="90"/>
      <c r="M81" s="80"/>
      <c r="N81" s="80"/>
      <c r="O81" s="80"/>
      <c r="P81" s="80"/>
      <c r="Q81" s="80"/>
      <c r="R81" s="80"/>
      <c r="S81" s="80"/>
      <c r="T81" s="80"/>
      <c r="U81" s="80"/>
    </row>
    <row r="82" spans="1:21" x14ac:dyDescent="0.25">
      <c r="A82" s="74" t="s">
        <v>224</v>
      </c>
      <c r="B82" s="74" t="s">
        <v>225</v>
      </c>
      <c r="C82" s="81">
        <f>(IF((VLOOKUP($A82,'TB data'!$A$4:$E$107, 3,0))="NULL", "", VLOOKUP($A82,'TB data'!$A$4:$E$107, 3,0)))/$C$3</f>
        <v>-88606876</v>
      </c>
      <c r="D82" s="88"/>
      <c r="E82" s="74" t="s">
        <v>224</v>
      </c>
      <c r="F82" s="89">
        <f>(IF((VLOOKUP($A82,'TB data'!$A$4:$E$107, 5,0))="NULL", "", VLOOKUP($A82,'TB data'!$A$4:$E$107, 5,0)))/$F$3</f>
        <v>0</v>
      </c>
      <c r="G82" s="89"/>
      <c r="H82" s="74" t="s">
        <v>224</v>
      </c>
      <c r="I82" s="84">
        <f>(VLOOKUP($A82,'TB data'!$A$4:$E$107, 4,0))/$I$3</f>
        <v>-99093.82</v>
      </c>
      <c r="J82" s="84"/>
      <c r="K82" s="86">
        <f>IF(ISERR(C82+F82+I82)=TRUE, "", C82+F82+I82)</f>
        <v>-88705969.819999993</v>
      </c>
      <c r="L82" s="90"/>
      <c r="M82" s="80"/>
      <c r="N82" s="80"/>
      <c r="O82" s="80"/>
      <c r="P82" s="80"/>
      <c r="Q82" s="80"/>
      <c r="R82" s="80"/>
      <c r="S82" s="80"/>
      <c r="T82" s="80"/>
      <c r="U82" s="80"/>
    </row>
    <row r="83" spans="1:21" x14ac:dyDescent="0.25">
      <c r="A83" s="74" t="s">
        <v>226</v>
      </c>
      <c r="B83" s="74" t="s">
        <v>227</v>
      </c>
      <c r="C83" s="81">
        <f>(IF((VLOOKUP($A83,'TB data'!$A$4:$E$107, 3,0))="NULL", "", VLOOKUP($A83,'TB data'!$A$4:$E$107, 3,0)))/$C$3</f>
        <v>-471552422</v>
      </c>
      <c r="D83" s="88"/>
      <c r="E83" s="74" t="s">
        <v>226</v>
      </c>
      <c r="F83" s="89">
        <f>(IF((VLOOKUP($A83,'TB data'!$A$4:$E$107, 5,0))="NULL", "", VLOOKUP($A83,'TB data'!$A$4:$E$107, 5,0)))/$F$3</f>
        <v>0</v>
      </c>
      <c r="G83" s="89"/>
      <c r="H83" s="74" t="s">
        <v>226</v>
      </c>
      <c r="I83" s="84">
        <f>(VLOOKUP($A83,'TB data'!$A$4:$E$107, 4,0))/$I$3</f>
        <v>0</v>
      </c>
      <c r="J83" s="84"/>
      <c r="K83" s="86">
        <f>IF(ISERR(C83+F83+I83)=TRUE, "", C83+F83+I83)</f>
        <v>-471552422</v>
      </c>
      <c r="L83" s="90"/>
      <c r="M83" s="80"/>
      <c r="N83" s="80"/>
      <c r="O83" s="80"/>
      <c r="P83" s="80"/>
      <c r="Q83" s="80"/>
      <c r="R83" s="80"/>
      <c r="S83" s="80"/>
      <c r="T83" s="80"/>
      <c r="U83" s="80"/>
    </row>
    <row r="84" spans="1:21" s="2" customFormat="1" ht="13.5" customHeight="1" x14ac:dyDescent="0.3">
      <c r="A84" s="75"/>
      <c r="B84" s="102" t="s">
        <v>221</v>
      </c>
      <c r="C84" s="123"/>
      <c r="D84" s="91">
        <f>SUM(C80:C83)</f>
        <v>-1296065217</v>
      </c>
      <c r="E84" s="75"/>
      <c r="F84" s="92"/>
      <c r="G84" s="92">
        <f>SUM(F80:F83)</f>
        <v>0</v>
      </c>
      <c r="H84" s="75"/>
      <c r="I84" s="93"/>
      <c r="J84" s="93">
        <f>SUM(I80:I83)</f>
        <v>-2179581.6599999997</v>
      </c>
      <c r="K84" s="103"/>
      <c r="L84" s="94">
        <f>SUM(K80:K83)</f>
        <v>-1298244798.6600001</v>
      </c>
      <c r="M84" s="104"/>
      <c r="N84" s="104"/>
      <c r="O84" s="104"/>
      <c r="P84" s="104"/>
      <c r="Q84" s="104"/>
      <c r="R84" s="104"/>
      <c r="S84" s="104"/>
      <c r="T84" s="104"/>
      <c r="U84" s="104"/>
    </row>
    <row r="85" spans="1:21" ht="14.25" customHeight="1" x14ac:dyDescent="0.25">
      <c r="A85" s="74" t="s">
        <v>228</v>
      </c>
      <c r="B85" s="74" t="s">
        <v>229</v>
      </c>
      <c r="C85" s="81">
        <f>(IF((VLOOKUP($A85,'TB data'!$A$4:$E$107, 3,0))="NULL", "", VLOOKUP($A85,'TB data'!$A$4:$E$107, 3,0)))/$C$3</f>
        <v>0</v>
      </c>
      <c r="D85" s="88"/>
      <c r="E85" s="74" t="s">
        <v>228</v>
      </c>
      <c r="F85" s="89">
        <f>(IF((VLOOKUP($A85,'TB data'!$A$4:$E$107, 5,0))="NULL", "", VLOOKUP($A85,'TB data'!$A$4:$E$107, 5,0)))/$F$3</f>
        <v>0</v>
      </c>
      <c r="G85" s="89"/>
      <c r="H85" s="74" t="s">
        <v>228</v>
      </c>
      <c r="I85" s="84">
        <f>(VLOOKUP($A85,'TB data'!$A$4:$E$107, 4,0))/$I$3</f>
        <v>0</v>
      </c>
      <c r="J85" s="84"/>
      <c r="K85" s="86">
        <f>IF(ISERR(C85+F85+I85)=TRUE, "", C85+F85+I85)</f>
        <v>0</v>
      </c>
      <c r="L85" s="90"/>
      <c r="M85" s="80"/>
      <c r="N85" s="80"/>
      <c r="O85" s="80"/>
      <c r="P85" s="80"/>
      <c r="Q85" s="80"/>
      <c r="R85" s="80"/>
      <c r="S85" s="80"/>
      <c r="T85" s="80"/>
      <c r="U85" s="80"/>
    </row>
    <row r="86" spans="1:21" ht="14.25" customHeight="1" x14ac:dyDescent="0.25">
      <c r="A86" s="74" t="s">
        <v>230</v>
      </c>
      <c r="B86" s="74" t="s">
        <v>231</v>
      </c>
      <c r="C86" s="81">
        <f>(IF((VLOOKUP($A86,'TB data'!$A$4:$E$107, 3,0))="NULL", "", VLOOKUP($A86,'TB data'!$A$4:$E$107, 3,0)))/$C$3</f>
        <v>0</v>
      </c>
      <c r="D86" s="88"/>
      <c r="E86" s="74" t="s">
        <v>230</v>
      </c>
      <c r="F86" s="89">
        <f>(IF((VLOOKUP($A86,'TB data'!$A$4:$E$107, 5,0))="NULL", "", VLOOKUP($A86,'TB data'!$A$4:$E$107, 5,0)))/$F$3</f>
        <v>0</v>
      </c>
      <c r="G86" s="89"/>
      <c r="H86" s="74" t="s">
        <v>230</v>
      </c>
      <c r="I86" s="84">
        <f>(VLOOKUP($A86,'TB data'!$A$4:$E$107, 4,0))/$I$3</f>
        <v>0</v>
      </c>
      <c r="J86" s="84"/>
      <c r="K86" s="86">
        <f>IF(ISERR(C86+F86+I86)=TRUE, "", C86+F86+I86)</f>
        <v>0</v>
      </c>
      <c r="L86" s="90"/>
      <c r="M86" s="80"/>
      <c r="N86" s="80"/>
      <c r="O86" s="80"/>
      <c r="P86" s="80"/>
      <c r="Q86" s="80"/>
      <c r="R86" s="80"/>
      <c r="S86" s="80"/>
      <c r="T86" s="80"/>
      <c r="U86" s="80"/>
    </row>
    <row r="87" spans="1:21" ht="12" customHeight="1" x14ac:dyDescent="0.25">
      <c r="A87" s="74" t="s">
        <v>232</v>
      </c>
      <c r="B87" s="74" t="s">
        <v>233</v>
      </c>
      <c r="C87" s="81">
        <f>(IF((VLOOKUP($A87,'TB data'!$A$4:$E$107, 3,0))="NULL", "", VLOOKUP($A87,'TB data'!$A$4:$E$107, 3,0)))/$C$3</f>
        <v>-72005487</v>
      </c>
      <c r="D87" s="88"/>
      <c r="E87" s="74" t="s">
        <v>232</v>
      </c>
      <c r="F87" s="89">
        <f>(IF((VLOOKUP($A87,'TB data'!$A$4:$E$107, 5,0))="NULL", "", VLOOKUP($A87,'TB data'!$A$4:$E$107, 5,0)))/$F$3</f>
        <v>0</v>
      </c>
      <c r="G87" s="89"/>
      <c r="H87" s="74" t="s">
        <v>232</v>
      </c>
      <c r="I87" s="84">
        <f>(VLOOKUP($A87,'TB data'!$A$4:$E$107, 4,0))/$I$3</f>
        <v>0</v>
      </c>
      <c r="J87" s="84"/>
      <c r="K87" s="86">
        <f>IF(ISERR(C87+F87+I87)=TRUE, "", C87+F87+I87)</f>
        <v>-72005487</v>
      </c>
      <c r="L87" s="90"/>
      <c r="M87" s="80"/>
      <c r="N87" s="80"/>
      <c r="O87" s="80"/>
      <c r="P87" s="80"/>
      <c r="Q87" s="80"/>
      <c r="R87" s="80"/>
      <c r="S87" s="80"/>
      <c r="T87" s="80"/>
      <c r="U87" s="80"/>
    </row>
    <row r="88" spans="1:21" x14ac:dyDescent="0.25">
      <c r="A88" s="74" t="s">
        <v>234</v>
      </c>
      <c r="B88" s="74" t="s">
        <v>235</v>
      </c>
      <c r="C88" s="81">
        <f>(IF((VLOOKUP($A88,'TB data'!$A$4:$E$107, 3,0))="NULL", "", VLOOKUP($A88,'TB data'!$A$4:$E$107, 3,0)))/$C$3</f>
        <v>0</v>
      </c>
      <c r="D88" s="88"/>
      <c r="E88" s="74" t="s">
        <v>234</v>
      </c>
      <c r="F88" s="89">
        <f>(IF((VLOOKUP($A88,'TB data'!$A$4:$E$107, 5,0))="NULL", "", VLOOKUP($A88,'TB data'!$A$4:$E$107, 5,0)))/$F$3</f>
        <v>0</v>
      </c>
      <c r="G88" s="89"/>
      <c r="H88" s="74" t="s">
        <v>234</v>
      </c>
      <c r="I88" s="84">
        <f>(VLOOKUP($A88,'TB data'!$A$4:$E$107, 4,0))/$I$3</f>
        <v>0</v>
      </c>
      <c r="J88" s="84"/>
      <c r="K88" s="86">
        <f>IF(ISERR(C88+F88+I88)=TRUE, "", C88+F88+I88)</f>
        <v>0</v>
      </c>
      <c r="L88" s="90"/>
      <c r="M88" s="80"/>
      <c r="N88" s="80"/>
      <c r="O88" s="80"/>
      <c r="P88" s="80"/>
      <c r="Q88" s="80"/>
      <c r="R88" s="80"/>
      <c r="S88" s="80"/>
      <c r="T88" s="80"/>
      <c r="U88" s="80"/>
    </row>
    <row r="89" spans="1:21" x14ac:dyDescent="0.25">
      <c r="A89" s="74" t="s">
        <v>236</v>
      </c>
      <c r="B89" s="74" t="s">
        <v>237</v>
      </c>
      <c r="C89" s="81">
        <f>(IF((VLOOKUP($A89,'TB data'!$A$4:$E$107, 3,0))="NULL", "", VLOOKUP($A89,'TB data'!$A$4:$E$107, 3,0)))/$C$3</f>
        <v>-7410</v>
      </c>
      <c r="D89" s="88"/>
      <c r="E89" s="74" t="s">
        <v>236</v>
      </c>
      <c r="F89" s="89">
        <f>(IF((VLOOKUP($A89,'TB data'!$A$4:$E$107, 5,0))="NULL", "", VLOOKUP($A89,'TB data'!$A$4:$E$107, 5,0)))/$F$3</f>
        <v>0</v>
      </c>
      <c r="G89" s="89"/>
      <c r="H89" s="74" t="s">
        <v>236</v>
      </c>
      <c r="I89" s="84">
        <f>(VLOOKUP($A89,'TB data'!$A$4:$E$107, 4,0))/$I$3</f>
        <v>0</v>
      </c>
      <c r="J89" s="84"/>
      <c r="K89" s="86">
        <f>IF(ISERR(C89+F89+I89)=TRUE, "", C89+F89+I89)</f>
        <v>-7410</v>
      </c>
      <c r="L89" s="90"/>
      <c r="M89" s="80"/>
      <c r="N89" s="80"/>
      <c r="O89" s="80"/>
      <c r="P89" s="80"/>
      <c r="Q89" s="80"/>
      <c r="R89" s="80"/>
      <c r="S89" s="80"/>
      <c r="T89" s="80"/>
      <c r="U89" s="80"/>
    </row>
    <row r="90" spans="1:21" s="2" customFormat="1" ht="13.5" customHeight="1" x14ac:dyDescent="0.3">
      <c r="A90" s="102"/>
      <c r="B90" s="102" t="s">
        <v>27</v>
      </c>
      <c r="C90" s="123"/>
      <c r="D90" s="91">
        <f>SUM(C85:C89)</f>
        <v>-72012897</v>
      </c>
      <c r="E90" s="75"/>
      <c r="F90" s="92"/>
      <c r="G90" s="92">
        <f>SUM(F85:F89)</f>
        <v>0</v>
      </c>
      <c r="H90" s="75"/>
      <c r="I90" s="93"/>
      <c r="J90" s="93">
        <f>SUM(I85:I89)</f>
        <v>0</v>
      </c>
      <c r="K90" s="103"/>
      <c r="L90" s="94">
        <f>SUM(K85:K89)</f>
        <v>-72012897</v>
      </c>
      <c r="M90" s="104"/>
      <c r="N90" s="104"/>
      <c r="O90" s="104"/>
      <c r="P90" s="104"/>
      <c r="Q90" s="104"/>
      <c r="R90" s="104"/>
      <c r="S90" s="104"/>
      <c r="T90" s="104"/>
      <c r="U90" s="104"/>
    </row>
    <row r="91" spans="1:21" ht="14.25" customHeight="1" x14ac:dyDescent="0.25">
      <c r="A91" s="74" t="s">
        <v>238</v>
      </c>
      <c r="B91" s="74" t="s">
        <v>239</v>
      </c>
      <c r="C91" s="81">
        <f>(IF((VLOOKUP($A91,'TB data'!$A$4:$E$107, 3,0))="NULL", "", VLOOKUP($A91,'TB data'!$A$4:$E$107, 3,0)))/$C$3</f>
        <v>-113564951</v>
      </c>
      <c r="D91" s="88"/>
      <c r="E91" s="74" t="s">
        <v>238</v>
      </c>
      <c r="F91" s="89">
        <f>(IF((VLOOKUP($A91,'TB data'!$A$4:$E$107, 5,0))="NULL", "", VLOOKUP($A91,'TB data'!$A$4:$E$107, 5,0)))/$F$3</f>
        <v>0</v>
      </c>
      <c r="G91" s="89"/>
      <c r="H91" s="74" t="s">
        <v>238</v>
      </c>
      <c r="I91" s="84">
        <f>(VLOOKUP($A91,'TB data'!$A$4:$E$107, 4,0))/$I$3</f>
        <v>-611494.21</v>
      </c>
      <c r="J91" s="84"/>
      <c r="K91" s="86">
        <f>IF(ISERR(C91+F91+I91)=TRUE, "", C91+F91+I91)</f>
        <v>-114176445.20999999</v>
      </c>
      <c r="L91" s="90"/>
      <c r="M91" s="80"/>
      <c r="N91" s="80"/>
      <c r="O91" s="80"/>
      <c r="P91" s="80"/>
      <c r="Q91" s="80"/>
      <c r="R91" s="80"/>
      <c r="S91" s="80"/>
      <c r="T91" s="80"/>
      <c r="U91" s="80"/>
    </row>
    <row r="92" spans="1:21" s="2" customFormat="1" ht="13.5" customHeight="1" x14ac:dyDescent="0.3">
      <c r="A92" s="102"/>
      <c r="B92" s="102" t="s">
        <v>240</v>
      </c>
      <c r="C92" s="123"/>
      <c r="D92" s="91">
        <f>SUM(C91)</f>
        <v>-113564951</v>
      </c>
      <c r="E92" s="75"/>
      <c r="F92" s="92"/>
      <c r="G92" s="92">
        <f>SUM(F91)</f>
        <v>0</v>
      </c>
      <c r="H92" s="75"/>
      <c r="I92" s="93"/>
      <c r="J92" s="93">
        <f>SUM(I91)</f>
        <v>-611494.21</v>
      </c>
      <c r="K92" s="103"/>
      <c r="L92" s="94">
        <f>SUM(K91)</f>
        <v>-114176445.20999999</v>
      </c>
      <c r="M92" s="104"/>
      <c r="N92" s="104"/>
      <c r="O92" s="104"/>
      <c r="P92" s="104"/>
      <c r="Q92" s="104"/>
      <c r="R92" s="104"/>
      <c r="S92" s="104"/>
      <c r="T92" s="104"/>
      <c r="U92" s="104"/>
    </row>
    <row r="93" spans="1:21" x14ac:dyDescent="0.25">
      <c r="A93" s="74" t="s">
        <v>241</v>
      </c>
      <c r="B93" s="74" t="s">
        <v>242</v>
      </c>
      <c r="C93" s="81">
        <f>(IF((VLOOKUP($A93,'TB data'!$A$4:$E$107, 3,0))="NULL", "", VLOOKUP($A93,'TB data'!$A$4:$E$107, 3,0)))/$C$3</f>
        <v>-399792694</v>
      </c>
      <c r="D93" s="88"/>
      <c r="E93" s="74" t="s">
        <v>241</v>
      </c>
      <c r="F93" s="89">
        <f>(IF((VLOOKUP($A93,'TB data'!$A$4:$E$107, 5,0))="NULL", "", VLOOKUP($A93,'TB data'!$A$4:$E$107, 5,0)))/$F$3</f>
        <v>0</v>
      </c>
      <c r="G93" s="89"/>
      <c r="H93" s="74" t="s">
        <v>241</v>
      </c>
      <c r="I93" s="84">
        <f>(VLOOKUP($A93,'TB data'!$A$4:$E$107, 4,0))/$I$3</f>
        <v>0</v>
      </c>
      <c r="J93" s="84"/>
      <c r="K93" s="86">
        <f>IF(ISERR(C93+F93+I93)=TRUE, "", C93+F93+I93)</f>
        <v>-399792694</v>
      </c>
      <c r="L93" s="90"/>
      <c r="M93" s="80"/>
      <c r="N93" s="80"/>
      <c r="O93" s="80"/>
      <c r="P93" s="80"/>
      <c r="Q93" s="80"/>
      <c r="R93" s="80"/>
      <c r="S93" s="80"/>
      <c r="T93" s="80"/>
      <c r="U93" s="80"/>
    </row>
    <row r="94" spans="1:21" s="68" customFormat="1" x14ac:dyDescent="0.25">
      <c r="A94" s="74" t="s">
        <v>243</v>
      </c>
      <c r="B94" s="74" t="s">
        <v>244</v>
      </c>
      <c r="C94" s="88">
        <f>(IF((VLOOKUP($A94,'TB data'!$A$4:$E$107, 3,0))="NULL", "", VLOOKUP($A94,'TB data'!$A$4:$E$107, 3,0)))/$C$3</f>
        <v>-1261412</v>
      </c>
      <c r="D94" s="88"/>
      <c r="E94" s="74" t="s">
        <v>243</v>
      </c>
      <c r="F94" s="89">
        <f>(IF((VLOOKUP($A94,'TB data'!$A$4:$E$107, 5,0))="NULL", "", VLOOKUP($A94,'TB data'!$A$4:$E$107, 5,0)))/$F$3</f>
        <v>0</v>
      </c>
      <c r="G94" s="89"/>
      <c r="H94" s="74" t="s">
        <v>243</v>
      </c>
      <c r="I94" s="84">
        <f>(VLOOKUP($A94,'TB data'!$A$4:$E$107, 4,0))/$I$3</f>
        <v>0</v>
      </c>
      <c r="J94" s="84"/>
      <c r="K94" s="86">
        <f>IF(ISERR(C94+F94+I94)=TRUE, "", C94+F94+I94)</f>
        <v>-1261412</v>
      </c>
      <c r="L94" s="90"/>
      <c r="M94" s="80"/>
      <c r="N94" s="80"/>
      <c r="O94" s="80"/>
      <c r="P94" s="80"/>
      <c r="Q94" s="80"/>
      <c r="R94" s="80"/>
      <c r="S94" s="80"/>
      <c r="T94" s="80"/>
      <c r="U94" s="80"/>
    </row>
    <row r="95" spans="1:21" s="2" customFormat="1" ht="13" x14ac:dyDescent="0.3">
      <c r="A95" s="102"/>
      <c r="B95" s="102" t="s">
        <v>242</v>
      </c>
      <c r="C95" s="123"/>
      <c r="D95" s="91">
        <f>SUM(C93:C94)</f>
        <v>-401054106</v>
      </c>
      <c r="E95" s="75"/>
      <c r="F95" s="92"/>
      <c r="G95" s="92">
        <f>SUM(F93:F94)</f>
        <v>0</v>
      </c>
      <c r="H95" s="75"/>
      <c r="I95" s="93"/>
      <c r="J95" s="93">
        <f>SUM(I93:I94)</f>
        <v>0</v>
      </c>
      <c r="K95" s="103"/>
      <c r="L95" s="94">
        <f>K93</f>
        <v>-399792694</v>
      </c>
      <c r="M95" s="104"/>
      <c r="N95" s="104"/>
      <c r="O95" s="104"/>
      <c r="P95" s="104"/>
      <c r="Q95" s="104"/>
      <c r="R95" s="104"/>
      <c r="S95" s="104"/>
      <c r="T95" s="104"/>
      <c r="U95" s="104"/>
    </row>
    <row r="96" spans="1:21" x14ac:dyDescent="0.25">
      <c r="A96" s="74" t="s">
        <v>245</v>
      </c>
      <c r="B96" s="74" t="s">
        <v>246</v>
      </c>
      <c r="C96" s="81">
        <f>(IF((VLOOKUP($A96,'TB data'!$A$4:$E$107, 3,0))="NULL", "", VLOOKUP($A96,'TB data'!$A$4:$E$107, 3,0)))/$C$3</f>
        <v>-1433060602</v>
      </c>
      <c r="D96" s="88"/>
      <c r="E96" s="74" t="s">
        <v>245</v>
      </c>
      <c r="F96" s="89">
        <f>(IF((VLOOKUP($A96,'TB data'!$A$4:$E$107, 5,0))="NULL", "", VLOOKUP($A96,'TB data'!$A$4:$E$107, 5,0)))/$F$3</f>
        <v>0</v>
      </c>
      <c r="G96" s="89"/>
      <c r="H96" s="74" t="s">
        <v>245</v>
      </c>
      <c r="I96" s="84">
        <f>(VLOOKUP($A96,'TB data'!$A$4:$E$107, 4,0))/$I$3</f>
        <v>0</v>
      </c>
      <c r="J96" s="84"/>
      <c r="K96" s="86">
        <f>IF(ISERR(C96+F96+I96)=TRUE, "", C96+F96+I96)</f>
        <v>-1433060602</v>
      </c>
      <c r="L96" s="90"/>
      <c r="M96" s="80"/>
      <c r="N96" s="80"/>
      <c r="O96" s="80"/>
      <c r="P96" s="80"/>
      <c r="Q96" s="80"/>
      <c r="R96" s="80"/>
      <c r="S96" s="80"/>
      <c r="T96" s="80"/>
      <c r="U96" s="80"/>
    </row>
    <row r="97" spans="1:21" s="2" customFormat="1" ht="13" x14ac:dyDescent="0.3">
      <c r="A97" s="102"/>
      <c r="B97" s="102" t="s">
        <v>33</v>
      </c>
      <c r="C97" s="123"/>
      <c r="D97" s="91">
        <f>C96</f>
        <v>-1433060602</v>
      </c>
      <c r="E97" s="75"/>
      <c r="F97" s="92"/>
      <c r="G97" s="92">
        <f>F96</f>
        <v>0</v>
      </c>
      <c r="H97" s="75"/>
      <c r="I97" s="93"/>
      <c r="J97" s="93">
        <f>I96</f>
        <v>0</v>
      </c>
      <c r="K97" s="103"/>
      <c r="L97" s="94">
        <f>K96</f>
        <v>-1433060602</v>
      </c>
      <c r="M97" s="104"/>
      <c r="N97" s="104"/>
      <c r="O97" s="104"/>
      <c r="P97" s="104"/>
      <c r="Q97" s="104"/>
      <c r="R97" s="104"/>
      <c r="S97" s="104"/>
      <c r="T97" s="104"/>
      <c r="U97" s="104"/>
    </row>
    <row r="98" spans="1:21" x14ac:dyDescent="0.25">
      <c r="C98" s="124"/>
      <c r="D98" s="125"/>
      <c r="E98" s="68"/>
      <c r="F98" s="126"/>
      <c r="G98" s="126"/>
      <c r="H98" s="68"/>
      <c r="I98" s="127"/>
      <c r="J98" s="127"/>
      <c r="K98" s="128"/>
      <c r="L98" s="128"/>
    </row>
    <row r="99" spans="1:21" s="2" customFormat="1" ht="13" x14ac:dyDescent="0.3">
      <c r="B99" s="2" t="s">
        <v>247</v>
      </c>
      <c r="C99" s="129"/>
      <c r="D99" s="130">
        <f>SUM(C103)</f>
        <v>-1957915165</v>
      </c>
      <c r="E99" s="131"/>
      <c r="F99" s="132"/>
      <c r="G99" s="133">
        <f>SUM(F103)</f>
        <v>0</v>
      </c>
      <c r="H99" s="131"/>
      <c r="I99" s="134"/>
      <c r="J99" s="135">
        <f>SUM(I103)</f>
        <v>0</v>
      </c>
      <c r="K99" s="136"/>
      <c r="L99" s="137">
        <f>SUM(K103)</f>
        <v>-1957915165</v>
      </c>
    </row>
    <row r="100" spans="1:21" x14ac:dyDescent="0.25">
      <c r="A100" s="74" t="s">
        <v>248</v>
      </c>
      <c r="B100" s="74" t="s">
        <v>249</v>
      </c>
      <c r="C100" s="81">
        <f>(IF((VLOOKUP($A100,'TB data'!$A$4:$E$107, 3,0))="NULL", "", VLOOKUP($A100,'TB data'!$A$4:$E$107, 3,0)))/$C$3</f>
        <v>0</v>
      </c>
      <c r="D100" s="82"/>
      <c r="E100" s="74" t="s">
        <v>248</v>
      </c>
      <c r="F100" s="83">
        <f>(IF((VLOOKUP($A100,'TB data'!$A$4:$E$107, 5,0))="NULL", "", VLOOKUP($A100,'TB data'!$A$4:$E$107, 5,0)))/$F$3</f>
        <v>0</v>
      </c>
      <c r="G100" s="79"/>
      <c r="H100" s="74" t="s">
        <v>248</v>
      </c>
      <c r="I100" s="84">
        <f>(VLOOKUP($A100,'TB data'!$A$4:$E$107, 4,0))/$I$3</f>
        <v>0</v>
      </c>
      <c r="J100" s="85"/>
      <c r="K100" s="86">
        <f>IF(ISERR(C100+F100+I100)=TRUE, "", C100+F100+I100)</f>
        <v>0</v>
      </c>
      <c r="L100" s="87"/>
      <c r="M100" s="80"/>
      <c r="N100" s="80"/>
      <c r="O100" s="80"/>
      <c r="P100" s="80"/>
      <c r="Q100" s="80"/>
      <c r="R100" s="80"/>
      <c r="S100" s="80"/>
      <c r="T100" s="80"/>
      <c r="U100" s="80"/>
    </row>
    <row r="101" spans="1:21" x14ac:dyDescent="0.25">
      <c r="A101" s="74" t="s">
        <v>250</v>
      </c>
      <c r="B101" s="74" t="s">
        <v>251</v>
      </c>
      <c r="C101" s="81">
        <f>(IF((VLOOKUP($A101,'TB data'!$A$4:$E$107, 3,0))="NULL", "", VLOOKUP($A101,'TB data'!$A$4:$E$107, 3,0)))/$C$3</f>
        <v>0</v>
      </c>
      <c r="D101" s="82"/>
      <c r="E101" s="74" t="s">
        <v>250</v>
      </c>
      <c r="F101" s="83">
        <f>(IF((VLOOKUP($A101,'TB data'!$A$4:$E$107, 5,0))="NULL", "", VLOOKUP($A101,'TB data'!$A$4:$E$107, 5,0)))/$F$3</f>
        <v>0</v>
      </c>
      <c r="G101" s="79"/>
      <c r="H101" s="74" t="s">
        <v>250</v>
      </c>
      <c r="I101" s="84">
        <f>(VLOOKUP($A101,'TB data'!$A$4:$E$107, 4,0))/$I$3</f>
        <v>0</v>
      </c>
      <c r="J101" s="85"/>
      <c r="K101" s="86">
        <f>IF(ISERR(C101+F101+I101)=TRUE, "", C101+F101+I101)</f>
        <v>0</v>
      </c>
      <c r="L101" s="87"/>
      <c r="M101" s="80"/>
      <c r="N101" s="80"/>
      <c r="O101" s="80"/>
      <c r="P101" s="80"/>
      <c r="Q101" s="80"/>
      <c r="R101" s="80"/>
      <c r="S101" s="80"/>
      <c r="T101" s="80"/>
      <c r="U101" s="80"/>
    </row>
    <row r="102" spans="1:21" x14ac:dyDescent="0.25">
      <c r="A102" s="74" t="s">
        <v>252</v>
      </c>
      <c r="B102" s="74" t="s">
        <v>253</v>
      </c>
      <c r="C102" s="81">
        <f>(IF((VLOOKUP($A102,'TB data'!$A$4:$E$107, 3,0))="NULL", "", VLOOKUP($A102,'TB data'!$A$4:$E$107, 3,0)))/$C$3</f>
        <v>0</v>
      </c>
      <c r="D102" s="82"/>
      <c r="E102" s="74" t="s">
        <v>252</v>
      </c>
      <c r="F102" s="83">
        <f>(IF((VLOOKUP($A102,'TB data'!$A$4:$E$107, 5,0))="NULL", "", VLOOKUP($A102,'TB data'!$A$4:$E$107, 5,0)))/$F$3</f>
        <v>0</v>
      </c>
      <c r="G102" s="79"/>
      <c r="H102" s="74" t="s">
        <v>252</v>
      </c>
      <c r="I102" s="84">
        <f>(VLOOKUP($A102,'TB data'!$A$4:$E$107, 4,0))/$I$3</f>
        <v>0</v>
      </c>
      <c r="J102" s="85"/>
      <c r="K102" s="86">
        <f>IF(ISERR(C102+F102+I102)=TRUE, "", C102+F102+I102)</f>
        <v>0</v>
      </c>
      <c r="L102" s="87"/>
      <c r="M102" s="80"/>
      <c r="N102" s="80"/>
      <c r="O102" s="80"/>
      <c r="P102" s="80"/>
      <c r="Q102" s="80"/>
      <c r="R102" s="80"/>
      <c r="S102" s="80"/>
      <c r="T102" s="80"/>
      <c r="U102" s="80"/>
    </row>
    <row r="103" spans="1:21" x14ac:dyDescent="0.25">
      <c r="A103" s="74" t="s">
        <v>254</v>
      </c>
      <c r="B103" s="74" t="s">
        <v>255</v>
      </c>
      <c r="C103" s="81">
        <f>(IF((VLOOKUP($A103,'TB data'!$A$4:$E$107, 3,0))="NULL", "", VLOOKUP($A103,'TB data'!$A$4:$E$107, 3,0)))/$C$3</f>
        <v>-1957915165</v>
      </c>
      <c r="D103" s="82"/>
      <c r="E103" s="74" t="s">
        <v>254</v>
      </c>
      <c r="F103" s="83">
        <f>(IF((VLOOKUP($A103,'TB data'!$A$4:$E$107, 5,0))="NULL", "", VLOOKUP($A103,'TB data'!$A$4:$E$107, 5,0)))/$F$3</f>
        <v>0</v>
      </c>
      <c r="G103" s="79"/>
      <c r="H103" s="74" t="s">
        <v>254</v>
      </c>
      <c r="I103" s="84">
        <f>(VLOOKUP($A103,'TB data'!$A$4:$E$107, 4,0))/$I$3</f>
        <v>0</v>
      </c>
      <c r="J103" s="85"/>
      <c r="K103" s="86">
        <f>IF(ISERR(C103+F103+I103)=TRUE, "", C103+F103+I103)</f>
        <v>-1957915165</v>
      </c>
      <c r="L103" s="87"/>
      <c r="M103" s="80"/>
      <c r="N103" s="80"/>
      <c r="O103" s="80"/>
      <c r="P103" s="80"/>
      <c r="Q103" s="80"/>
      <c r="R103" s="80"/>
      <c r="S103" s="80"/>
      <c r="T103" s="80"/>
      <c r="U103" s="80"/>
    </row>
    <row r="104" spans="1:21" x14ac:dyDescent="0.25">
      <c r="A104" s="74" t="s">
        <v>256</v>
      </c>
      <c r="B104" s="74" t="s">
        <v>257</v>
      </c>
      <c r="C104" s="81">
        <f>(IF((VLOOKUP($A104,'TB data'!$A$4:$E$107, 3,0))="NULL", "", VLOOKUP($A104,'TB data'!$A$4:$E$107, 3,0)))/$C$3</f>
        <v>0</v>
      </c>
      <c r="D104" s="82"/>
      <c r="E104" s="74" t="s">
        <v>256</v>
      </c>
      <c r="F104" s="83">
        <f>(IF((VLOOKUP($A104,'TB data'!$A$4:$E$107, 5,0))="NULL", "", VLOOKUP($A104,'TB data'!$A$4:$E$107, 5,0)))/$F$3</f>
        <v>0</v>
      </c>
      <c r="G104" s="79"/>
      <c r="H104" s="74" t="s">
        <v>256</v>
      </c>
      <c r="I104" s="84">
        <f>(VLOOKUP($A104,'TB data'!$A$4:$E$107, 4,0))/$I$3</f>
        <v>0</v>
      </c>
      <c r="J104" s="85"/>
      <c r="K104" s="86">
        <f>IF(ISERR(C104+F104+I104)=TRUE, "", C104+F104+I104)</f>
        <v>0</v>
      </c>
      <c r="L104" s="87"/>
      <c r="M104" s="80"/>
      <c r="N104" s="80"/>
      <c r="O104" s="80"/>
      <c r="P104" s="80"/>
      <c r="Q104" s="80"/>
      <c r="R104" s="80"/>
      <c r="S104" s="80"/>
      <c r="T104" s="80"/>
      <c r="U104" s="80"/>
    </row>
    <row r="105" spans="1:21" x14ac:dyDescent="0.25">
      <c r="A105" s="74"/>
      <c r="B105" s="75" t="s">
        <v>34</v>
      </c>
      <c r="C105" s="81"/>
      <c r="D105" s="117">
        <f>SUM(C100:C104)</f>
        <v>-1957915165</v>
      </c>
      <c r="E105" s="74"/>
      <c r="F105" s="83"/>
      <c r="G105" s="118">
        <f>SUM(F100:F104)</f>
        <v>0</v>
      </c>
      <c r="H105" s="74"/>
      <c r="I105" s="84"/>
      <c r="J105" s="119">
        <f>SUM(I100:I104)</f>
        <v>0</v>
      </c>
      <c r="K105" s="86"/>
      <c r="L105" s="120">
        <f>SUM(K100:K104)</f>
        <v>-1957915165</v>
      </c>
      <c r="M105" s="80"/>
      <c r="N105" s="80"/>
      <c r="O105" s="80"/>
      <c r="P105" s="80"/>
      <c r="Q105" s="80"/>
      <c r="R105" s="80"/>
      <c r="S105" s="80"/>
      <c r="T105" s="80"/>
      <c r="U105" s="80"/>
    </row>
    <row r="106" spans="1:21" x14ac:dyDescent="0.25">
      <c r="A106" s="74"/>
      <c r="B106" s="75"/>
      <c r="C106" s="81"/>
      <c r="D106" s="117"/>
      <c r="E106" s="74"/>
      <c r="F106" s="83"/>
      <c r="G106" s="118"/>
      <c r="H106" s="74"/>
      <c r="I106" s="84"/>
      <c r="J106" s="119"/>
      <c r="K106" s="86"/>
      <c r="L106" s="120"/>
      <c r="M106" s="80"/>
      <c r="N106" s="80"/>
      <c r="O106" s="80"/>
      <c r="P106" s="80"/>
      <c r="Q106" s="80"/>
      <c r="R106" s="80"/>
      <c r="S106" s="80"/>
      <c r="T106" s="80"/>
      <c r="U106" s="80"/>
    </row>
    <row r="107" spans="1:21" ht="14" x14ac:dyDescent="0.3">
      <c r="A107" s="74"/>
      <c r="B107" s="75"/>
      <c r="C107" s="81"/>
      <c r="D107" s="105"/>
      <c r="E107" s="106"/>
      <c r="F107" s="83"/>
      <c r="G107" s="107"/>
      <c r="H107" s="106"/>
      <c r="I107" s="84"/>
      <c r="J107" s="108"/>
      <c r="K107" s="86"/>
      <c r="L107" s="109"/>
      <c r="M107" s="80"/>
      <c r="N107" s="110"/>
      <c r="O107" s="80"/>
      <c r="P107" s="80"/>
      <c r="Q107" s="80"/>
      <c r="R107" s="80"/>
      <c r="S107" s="80"/>
      <c r="T107" s="80"/>
      <c r="U107" s="80"/>
    </row>
    <row r="108" spans="1:21" ht="11.25" customHeight="1" x14ac:dyDescent="0.25">
      <c r="A108" s="74"/>
      <c r="B108" s="75"/>
      <c r="C108" s="81"/>
      <c r="D108" s="117"/>
      <c r="E108" s="74"/>
      <c r="F108" s="83"/>
      <c r="G108" s="118"/>
      <c r="H108" s="74"/>
      <c r="I108" s="84"/>
      <c r="J108" s="119"/>
      <c r="K108" s="86"/>
      <c r="L108" s="120"/>
      <c r="M108" s="80"/>
      <c r="N108" s="80"/>
      <c r="O108" s="80"/>
      <c r="P108" s="80"/>
      <c r="Q108" s="80"/>
      <c r="R108" s="80"/>
      <c r="S108" s="80"/>
      <c r="T108" s="80"/>
      <c r="U108" s="80"/>
    </row>
    <row r="109" spans="1:21" x14ac:dyDescent="0.25">
      <c r="A109" s="74"/>
      <c r="B109" s="75" t="s">
        <v>258</v>
      </c>
      <c r="C109" s="81"/>
      <c r="D109" s="81"/>
      <c r="E109" s="74"/>
      <c r="F109" s="83"/>
      <c r="G109" s="138"/>
      <c r="H109" s="74"/>
      <c r="I109" s="84"/>
      <c r="J109" s="139"/>
      <c r="K109" s="86"/>
      <c r="L109" s="140"/>
      <c r="M109" s="80"/>
      <c r="N109" s="80"/>
      <c r="O109" s="80"/>
      <c r="P109" s="80"/>
      <c r="Q109" s="80"/>
      <c r="R109" s="80"/>
      <c r="S109" s="80"/>
      <c r="T109" s="80"/>
      <c r="U109" s="80"/>
    </row>
    <row r="110" spans="1:21" x14ac:dyDescent="0.25">
      <c r="A110" s="74" t="s">
        <v>259</v>
      </c>
      <c r="B110" s="74" t="s">
        <v>37</v>
      </c>
      <c r="C110" s="81">
        <f>(IF((VLOOKUP($A110,'TB data'!$A$4:$E$107, 3,0))="NULL", "", VLOOKUP($A110,'TB data'!$A$4:$E$107, 3,0)))/$C$3</f>
        <v>-5074575545</v>
      </c>
      <c r="D110" s="82"/>
      <c r="E110" s="74" t="s">
        <v>259</v>
      </c>
      <c r="F110" s="83">
        <f>(IF((VLOOKUP($A110,'TB data'!$A$4:$E$107, 5,0))="NULL", "", VLOOKUP($A110,'TB data'!$A$4:$E$107, 5,0)))/$F$3</f>
        <v>0</v>
      </c>
      <c r="G110" s="79"/>
      <c r="H110" s="74" t="s">
        <v>259</v>
      </c>
      <c r="I110" s="84">
        <f>(IF((VLOOKUP($A110,'TB data'!$A$4:$E$107, 4,0))="NULL", "", VLOOKUP($A110,'TB data'!$A$4:$E$107, 4,0)))/$F$3</f>
        <v>-14026056.949999999</v>
      </c>
      <c r="J110" s="139"/>
      <c r="K110" s="86">
        <f>IF(ISERR(C110+F110+I110)=TRUE, "", C110+F110+I110)</f>
        <v>-5088601601.9499998</v>
      </c>
      <c r="L110" s="140"/>
      <c r="M110" s="80"/>
      <c r="N110" s="80"/>
      <c r="O110" s="80"/>
      <c r="P110" s="80"/>
      <c r="Q110" s="80"/>
      <c r="R110" s="80"/>
      <c r="S110" s="80"/>
      <c r="T110" s="80"/>
      <c r="U110" s="80"/>
    </row>
    <row r="111" spans="1:21" x14ac:dyDescent="0.25">
      <c r="A111" s="74"/>
      <c r="B111" s="102" t="s">
        <v>37</v>
      </c>
      <c r="C111" s="81"/>
      <c r="D111" s="91">
        <f>SUM(C110)</f>
        <v>-5074575545</v>
      </c>
      <c r="E111" s="74"/>
      <c r="F111" s="83"/>
      <c r="G111" s="92">
        <f>SUM(F110)</f>
        <v>0</v>
      </c>
      <c r="H111" s="74"/>
      <c r="I111" s="84"/>
      <c r="J111" s="93">
        <f>SUM(I110)</f>
        <v>-14026056.949999999</v>
      </c>
      <c r="K111" s="86"/>
      <c r="L111" s="94">
        <f>SUM(K110)</f>
        <v>-5088601601.9499998</v>
      </c>
      <c r="M111" s="80"/>
      <c r="N111" s="80"/>
      <c r="O111" s="80"/>
      <c r="P111" s="80"/>
      <c r="Q111" s="80"/>
      <c r="R111" s="80"/>
      <c r="S111" s="80"/>
      <c r="T111" s="80"/>
      <c r="U111" s="80"/>
    </row>
    <row r="112" spans="1:21" x14ac:dyDescent="0.25">
      <c r="A112" s="74" t="s">
        <v>260</v>
      </c>
      <c r="B112" s="74" t="s">
        <v>261</v>
      </c>
      <c r="C112" s="81">
        <f>(IF((VLOOKUP($A112,'TB data'!$A$4:$E$107, 3,0))="NULL", "", VLOOKUP($A112,'TB data'!$A$4:$E$107, 3,0)))/$C$3</f>
        <v>0</v>
      </c>
      <c r="D112" s="82"/>
      <c r="E112" s="74" t="s">
        <v>260</v>
      </c>
      <c r="F112" s="83">
        <f>(IF((VLOOKUP($A112,'TB data'!$A$4:$E$107, 5,0))="NULL", "", VLOOKUP($A112,'TB data'!$A$4:$E$107, 5,0)))/$F$3</f>
        <v>0</v>
      </c>
      <c r="G112" s="79"/>
      <c r="H112" s="74" t="s">
        <v>260</v>
      </c>
      <c r="I112" s="84">
        <f>(VLOOKUP($A112,'TB data'!$A$4:$E$107, 4,0))/$I$3</f>
        <v>0</v>
      </c>
      <c r="J112" s="139"/>
      <c r="K112" s="86">
        <f t="shared" ref="K112:K123" si="4">IF(ISERR(C112+F112+I112)=TRUE, "", C112+F112+I112)</f>
        <v>0</v>
      </c>
      <c r="L112" s="140"/>
      <c r="M112" s="80"/>
      <c r="N112" s="80"/>
      <c r="O112" s="80"/>
      <c r="P112" s="80"/>
      <c r="Q112" s="80"/>
      <c r="R112" s="80"/>
      <c r="S112" s="80"/>
      <c r="T112" s="80"/>
      <c r="U112" s="80"/>
    </row>
    <row r="113" spans="1:21" x14ac:dyDescent="0.25">
      <c r="A113" s="74" t="s">
        <v>262</v>
      </c>
      <c r="B113" s="74" t="s">
        <v>263</v>
      </c>
      <c r="C113" s="81">
        <f>(IF((VLOOKUP($A113,'TB data'!$A$4:$E$107, 3,0))="NULL", "", VLOOKUP($A113,'TB data'!$A$4:$E$107, 3,0)))/$C$3</f>
        <v>0</v>
      </c>
      <c r="D113" s="82"/>
      <c r="E113" s="74" t="s">
        <v>262</v>
      </c>
      <c r="F113" s="83">
        <f>(IF((VLOOKUP($A113,'TB data'!$A$4:$E$107, 5,0))="NULL", "", VLOOKUP($A113,'TB data'!$A$4:$E$107, 5,0)))/$F$3</f>
        <v>0</v>
      </c>
      <c r="G113" s="79"/>
      <c r="H113" s="74" t="s">
        <v>262</v>
      </c>
      <c r="I113" s="84">
        <f>(VLOOKUP($A113,'TB data'!$A$4:$E$107, 4,0))/$I$3</f>
        <v>0</v>
      </c>
      <c r="J113" s="139"/>
      <c r="K113" s="86">
        <f t="shared" si="4"/>
        <v>0</v>
      </c>
      <c r="L113" s="140"/>
      <c r="M113" s="80"/>
      <c r="N113" s="80"/>
      <c r="O113" s="80"/>
      <c r="P113" s="80"/>
      <c r="Q113" s="80"/>
      <c r="R113" s="80"/>
      <c r="S113" s="80"/>
      <c r="T113" s="80"/>
      <c r="U113" s="80"/>
    </row>
    <row r="114" spans="1:21" x14ac:dyDescent="0.25">
      <c r="A114" s="74" t="s">
        <v>264</v>
      </c>
      <c r="B114" s="74" t="s">
        <v>265</v>
      </c>
      <c r="C114" s="81">
        <f>(IF((VLOOKUP($A114,'TB data'!$A$4:$E$107, 3,0))="NULL", "", VLOOKUP($A114,'TB data'!$A$4:$E$107, 3,0)))/$C$3</f>
        <v>0</v>
      </c>
      <c r="D114" s="82"/>
      <c r="E114" s="74" t="s">
        <v>264</v>
      </c>
      <c r="F114" s="83">
        <f>(IF((VLOOKUP($A114,'TB data'!$A$4:$E$107, 5,0))="NULL", "", VLOOKUP($A114,'TB data'!$A$4:$E$107, 5,0)))/$F$3</f>
        <v>0</v>
      </c>
      <c r="G114" s="79"/>
      <c r="H114" s="74" t="s">
        <v>264</v>
      </c>
      <c r="I114" s="84">
        <f>(VLOOKUP($A114,'TB data'!$A$4:$E$107, 4,0))/$I$3</f>
        <v>0</v>
      </c>
      <c r="J114" s="139"/>
      <c r="K114" s="86">
        <f t="shared" si="4"/>
        <v>0</v>
      </c>
      <c r="L114" s="140"/>
      <c r="M114" s="80"/>
      <c r="N114" s="80"/>
      <c r="O114" s="80"/>
      <c r="P114" s="80"/>
      <c r="Q114" s="80"/>
      <c r="R114" s="80"/>
      <c r="S114" s="80"/>
      <c r="T114" s="80"/>
      <c r="U114" s="80"/>
    </row>
    <row r="115" spans="1:21" x14ac:dyDescent="0.25">
      <c r="A115" s="74" t="s">
        <v>266</v>
      </c>
      <c r="B115" s="74" t="s">
        <v>267</v>
      </c>
      <c r="C115" s="81">
        <f>(IF((VLOOKUP($A115,'TB data'!$A$4:$E$107, 3,0))="NULL", "", VLOOKUP($A115,'TB data'!$A$4:$E$107, 3,0)))/$C$3</f>
        <v>0</v>
      </c>
      <c r="D115" s="82"/>
      <c r="E115" s="74" t="s">
        <v>266</v>
      </c>
      <c r="F115" s="83">
        <f>(IF((VLOOKUP($A115,'TB data'!$A$4:$E$107, 5,0))="NULL", "", VLOOKUP($A115,'TB data'!$A$4:$E$107, 5,0)))/$F$3</f>
        <v>0</v>
      </c>
      <c r="G115" s="79"/>
      <c r="H115" s="74" t="s">
        <v>266</v>
      </c>
      <c r="I115" s="84">
        <f>(IF((VLOOKUP($A115,'TB data'!$A$4:$E$107, 4,0))="NULL", "", VLOOKUP($A115,'TB data'!$A$4:$E$107, 4,0)))/$F$3</f>
        <v>0</v>
      </c>
      <c r="J115" s="139"/>
      <c r="K115" s="86">
        <f t="shared" si="4"/>
        <v>0</v>
      </c>
      <c r="L115" s="140"/>
      <c r="M115" s="80"/>
      <c r="N115" s="80"/>
      <c r="O115" s="80"/>
      <c r="P115" s="80"/>
      <c r="Q115" s="80"/>
      <c r="R115" s="80"/>
      <c r="S115" s="80"/>
      <c r="T115" s="80"/>
      <c r="U115" s="80"/>
    </row>
    <row r="116" spans="1:21" x14ac:dyDescent="0.25">
      <c r="A116" s="74" t="s">
        <v>268</v>
      </c>
      <c r="B116" s="74" t="s">
        <v>269</v>
      </c>
      <c r="C116" s="81">
        <f>(IF((VLOOKUP($A116,'TB data'!$A$4:$E$107, 3,0))="Null", "", VLOOKUP($A116,'TB data'!$A$4:$E$107, 3,0)))/$C$3</f>
        <v>0</v>
      </c>
      <c r="D116" s="82"/>
      <c r="E116" s="74" t="s">
        <v>268</v>
      </c>
      <c r="F116" s="83">
        <f>(IF((VLOOKUP($A116,'TB data'!$A$4:$E$107, 5,0))="NULL", "", VLOOKUP($A116,'TB data'!$A$4:$E$107, 5,0)))/$F$3</f>
        <v>0</v>
      </c>
      <c r="G116" s="79"/>
      <c r="H116" s="74" t="s">
        <v>268</v>
      </c>
      <c r="I116" s="121">
        <f>(IF((VLOOKUP($A116,'TB data'!$A$4:$E$107, 4,0))="NULL", "", VLOOKUP($A116,'TB data'!$A$4:$E$107, 4,0)))/$F$3</f>
        <v>56383.83</v>
      </c>
      <c r="J116" s="139"/>
      <c r="K116" s="86">
        <f t="shared" si="4"/>
        <v>56383.83</v>
      </c>
      <c r="L116" s="140"/>
      <c r="M116" s="80"/>
      <c r="N116" s="80"/>
      <c r="O116" s="80"/>
      <c r="P116" s="80"/>
      <c r="Q116" s="80"/>
      <c r="R116" s="80"/>
      <c r="S116" s="80"/>
      <c r="T116" s="80"/>
      <c r="U116" s="80"/>
    </row>
    <row r="117" spans="1:21" x14ac:dyDescent="0.25">
      <c r="A117" s="74" t="s">
        <v>270</v>
      </c>
      <c r="B117" s="74" t="s">
        <v>271</v>
      </c>
      <c r="C117" s="81">
        <f>(IF((VLOOKUP($A117,'TB data'!$A$4:$E$107, 3,0))="NULL", "", VLOOKUP($A117,'TB data'!$A$4:$E$107, 3,0)))/$C$3</f>
        <v>0</v>
      </c>
      <c r="D117" s="82"/>
      <c r="E117" s="74" t="s">
        <v>270</v>
      </c>
      <c r="F117" s="83">
        <f>(IF((VLOOKUP($A117,'TB data'!$A$4:$E$107, 5,0))="NULL", "", VLOOKUP($A117,'TB data'!$A$4:$E$107, 5,0)))/$F$3</f>
        <v>0</v>
      </c>
      <c r="G117" s="79"/>
      <c r="H117" s="74" t="s">
        <v>270</v>
      </c>
      <c r="I117" s="84">
        <f>(VLOOKUP($A117,'TB data'!$A$4:$E$107, 4,0))/$I$3</f>
        <v>0</v>
      </c>
      <c r="J117" s="139"/>
      <c r="K117" s="86">
        <f t="shared" si="4"/>
        <v>0</v>
      </c>
      <c r="L117" s="140"/>
      <c r="M117" s="80"/>
      <c r="N117" s="80"/>
      <c r="O117" s="80"/>
      <c r="P117" s="80"/>
      <c r="Q117" s="80"/>
      <c r="R117" s="80"/>
      <c r="S117" s="80"/>
      <c r="T117" s="80"/>
      <c r="U117" s="80"/>
    </row>
    <row r="118" spans="1:21" x14ac:dyDescent="0.25">
      <c r="A118" s="74" t="s">
        <v>272</v>
      </c>
      <c r="B118" s="74" t="s">
        <v>273</v>
      </c>
      <c r="C118" s="81">
        <f>(IF((VLOOKUP($A118,'TB data'!$A$4:$E$107, 3,0))="NULL", "", VLOOKUP($A118,'TB data'!$A$4:$E$107, 3,0)))/$C$3</f>
        <v>0</v>
      </c>
      <c r="D118" s="82"/>
      <c r="E118" s="74" t="s">
        <v>272</v>
      </c>
      <c r="F118" s="83">
        <f>(IF((VLOOKUP($A118,'TB data'!$A$4:$E$107, 5,0))="NULL", "", VLOOKUP($A118,'TB data'!$A$4:$E$107, 5,0)))/$F$3</f>
        <v>0</v>
      </c>
      <c r="G118" s="79"/>
      <c r="H118" s="74" t="s">
        <v>272</v>
      </c>
      <c r="I118" s="84">
        <f>(VLOOKUP($A118,'TB data'!$A$4:$E$107, 4,0))/$I$3</f>
        <v>0</v>
      </c>
      <c r="J118" s="139"/>
      <c r="K118" s="86">
        <f t="shared" si="4"/>
        <v>0</v>
      </c>
      <c r="L118" s="140"/>
      <c r="M118" s="80"/>
      <c r="N118" s="80"/>
      <c r="O118" s="80"/>
      <c r="P118" s="80"/>
      <c r="Q118" s="80"/>
      <c r="R118" s="80"/>
      <c r="S118" s="80"/>
      <c r="T118" s="80"/>
      <c r="U118" s="80"/>
    </row>
    <row r="119" spans="1:21" x14ac:dyDescent="0.25">
      <c r="A119" s="74" t="s">
        <v>274</v>
      </c>
      <c r="B119" s="74" t="s">
        <v>275</v>
      </c>
      <c r="C119" s="81">
        <f>(IF((VLOOKUP($A119,'TB data'!$A$4:$E$107, 3,0))="NULL", "", VLOOKUP($A119,'TB data'!$A$4:$E$107, 3,0)))/$C$3</f>
        <v>0</v>
      </c>
      <c r="D119" s="82"/>
      <c r="E119" s="74" t="s">
        <v>274</v>
      </c>
      <c r="F119" s="83">
        <f>(IF((VLOOKUP($A119,'TB data'!$A$4:$E$107, 5,0))="NULL", "", VLOOKUP($A119,'TB data'!$A$4:$E$107, 5,0)))/$F$3</f>
        <v>0</v>
      </c>
      <c r="G119" s="79"/>
      <c r="H119" s="74" t="s">
        <v>274</v>
      </c>
      <c r="I119" s="84">
        <f>(VLOOKUP($A119,'TB data'!$A$4:$E$107, 4,0))/$I$3</f>
        <v>0</v>
      </c>
      <c r="J119" s="139"/>
      <c r="K119" s="86">
        <f t="shared" si="4"/>
        <v>0</v>
      </c>
      <c r="L119" s="140"/>
      <c r="M119" s="80"/>
      <c r="N119" s="80"/>
      <c r="O119" s="80"/>
      <c r="P119" s="80"/>
      <c r="Q119" s="80"/>
      <c r="R119" s="80"/>
      <c r="S119" s="80"/>
      <c r="T119" s="80"/>
      <c r="U119" s="80"/>
    </row>
    <row r="120" spans="1:21" s="207" customFormat="1" x14ac:dyDescent="0.25">
      <c r="A120" s="202" t="s">
        <v>282</v>
      </c>
      <c r="B120" s="202" t="s">
        <v>38</v>
      </c>
      <c r="C120" s="203">
        <f>(IF((VLOOKUP($A120,'TB data'!$A$4:$E$107, 3,0))="NULL", "", VLOOKUP($A120,'TB data'!$A$4:$E$107, 3,0)))/$C$3</f>
        <v>-21536637</v>
      </c>
      <c r="D120" s="275"/>
      <c r="E120" s="202" t="s">
        <v>282</v>
      </c>
      <c r="F120" s="203">
        <f>(IF((VLOOKUP($A120,'TB data'!$A$4:$E$107, 5,0))="NULL", "", VLOOKUP($A120,'TB data'!$A$4:$E$107, 5,0)))/$F$3</f>
        <v>0</v>
      </c>
      <c r="G120" s="275"/>
      <c r="H120" s="202" t="s">
        <v>282</v>
      </c>
      <c r="I120" s="204">
        <f>(IF((VLOOKUP($A120,'TB data'!$A$4:$E$107, 4,0))="NULL", "", VLOOKUP($A120,'TB data'!$A$4:$E$107, 4,0)))/$F$3</f>
        <v>0</v>
      </c>
      <c r="J120" s="202"/>
      <c r="K120" s="205">
        <f>IF(ISERR(C120+F120+I120)=TRUE, "", C120+F120+I120)</f>
        <v>-21536637</v>
      </c>
      <c r="L120" s="202"/>
      <c r="M120" s="206"/>
      <c r="N120" s="206"/>
      <c r="O120" s="206"/>
      <c r="P120" s="206"/>
      <c r="Q120" s="206"/>
      <c r="R120" s="206"/>
      <c r="S120" s="206"/>
      <c r="T120" s="206"/>
      <c r="U120" s="206"/>
    </row>
    <row r="121" spans="1:21" x14ac:dyDescent="0.25">
      <c r="A121" s="74" t="s">
        <v>276</v>
      </c>
      <c r="B121" s="74" t="s">
        <v>277</v>
      </c>
      <c r="C121" s="81">
        <f>(IF((VLOOKUP($A121,'TB data'!$A$4:$E$107, 3,0))="NULL", "", VLOOKUP($A121,'TB data'!$A$4:$E$107, 3,0)))/$C$3</f>
        <v>-5166795</v>
      </c>
      <c r="D121" s="82"/>
      <c r="E121" s="74" t="s">
        <v>276</v>
      </c>
      <c r="F121" s="83">
        <f>(IF((VLOOKUP($A121,'TB data'!$A$4:$E$107, 5,0))="NULL", "", VLOOKUP($A121,'TB data'!$A$4:$E$107, 5,0)))/$F$3</f>
        <v>0</v>
      </c>
      <c r="G121" s="79"/>
      <c r="H121" s="74" t="s">
        <v>276</v>
      </c>
      <c r="I121" s="84">
        <f>(VLOOKUP($A121,'TB data'!$A$4:$E$107, 4,0))/$I$3</f>
        <v>0</v>
      </c>
      <c r="J121" s="139"/>
      <c r="K121" s="86">
        <f t="shared" si="4"/>
        <v>-5166795</v>
      </c>
      <c r="L121" s="140"/>
      <c r="M121" s="80"/>
      <c r="N121" s="80"/>
      <c r="O121" s="80"/>
      <c r="P121" s="80"/>
      <c r="Q121" s="80"/>
      <c r="R121" s="80"/>
      <c r="S121" s="80"/>
      <c r="T121" s="80"/>
      <c r="U121" s="80"/>
    </row>
    <row r="122" spans="1:21" ht="13.5" customHeight="1" x14ac:dyDescent="0.25">
      <c r="A122" s="74" t="s">
        <v>278</v>
      </c>
      <c r="B122" s="74" t="s">
        <v>279</v>
      </c>
      <c r="C122" s="81">
        <f>(IF((VLOOKUP($A122,'TB data'!$A$4:$E$107, 3,0))="NULL", "", VLOOKUP($A122,'TB data'!$A$4:$E$107, 3,0)))/$C$3</f>
        <v>1940811</v>
      </c>
      <c r="D122" s="82"/>
      <c r="E122" s="74" t="s">
        <v>278</v>
      </c>
      <c r="F122" s="83">
        <f>(IF((VLOOKUP($A122,'TB data'!$A$4:$E$107, 5,0))="NULL", "", VLOOKUP($A122,'TB data'!$A$4:$E$107, 5,0)))/$F$3</f>
        <v>0</v>
      </c>
      <c r="G122" s="79"/>
      <c r="H122" s="74" t="s">
        <v>278</v>
      </c>
      <c r="I122" s="84">
        <f>(VLOOKUP($A122,'TB data'!$A$4:$E$107, 4,0))/$I$3</f>
        <v>0</v>
      </c>
      <c r="J122" s="139"/>
      <c r="K122" s="86">
        <f t="shared" si="4"/>
        <v>1940811</v>
      </c>
      <c r="L122" s="140"/>
      <c r="M122" s="80"/>
      <c r="N122" s="80"/>
      <c r="O122" s="80"/>
      <c r="P122" s="80"/>
      <c r="Q122" s="80"/>
      <c r="R122" s="80"/>
      <c r="S122" s="80"/>
      <c r="T122" s="80"/>
      <c r="U122" s="80"/>
    </row>
    <row r="123" spans="1:21" x14ac:dyDescent="0.25">
      <c r="A123" s="74" t="s">
        <v>280</v>
      </c>
      <c r="B123" s="74" t="s">
        <v>281</v>
      </c>
      <c r="C123" s="81">
        <f>(IF((VLOOKUP($A123,'TB data'!$A$4:$E$107, 3,0))="Null", "", VLOOKUP($A123,'TB data'!$A$4:$E$107, 3,0)))/$C$3</f>
        <v>0</v>
      </c>
      <c r="D123" s="82"/>
      <c r="E123" s="74" t="s">
        <v>280</v>
      </c>
      <c r="F123" s="83">
        <f>(IF((VLOOKUP($A123,'TB data'!$A$4:$E$107, 5,0))="NULL", "", VLOOKUP($A123,'TB data'!$A$4:$E$107, 5,0)))/$F$3</f>
        <v>0</v>
      </c>
      <c r="G123" s="79"/>
      <c r="H123" s="74" t="s">
        <v>280</v>
      </c>
      <c r="I123" s="84">
        <f>(VLOOKUP($A123,'TB data'!$A$4:$E$107, 4,0))/$I$3</f>
        <v>0</v>
      </c>
      <c r="J123" s="139"/>
      <c r="K123" s="86">
        <f t="shared" si="4"/>
        <v>0</v>
      </c>
      <c r="L123" s="140"/>
      <c r="M123" s="80"/>
      <c r="N123" s="80"/>
      <c r="O123" s="80"/>
      <c r="P123" s="80"/>
      <c r="Q123" s="80"/>
      <c r="R123" s="80"/>
      <c r="S123" s="80"/>
      <c r="T123" s="80"/>
      <c r="U123" s="80"/>
    </row>
    <row r="124" spans="1:21" s="2" customFormat="1" ht="13" x14ac:dyDescent="0.3">
      <c r="A124" s="102"/>
      <c r="B124" s="102" t="s">
        <v>91</v>
      </c>
      <c r="C124" s="123"/>
      <c r="D124" s="112">
        <f>SUM(C112:C123)</f>
        <v>-24762621</v>
      </c>
      <c r="E124" s="102"/>
      <c r="F124" s="141"/>
      <c r="G124" s="118">
        <f>SUM(F112:F123)</f>
        <v>0</v>
      </c>
      <c r="H124" s="102"/>
      <c r="I124" s="142"/>
      <c r="J124" s="119">
        <f>SUM(I112:I123)</f>
        <v>56383.83</v>
      </c>
      <c r="K124" s="143"/>
      <c r="L124" s="120">
        <f>SUM(K112:K123)</f>
        <v>-24706237.170000002</v>
      </c>
      <c r="M124" s="104"/>
      <c r="N124" s="104"/>
      <c r="O124" s="104"/>
      <c r="P124" s="104"/>
      <c r="Q124" s="104"/>
      <c r="R124" s="104"/>
      <c r="S124" s="104"/>
      <c r="T124" s="104"/>
      <c r="U124" s="104"/>
    </row>
    <row r="125" spans="1:21" x14ac:dyDescent="0.25">
      <c r="A125" s="74"/>
      <c r="B125" s="75" t="s">
        <v>283</v>
      </c>
      <c r="C125" s="81"/>
      <c r="D125" s="81"/>
      <c r="E125" s="74"/>
      <c r="F125" s="83"/>
      <c r="G125" s="138"/>
      <c r="H125" s="74"/>
      <c r="I125" s="84"/>
      <c r="J125" s="139"/>
      <c r="K125" s="86"/>
      <c r="L125" s="140"/>
      <c r="M125" s="80"/>
      <c r="N125" s="80"/>
      <c r="O125" s="80"/>
      <c r="P125" s="80"/>
      <c r="Q125" s="80"/>
      <c r="R125" s="80"/>
      <c r="S125" s="80"/>
      <c r="T125" s="80"/>
      <c r="U125" s="80"/>
    </row>
    <row r="126" spans="1:21" x14ac:dyDescent="0.25">
      <c r="A126" s="74" t="s">
        <v>284</v>
      </c>
      <c r="B126" s="74" t="s">
        <v>285</v>
      </c>
      <c r="C126" s="81">
        <f>(IF((VLOOKUP($A126,'TB data'!$A$4:$E$107, 3,0))="Null", "", VLOOKUP($A126,'TB data'!$A$4:$E$107, 3,0)))/$C$3</f>
        <v>3255173225</v>
      </c>
      <c r="D126" s="82"/>
      <c r="E126" s="74" t="s">
        <v>284</v>
      </c>
      <c r="F126" s="83">
        <f>(IF((VLOOKUP($A126,'TB data'!$A$4:$E$107, 5,0))="NULL", "", VLOOKUP($A126,'TB data'!$A$4:$E$107, 5,0)))/$F$3</f>
        <v>0</v>
      </c>
      <c r="G126" s="79"/>
      <c r="H126" s="74" t="s">
        <v>284</v>
      </c>
      <c r="I126" s="121">
        <f>(IF((VLOOKUP($A126,'TB data'!$A$4:$E$107, 4,0))="NULL", "", VLOOKUP($A126,'TB data'!$A$4:$E$107, 4,0)))/$F$3</f>
        <v>10549557.810000001</v>
      </c>
      <c r="J126" s="139"/>
      <c r="K126" s="86">
        <f t="shared" ref="K126:K136" si="5">IF(ISERR(C126+F126+I126)=TRUE, "", C126+F126+I126)</f>
        <v>3265722782.8099999</v>
      </c>
      <c r="L126" s="140"/>
      <c r="M126" s="80"/>
      <c r="N126" s="80"/>
      <c r="O126" s="80"/>
      <c r="P126" s="80"/>
      <c r="Q126" s="80"/>
      <c r="R126" s="80"/>
      <c r="S126" s="80"/>
      <c r="T126" s="80"/>
      <c r="U126" s="80"/>
    </row>
    <row r="127" spans="1:21" x14ac:dyDescent="0.25">
      <c r="A127" s="74" t="s">
        <v>286</v>
      </c>
      <c r="B127" s="74" t="s">
        <v>287</v>
      </c>
      <c r="C127" s="81">
        <f>(IF((VLOOKUP($A127,'TB data'!$A$4:$E$107, 3,0))="Null", "", VLOOKUP($A127,'TB data'!$A$4:$E$107, 3,0)))/$C$3</f>
        <v>62618862</v>
      </c>
      <c r="D127" s="82"/>
      <c r="E127" s="74" t="s">
        <v>286</v>
      </c>
      <c r="F127" s="83">
        <f>(IF((VLOOKUP($A127,'TB data'!$A$4:$E$107, 5,0))="NULL", "", VLOOKUP($A127,'TB data'!$A$4:$E$107, 5,0)))/$F$3</f>
        <v>0</v>
      </c>
      <c r="G127" s="79"/>
      <c r="H127" s="74" t="s">
        <v>286</v>
      </c>
      <c r="I127" s="121">
        <f>(IF((VLOOKUP($A127,'TB data'!$A$4:$E$107, 4,0))="NULL", "", VLOOKUP($A127,'TB data'!$A$4:$E$107, 4,0)))/$F$3</f>
        <v>122398.94</v>
      </c>
      <c r="J127" s="139"/>
      <c r="K127" s="86">
        <f t="shared" si="5"/>
        <v>62741260.939999998</v>
      </c>
      <c r="L127" s="140"/>
      <c r="M127" s="80"/>
      <c r="N127" s="80"/>
      <c r="O127" s="80"/>
      <c r="P127" s="80"/>
      <c r="Q127" s="80"/>
      <c r="R127" s="80"/>
      <c r="S127" s="80"/>
      <c r="T127" s="80"/>
      <c r="U127" s="80"/>
    </row>
    <row r="128" spans="1:21" x14ac:dyDescent="0.25">
      <c r="A128" s="74" t="s">
        <v>292</v>
      </c>
      <c r="B128" s="74" t="s">
        <v>293</v>
      </c>
      <c r="C128" s="81">
        <f>(IF((VLOOKUP($A128,'TB data'!$A$4:$E$107, 3,0))="Null", "", VLOOKUP($A128,'TB data'!$A$4:$E$107, 3,0)))/$C$3</f>
        <v>125627666</v>
      </c>
      <c r="D128" s="82"/>
      <c r="E128" s="74" t="s">
        <v>292</v>
      </c>
      <c r="F128" s="83">
        <f>(IF((VLOOKUP($A128,'TB data'!$A$4:$E$107, 5,0))="NULL", "", VLOOKUP($A128,'TB data'!$A$4:$E$107, 5,0)))/$F$3</f>
        <v>0</v>
      </c>
      <c r="G128" s="79"/>
      <c r="H128" s="74" t="s">
        <v>292</v>
      </c>
      <c r="I128" s="121">
        <f>(IF((VLOOKUP($A128,'TB data'!$A$4:$E$107, 4,0))="NULL", "", VLOOKUP($A128,'TB data'!$A$4:$E$107, 4,0)))/$F$3</f>
        <v>593535.77</v>
      </c>
      <c r="J128" s="139"/>
      <c r="K128" s="86">
        <f t="shared" si="5"/>
        <v>126221201.77</v>
      </c>
      <c r="L128" s="140"/>
      <c r="M128" s="80"/>
      <c r="N128" s="80"/>
      <c r="O128" s="80"/>
      <c r="P128" s="80"/>
      <c r="Q128" s="80"/>
      <c r="R128" s="80"/>
      <c r="S128" s="80"/>
      <c r="T128" s="80"/>
      <c r="U128" s="80"/>
    </row>
    <row r="129" spans="1:21" x14ac:dyDescent="0.25">
      <c r="A129" s="74" t="s">
        <v>294</v>
      </c>
      <c r="B129" s="74" t="s">
        <v>295</v>
      </c>
      <c r="C129" s="81">
        <f>(IF((VLOOKUP($A129,'TB data'!$A$4:$E$107, 3,0))="Null", "", VLOOKUP($A129,'TB data'!$A$4:$E$107, 3,0)))/$C$3</f>
        <v>0</v>
      </c>
      <c r="D129" s="82"/>
      <c r="E129" s="74" t="s">
        <v>294</v>
      </c>
      <c r="F129" s="83">
        <f>(IF((VLOOKUP($A129,'TB data'!$A$4:$E$107, 5,0))="NULL", "", VLOOKUP($A129,'TB data'!$A$4:$E$107, 5,0)))/$F$3</f>
        <v>0</v>
      </c>
      <c r="G129" s="79"/>
      <c r="H129" s="74" t="s">
        <v>294</v>
      </c>
      <c r="I129" s="84">
        <f>(VLOOKUP($A129,'TB data'!$A$4:$E$107, 4,0))/$I$3</f>
        <v>0</v>
      </c>
      <c r="J129" s="139"/>
      <c r="K129" s="86">
        <f t="shared" si="5"/>
        <v>0</v>
      </c>
      <c r="L129" s="140"/>
      <c r="M129" s="80"/>
      <c r="N129" s="80"/>
      <c r="O129" s="80"/>
      <c r="P129" s="80"/>
      <c r="Q129" s="80"/>
      <c r="R129" s="80"/>
      <c r="S129" s="80"/>
      <c r="T129" s="80"/>
      <c r="U129" s="80"/>
    </row>
    <row r="130" spans="1:21" x14ac:dyDescent="0.25">
      <c r="A130" s="74" t="s">
        <v>296</v>
      </c>
      <c r="B130" s="74" t="s">
        <v>297</v>
      </c>
      <c r="C130" s="81">
        <f>(IF((VLOOKUP($A130,'TB data'!$A$4:$E$107, 3,0))="Null", "", VLOOKUP($A130,'TB data'!$A$4:$E$107, 3,0)))/$C$3</f>
        <v>3449747</v>
      </c>
      <c r="D130" s="82"/>
      <c r="E130" s="74" t="s">
        <v>296</v>
      </c>
      <c r="F130" s="83">
        <f>(IF((VLOOKUP($A130,'TB data'!$A$4:$E$107, 5,0))="NULL", "", VLOOKUP($A130,'TB data'!$A$4:$E$107, 5,0)))/$F$3</f>
        <v>0</v>
      </c>
      <c r="G130" s="79"/>
      <c r="H130" s="74" t="s">
        <v>296</v>
      </c>
      <c r="I130" s="84">
        <f>(VLOOKUP($A130,'TB data'!$A$4:$E$107, 4,0))/$I$3</f>
        <v>0</v>
      </c>
      <c r="J130" s="139"/>
      <c r="K130" s="86">
        <f t="shared" si="5"/>
        <v>3449747</v>
      </c>
      <c r="L130" s="140"/>
      <c r="M130" s="80"/>
      <c r="N130" s="80"/>
      <c r="O130" s="80"/>
      <c r="P130" s="80"/>
      <c r="Q130" s="80"/>
      <c r="R130" s="80"/>
      <c r="S130" s="80"/>
      <c r="T130" s="80"/>
      <c r="U130" s="80"/>
    </row>
    <row r="131" spans="1:21" x14ac:dyDescent="0.25">
      <c r="A131" s="74" t="s">
        <v>298</v>
      </c>
      <c r="B131" s="74" t="s">
        <v>299</v>
      </c>
      <c r="C131" s="81">
        <f>(IF((VLOOKUP($A131,'TB data'!$A$4:$E$107, 3,0))="Null", "", VLOOKUP($A131,'TB data'!$A$4:$E$107, 3,0)))/$C$3</f>
        <v>0</v>
      </c>
      <c r="D131" s="82"/>
      <c r="E131" s="74" t="s">
        <v>298</v>
      </c>
      <c r="F131" s="83">
        <f>(IF((VLOOKUP($A131,'TB data'!$A$4:$E$107, 5,0))="NULL", "", VLOOKUP($A131,'TB data'!$A$4:$E$107, 5,0)))/$F$3</f>
        <v>0</v>
      </c>
      <c r="G131" s="79"/>
      <c r="H131" s="74" t="s">
        <v>298</v>
      </c>
      <c r="I131" s="84">
        <f>(VLOOKUP($A131,'TB data'!$A$4:$E$107, 4,0))/$I$3</f>
        <v>0</v>
      </c>
      <c r="J131" s="139"/>
      <c r="K131" s="86">
        <f t="shared" si="5"/>
        <v>0</v>
      </c>
      <c r="L131" s="140"/>
      <c r="M131" s="80"/>
      <c r="N131" s="80"/>
      <c r="O131" s="80"/>
      <c r="P131" s="80"/>
      <c r="Q131" s="80"/>
      <c r="R131" s="80"/>
      <c r="S131" s="80"/>
      <c r="T131" s="80"/>
      <c r="U131" s="80"/>
    </row>
    <row r="132" spans="1:21" x14ac:dyDescent="0.25">
      <c r="A132" s="74" t="s">
        <v>300</v>
      </c>
      <c r="B132" s="74" t="s">
        <v>301</v>
      </c>
      <c r="C132" s="81">
        <f>(IF((VLOOKUP($A132,'TB data'!$A$4:$E$107, 3,0))="Null", "", VLOOKUP($A132,'TB data'!$A$4:$E$107, 3,0)))/$C$3</f>
        <v>0</v>
      </c>
      <c r="D132" s="82"/>
      <c r="E132" s="74" t="s">
        <v>300</v>
      </c>
      <c r="F132" s="83">
        <f>(IF((VLOOKUP($A132,'TB data'!$A$4:$E$107, 5,0))="NULL", "", VLOOKUP($A132,'TB data'!$A$4:$E$107, 5,0)))/$F$3</f>
        <v>0</v>
      </c>
      <c r="G132" s="79"/>
      <c r="H132" s="74" t="s">
        <v>300</v>
      </c>
      <c r="I132" s="84">
        <f>(VLOOKUP($A132,'TB data'!$A$4:$E$107, 4,0))/$I$3</f>
        <v>0</v>
      </c>
      <c r="J132" s="139"/>
      <c r="K132" s="86">
        <f t="shared" si="5"/>
        <v>0</v>
      </c>
      <c r="L132" s="140"/>
      <c r="M132" s="80"/>
      <c r="N132" s="80"/>
      <c r="O132" s="80"/>
      <c r="P132" s="80"/>
      <c r="Q132" s="80"/>
      <c r="R132" s="80"/>
      <c r="S132" s="80"/>
      <c r="T132" s="80"/>
      <c r="U132" s="80"/>
    </row>
    <row r="133" spans="1:21" x14ac:dyDescent="0.25">
      <c r="A133" s="74" t="s">
        <v>302</v>
      </c>
      <c r="B133" s="74" t="s">
        <v>303</v>
      </c>
      <c r="C133" s="81">
        <f>(IF((VLOOKUP($A133,'TB data'!$A$4:$E$107, 3,0))="Null", "", VLOOKUP($A133,'TB data'!$A$4:$E$107, 3,0)))/$C$3</f>
        <v>0</v>
      </c>
      <c r="D133" s="82"/>
      <c r="E133" s="74" t="s">
        <v>302</v>
      </c>
      <c r="F133" s="83">
        <f>(IF((VLOOKUP($A133,'TB data'!$A$4:$E$107, 5,0))="NULL", "", VLOOKUP($A133,'TB data'!$A$4:$E$107, 5,0)))/$F$3</f>
        <v>0</v>
      </c>
      <c r="G133" s="79"/>
      <c r="H133" s="74" t="s">
        <v>302</v>
      </c>
      <c r="I133" s="121">
        <f>(IF((VLOOKUP($A133,'TB data'!$A$4:$E$107, 4,0))="NULL", "", VLOOKUP($A133,'TB data'!$A$4:$E$107,4,0)))/$F$3</f>
        <v>0</v>
      </c>
      <c r="J133" s="139"/>
      <c r="K133" s="86">
        <f t="shared" si="5"/>
        <v>0</v>
      </c>
      <c r="L133" s="140"/>
      <c r="M133" s="80"/>
      <c r="N133" s="80"/>
      <c r="O133" s="80"/>
      <c r="P133" s="80"/>
      <c r="Q133" s="80"/>
      <c r="R133" s="80"/>
      <c r="S133" s="80"/>
      <c r="T133" s="80"/>
      <c r="U133" s="80"/>
    </row>
    <row r="134" spans="1:21" x14ac:dyDescent="0.25">
      <c r="A134" s="74" t="s">
        <v>304</v>
      </c>
      <c r="B134" s="74" t="s">
        <v>305</v>
      </c>
      <c r="C134" s="81">
        <f>(IF((VLOOKUP($A134,'TB data'!$A$4:$E$107, 3,0))="Null", "", VLOOKUP($A134,'TB data'!$A$4:$E$107, 3,0)))/$C$3</f>
        <v>0</v>
      </c>
      <c r="D134" s="82"/>
      <c r="E134" s="74" t="s">
        <v>304</v>
      </c>
      <c r="F134" s="83">
        <f>(IF((VLOOKUP($A134,'TB data'!$A$4:$E$107, 5,0))="NULL", "", VLOOKUP($A134,'TB data'!$A$4:$E$107, 5,0)))/$F$3</f>
        <v>0</v>
      </c>
      <c r="G134" s="79"/>
      <c r="H134" s="74" t="s">
        <v>304</v>
      </c>
      <c r="I134" s="84">
        <f>(VLOOKUP($A134,'TB data'!$A$4:$E$107, 4,0))/$I$3</f>
        <v>0</v>
      </c>
      <c r="J134" s="139"/>
      <c r="K134" s="86">
        <f t="shared" si="5"/>
        <v>0</v>
      </c>
      <c r="L134" s="140"/>
      <c r="M134" s="80"/>
      <c r="N134" s="80"/>
      <c r="O134" s="80"/>
      <c r="P134" s="80"/>
      <c r="Q134" s="80"/>
      <c r="R134" s="80"/>
      <c r="S134" s="80"/>
      <c r="T134" s="80"/>
      <c r="U134" s="80"/>
    </row>
    <row r="135" spans="1:21" x14ac:dyDescent="0.25">
      <c r="A135" s="74" t="s">
        <v>306</v>
      </c>
      <c r="B135" s="74" t="s">
        <v>307</v>
      </c>
      <c r="C135" s="81">
        <f>(IF((VLOOKUP($A135,'TB data'!$A$4:$E$107, 3,0))="Null", "", VLOOKUP($A135,'TB data'!$A$4:$E$107, 3,0)))/$C$3</f>
        <v>0</v>
      </c>
      <c r="D135" s="82"/>
      <c r="E135" s="74" t="s">
        <v>306</v>
      </c>
      <c r="F135" s="83">
        <f>(IF((VLOOKUP($A135,'TB data'!$A$4:$E$107, 5,0))="NULL", "", VLOOKUP($A135,'TB data'!$A$4:$E$107, 5,0)))/$F$3</f>
        <v>0</v>
      </c>
      <c r="G135" s="79"/>
      <c r="H135" s="74" t="s">
        <v>306</v>
      </c>
      <c r="I135" s="84">
        <f>(VLOOKUP($A135,'TB data'!$A$4:$E$107, 4,0))/$I$3</f>
        <v>0</v>
      </c>
      <c r="J135" s="139"/>
      <c r="K135" s="86">
        <f t="shared" si="5"/>
        <v>0</v>
      </c>
      <c r="L135" s="140"/>
      <c r="M135" s="80"/>
      <c r="N135" s="80"/>
      <c r="O135" s="80"/>
      <c r="P135" s="80"/>
      <c r="Q135" s="80"/>
      <c r="R135" s="80"/>
      <c r="S135" s="80"/>
      <c r="T135" s="80"/>
      <c r="U135" s="80"/>
    </row>
    <row r="136" spans="1:21" x14ac:dyDescent="0.25">
      <c r="A136" s="74" t="s">
        <v>308</v>
      </c>
      <c r="B136" s="74" t="s">
        <v>309</v>
      </c>
      <c r="C136" s="81">
        <f>(IF((VLOOKUP($A136,'TB data'!$A$4:$E$107, 3,0))="Null", "", VLOOKUP($A136,'TB data'!$A$4:$E$107, 3,0)))/$C$3</f>
        <v>0</v>
      </c>
      <c r="D136" s="82"/>
      <c r="E136" s="74" t="s">
        <v>308</v>
      </c>
      <c r="F136" s="83">
        <f>(IF((VLOOKUP($A136,'TB data'!$A$4:$E$107, 5,0))="NULL", "", VLOOKUP($A136,'TB data'!$A$4:$E$107, 5,0)))/$F$3</f>
        <v>0</v>
      </c>
      <c r="G136" s="79"/>
      <c r="H136" s="74" t="s">
        <v>308</v>
      </c>
      <c r="I136" s="84">
        <f>(VLOOKUP($A136,'TB data'!$A$4:$E$107, 4,0))/$I$3</f>
        <v>0</v>
      </c>
      <c r="J136" s="139"/>
      <c r="K136" s="86">
        <f t="shared" si="5"/>
        <v>0</v>
      </c>
      <c r="L136" s="140"/>
      <c r="M136" s="80"/>
      <c r="N136" s="80"/>
      <c r="O136" s="80"/>
      <c r="P136" s="80"/>
      <c r="Q136" s="80"/>
      <c r="R136" s="80"/>
      <c r="S136" s="80"/>
      <c r="T136" s="80"/>
      <c r="U136" s="80"/>
    </row>
    <row r="137" spans="1:21" x14ac:dyDescent="0.25">
      <c r="A137" s="144"/>
      <c r="B137" s="145" t="s">
        <v>310</v>
      </c>
      <c r="C137" s="81"/>
      <c r="D137" s="146">
        <f>SUM(C126:C137)</f>
        <v>3446869500</v>
      </c>
      <c r="E137" s="74"/>
      <c r="F137" s="83"/>
      <c r="G137" s="147">
        <f>SUM(F126:F137)</f>
        <v>0</v>
      </c>
      <c r="H137" s="74"/>
      <c r="I137" s="84"/>
      <c r="J137" s="148">
        <f>SUM(I126:I137)</f>
        <v>11265492.52</v>
      </c>
      <c r="K137" s="86"/>
      <c r="L137" s="149">
        <f>SUM(K126:K137)</f>
        <v>3458134992.52</v>
      </c>
      <c r="M137" s="80"/>
      <c r="N137" s="80"/>
      <c r="O137" s="80"/>
      <c r="P137" s="80"/>
      <c r="Q137" s="80"/>
      <c r="R137" s="80"/>
      <c r="S137" s="80"/>
      <c r="T137" s="80"/>
      <c r="U137" s="80"/>
    </row>
    <row r="138" spans="1:21" x14ac:dyDescent="0.25">
      <c r="A138" s="144"/>
      <c r="B138" s="145"/>
      <c r="C138" s="81"/>
      <c r="D138" s="146"/>
      <c r="E138" s="150"/>
      <c r="F138" s="83"/>
      <c r="G138" s="147"/>
      <c r="H138" s="150"/>
      <c r="I138" s="84"/>
      <c r="J138" s="148"/>
      <c r="K138" s="86"/>
      <c r="L138" s="151"/>
      <c r="M138" s="80"/>
      <c r="N138" s="80"/>
      <c r="O138" s="80"/>
      <c r="P138" s="80"/>
      <c r="Q138" s="80"/>
      <c r="R138" s="80"/>
      <c r="S138" s="80"/>
      <c r="T138" s="80"/>
      <c r="U138" s="80"/>
    </row>
    <row r="139" spans="1:21" x14ac:dyDescent="0.25">
      <c r="A139" s="202" t="s">
        <v>288</v>
      </c>
      <c r="B139" s="202" t="s">
        <v>289</v>
      </c>
      <c r="C139" s="203">
        <f>(IF((VLOOKUP($A139,'TB data'!$A$4:$E$107, 3,0))="Null", "", VLOOKUP($A139,'TB data'!$A$4:$E$107, 3,0)))/$C$3</f>
        <v>534656485</v>
      </c>
      <c r="D139" s="275"/>
      <c r="E139" s="202" t="s">
        <v>288</v>
      </c>
      <c r="F139" s="203">
        <f>(IF((VLOOKUP($A139,'TB data'!$A$4:$E$107, 5,0))="NULL", "", VLOOKUP($A139,'TB data'!$A$4:$E$107, 5,0)))/$F$3</f>
        <v>0</v>
      </c>
      <c r="G139" s="275"/>
      <c r="H139" s="202" t="s">
        <v>288</v>
      </c>
      <c r="I139" s="203">
        <f>(IF((VLOOKUP($A139,'TB data'!$A$4:$E$107, 4,0))="NULL", "", VLOOKUP($A139,'TB data'!$A$4:$E$107, 4,0)))/$F$3</f>
        <v>1283737.1200000001</v>
      </c>
      <c r="J139" s="202"/>
      <c r="K139" s="205">
        <f t="shared" ref="K139:K140" si="6">IF(ISERR(C139+F139+I139)=TRUE, "", C139+F139+I139)</f>
        <v>535940222.12</v>
      </c>
      <c r="L139" s="202"/>
      <c r="M139" s="80"/>
      <c r="N139" s="80"/>
      <c r="O139" s="80"/>
      <c r="P139" s="80"/>
      <c r="Q139" s="80"/>
      <c r="R139" s="80"/>
      <c r="S139" s="80"/>
      <c r="T139" s="80"/>
      <c r="U139" s="80"/>
    </row>
    <row r="140" spans="1:21" x14ac:dyDescent="0.25">
      <c r="A140" s="202" t="s">
        <v>290</v>
      </c>
      <c r="B140" s="202" t="s">
        <v>291</v>
      </c>
      <c r="C140" s="203">
        <f>(IF((VLOOKUP($A140,'TB data'!$A$4:$E$107, 3,0))="Null", "", VLOOKUP($A140,'TB data'!$A$4:$E$107, 3,0)))/$C$3</f>
        <v>102528134</v>
      </c>
      <c r="D140" s="275"/>
      <c r="E140" s="202" t="s">
        <v>290</v>
      </c>
      <c r="F140" s="203">
        <f>(IF((VLOOKUP($A140,'TB data'!$A$4:$E$107, 5,0))="NULL", "", VLOOKUP($A140,'TB data'!$A$4:$E$107, 5,0)))/$F$3</f>
        <v>0</v>
      </c>
      <c r="G140" s="275"/>
      <c r="H140" s="202" t="s">
        <v>290</v>
      </c>
      <c r="I140" s="204">
        <f>(VLOOKUP($A140,'TB data'!$A$4:$E$107, 4,0))/$I$3</f>
        <v>0</v>
      </c>
      <c r="J140" s="202"/>
      <c r="K140" s="205">
        <f t="shared" si="6"/>
        <v>102528134</v>
      </c>
      <c r="L140" s="202"/>
      <c r="M140" s="80"/>
      <c r="N140" s="80"/>
      <c r="O140" s="80"/>
      <c r="P140" s="80"/>
      <c r="Q140" s="80"/>
      <c r="R140" s="80"/>
      <c r="S140" s="80"/>
      <c r="T140" s="80"/>
      <c r="U140" s="80"/>
    </row>
    <row r="141" spans="1:21" x14ac:dyDescent="0.25">
      <c r="A141" s="144"/>
      <c r="B141" s="145" t="s">
        <v>419</v>
      </c>
      <c r="C141" s="81"/>
      <c r="D141" s="146">
        <f>SUM(C139:C140)</f>
        <v>637184619</v>
      </c>
      <c r="E141" s="150"/>
      <c r="F141" s="83"/>
      <c r="G141" s="147">
        <f>SUM(F139:F140)</f>
        <v>0</v>
      </c>
      <c r="H141" s="150"/>
      <c r="I141" s="84"/>
      <c r="J141" s="148">
        <f>SUM(I139:I140)</f>
        <v>1283737.1200000001</v>
      </c>
      <c r="K141" s="86"/>
      <c r="L141" s="151">
        <f>SUM(K139:K140)</f>
        <v>638468356.12</v>
      </c>
      <c r="M141" s="80"/>
      <c r="N141" s="80"/>
      <c r="O141" s="80"/>
      <c r="P141" s="80"/>
      <c r="Q141" s="80"/>
      <c r="R141" s="80"/>
      <c r="S141" s="80"/>
      <c r="T141" s="80"/>
      <c r="U141" s="80"/>
    </row>
    <row r="142" spans="1:21" x14ac:dyDescent="0.25">
      <c r="A142" s="144"/>
      <c r="B142" s="145"/>
      <c r="C142" s="81"/>
      <c r="D142" s="146"/>
      <c r="E142" s="150"/>
      <c r="F142" s="83"/>
      <c r="G142" s="147"/>
      <c r="H142" s="150"/>
      <c r="I142" s="84"/>
      <c r="J142" s="148"/>
      <c r="K142" s="86"/>
      <c r="L142" s="151"/>
      <c r="M142" s="80"/>
      <c r="N142" s="80"/>
      <c r="O142" s="80"/>
      <c r="P142" s="80"/>
      <c r="Q142" s="80"/>
      <c r="R142" s="80"/>
      <c r="S142" s="80"/>
      <c r="T142" s="80"/>
      <c r="U142" s="80"/>
    </row>
    <row r="143" spans="1:21" x14ac:dyDescent="0.25">
      <c r="A143" s="74" t="s">
        <v>311</v>
      </c>
      <c r="B143" s="74" t="s">
        <v>312</v>
      </c>
      <c r="C143" s="81">
        <f>(IF((VLOOKUP($A143,'TB data'!$A$4:$E$107, 3,0))="Null", "", VLOOKUP($A143,'TB data'!$A$4:$E$107, 3,0)))/$C$3</f>
        <v>327625647</v>
      </c>
      <c r="D143" s="82"/>
      <c r="E143" s="74" t="s">
        <v>311</v>
      </c>
      <c r="F143" s="83">
        <f>(IF((VLOOKUP($A143,'TB data'!$A$4:$E$107, 5,0))="NULL", "", VLOOKUP($A143,'TB data'!$A$4:$E$107, 5,0)))/$F$3</f>
        <v>0</v>
      </c>
      <c r="G143" s="79"/>
      <c r="H143" s="74" t="s">
        <v>311</v>
      </c>
      <c r="I143" s="121">
        <f>(IF((VLOOKUP($A143,'TB data'!$A$4:$E$107, 4,0))="NULL", "", VLOOKUP($A143,'TB data'!$A$4:$E$107, 4,0)))/$F$3</f>
        <v>329679.39</v>
      </c>
      <c r="J143" s="139"/>
      <c r="K143" s="86">
        <f>IF(ISERR(C143+F143+I143)=TRUE, "", C143+F143+I143)</f>
        <v>327955326.38999999</v>
      </c>
      <c r="L143" s="140"/>
      <c r="M143" s="80"/>
      <c r="N143" s="80"/>
      <c r="O143" s="80"/>
      <c r="P143" s="80"/>
      <c r="Q143" s="80"/>
      <c r="R143" s="80"/>
      <c r="S143" s="80"/>
      <c r="T143" s="80"/>
      <c r="U143" s="80"/>
    </row>
    <row r="144" spans="1:21" x14ac:dyDescent="0.25">
      <c r="A144" s="74" t="s">
        <v>313</v>
      </c>
      <c r="B144" s="74" t="s">
        <v>314</v>
      </c>
      <c r="C144" s="81">
        <f>(IF((VLOOKUP($A144,'TB data'!$A$4:$E$107, 3,0))="Null", "", VLOOKUP($A144,'TB data'!$A$4:$E$107, 3,0)))/$C$3</f>
        <v>31297385</v>
      </c>
      <c r="D144" s="82" t="s">
        <v>315</v>
      </c>
      <c r="E144" s="74" t="s">
        <v>313</v>
      </c>
      <c r="F144" s="83">
        <f>(IF((VLOOKUP($A144,'TB data'!$A$4:$E$107, 5,0))="NULL", "", VLOOKUP($A144,'TB data'!$A$4:$E$107, 5,0)))/$F$3</f>
        <v>0</v>
      </c>
      <c r="G144" s="79"/>
      <c r="H144" s="74" t="s">
        <v>313</v>
      </c>
      <c r="I144" s="84">
        <f>(VLOOKUP($A144,'TB data'!$A$4:$E$107, 4,0))/$I$3</f>
        <v>0</v>
      </c>
      <c r="J144" s="139"/>
      <c r="K144" s="86">
        <f>IF(ISERR(C144+F144+I144)=TRUE, "", C144+F144+I144)</f>
        <v>31297385</v>
      </c>
      <c r="L144" s="140"/>
      <c r="M144" s="80"/>
      <c r="N144" s="80"/>
      <c r="O144" s="80"/>
      <c r="P144" s="80"/>
      <c r="Q144" s="80"/>
      <c r="R144" s="80"/>
      <c r="S144" s="80"/>
      <c r="T144" s="80"/>
      <c r="U144" s="80"/>
    </row>
    <row r="145" spans="1:21" x14ac:dyDescent="0.25">
      <c r="A145" s="74" t="s">
        <v>316</v>
      </c>
      <c r="B145" s="74" t="s">
        <v>317</v>
      </c>
      <c r="C145" s="81">
        <f>(IF((VLOOKUP($A145,'TB data'!$A$4:$E$107, 3,0))="Null", "", VLOOKUP($A145,'TB data'!$A$4:$E$107, 3,0)))/$C$3</f>
        <v>42739469</v>
      </c>
      <c r="D145" s="82"/>
      <c r="E145" s="74" t="s">
        <v>316</v>
      </c>
      <c r="F145" s="83">
        <f>(IF((VLOOKUP($A145,'TB data'!$A$4:$E$107, 5,0))="NULL", "", VLOOKUP($A145,'TB data'!$A$4:$E$107, 5,0)))/$F$3</f>
        <v>0</v>
      </c>
      <c r="G145" s="79"/>
      <c r="H145" s="74" t="s">
        <v>316</v>
      </c>
      <c r="I145" s="121">
        <f>(IF((VLOOKUP($A145,'TB data'!$A$4:$E$107, 4,0))="NULL", "", VLOOKUP($A145,'TB data'!$A$4:$E$107, 4,0)))/$F$3</f>
        <v>5957.91</v>
      </c>
      <c r="J145" s="139"/>
      <c r="K145" s="86">
        <f>IF(ISERR(C145+F145+I145)=TRUE, "", C145+F145+I145)</f>
        <v>42745426.909999996</v>
      </c>
      <c r="L145" s="140"/>
      <c r="M145" s="80"/>
      <c r="N145" s="80"/>
      <c r="O145" s="80"/>
      <c r="P145" s="80"/>
      <c r="Q145" s="80"/>
      <c r="R145" s="80"/>
      <c r="S145" s="80"/>
      <c r="T145" s="80"/>
      <c r="U145" s="80"/>
    </row>
    <row r="146" spans="1:21" ht="13.5" customHeight="1" x14ac:dyDescent="0.25">
      <c r="A146" s="144"/>
      <c r="B146" s="145" t="s">
        <v>71</v>
      </c>
      <c r="C146" s="81"/>
      <c r="D146" s="146">
        <f>SUM(C143:C145)</f>
        <v>401662501</v>
      </c>
      <c r="E146" s="150"/>
      <c r="F146" s="83"/>
      <c r="G146" s="147">
        <f>SUM(F143:F145)</f>
        <v>0</v>
      </c>
      <c r="H146" s="150"/>
      <c r="I146" s="84"/>
      <c r="J146" s="148">
        <f>SUM(I143:I145)</f>
        <v>335637.3</v>
      </c>
      <c r="K146" s="86"/>
      <c r="L146" s="149">
        <f>SUM(K143:K145)</f>
        <v>401998138.29999995</v>
      </c>
      <c r="M146" s="80"/>
      <c r="N146" s="80"/>
      <c r="O146" s="80"/>
      <c r="P146" s="80"/>
      <c r="Q146" s="80"/>
      <c r="R146" s="80"/>
      <c r="S146" s="80"/>
      <c r="T146" s="80"/>
      <c r="U146" s="80"/>
    </row>
    <row r="147" spans="1:21" x14ac:dyDescent="0.25">
      <c r="A147" s="74" t="s">
        <v>318</v>
      </c>
      <c r="B147" s="74" t="s">
        <v>319</v>
      </c>
      <c r="C147" s="81">
        <f>(IF((VLOOKUP($A147,'TB data'!$A$4:$E$107, 3,0))="Null", "", VLOOKUP($A147,'TB data'!$A$4:$E$107, 3,0)))/$C$3</f>
        <v>57555546</v>
      </c>
      <c r="D147" s="82"/>
      <c r="E147" s="74" t="s">
        <v>318</v>
      </c>
      <c r="F147" s="83">
        <f>(IF((VLOOKUP($A147,'TB data'!$A$4:$E$107, 5,0))="NULL", "", VLOOKUP($A147,'TB data'!$A$4:$E$107, 5,0)))/$F$3</f>
        <v>0</v>
      </c>
      <c r="G147" s="79"/>
      <c r="H147" s="74" t="s">
        <v>318</v>
      </c>
      <c r="I147" s="121">
        <f>(IF((VLOOKUP($A147,'TB data'!$A$4:$E$107, 4,0))="NULL", "", VLOOKUP($A147,'TB data'!$A$4:$E$107, 4,0)))/$F$3</f>
        <v>0</v>
      </c>
      <c r="J147" s="139"/>
      <c r="K147" s="86">
        <f>IF(ISERR(C147+F147+I147)=TRUE, "", C147+F147+I147)</f>
        <v>57555546</v>
      </c>
      <c r="L147" s="140"/>
      <c r="M147" s="80"/>
      <c r="N147" s="80"/>
      <c r="O147" s="80"/>
      <c r="P147" s="80"/>
      <c r="Q147" s="80"/>
      <c r="R147" s="80"/>
      <c r="S147" s="80"/>
      <c r="T147" s="80"/>
      <c r="U147" s="80"/>
    </row>
    <row r="148" spans="1:21" x14ac:dyDescent="0.25">
      <c r="A148" s="144"/>
      <c r="B148" s="145" t="s">
        <v>319</v>
      </c>
      <c r="C148" s="81"/>
      <c r="D148" s="146">
        <f>C147</f>
        <v>57555546</v>
      </c>
      <c r="E148" s="150"/>
      <c r="F148" s="83"/>
      <c r="G148" s="147">
        <f>F147</f>
        <v>0</v>
      </c>
      <c r="H148" s="150"/>
      <c r="I148" s="84"/>
      <c r="J148" s="148">
        <f>I147</f>
        <v>0</v>
      </c>
      <c r="K148" s="86"/>
      <c r="L148" s="149">
        <f>K147</f>
        <v>57555546</v>
      </c>
      <c r="M148" s="80"/>
      <c r="N148" s="80"/>
      <c r="O148" s="80"/>
      <c r="P148" s="80"/>
      <c r="Q148" s="80"/>
      <c r="R148" s="80"/>
      <c r="S148" s="80"/>
      <c r="T148" s="80"/>
      <c r="U148" s="80"/>
    </row>
    <row r="149" spans="1:21" x14ac:dyDescent="0.25">
      <c r="A149" s="74" t="s">
        <v>320</v>
      </c>
      <c r="B149" s="74" t="s">
        <v>39</v>
      </c>
      <c r="C149" s="81">
        <f>(IF((VLOOKUP($A149,'TB data'!$A$4:$E$107, 3,0))="Null", "", VLOOKUP($A149,'TB data'!$A$4:$E$107, 3,0)))/$C$3</f>
        <v>0</v>
      </c>
      <c r="D149" s="82"/>
      <c r="E149" s="74" t="s">
        <v>320</v>
      </c>
      <c r="F149" s="83">
        <f>(IF((VLOOKUP($A149,'TB data'!$A$4:$E$107, 5,0))="NULL", "", VLOOKUP($A149,'TB data'!$A$4:$E$107, 5,0)))/$F$3</f>
        <v>0</v>
      </c>
      <c r="G149" s="79"/>
      <c r="H149" s="74" t="s">
        <v>320</v>
      </c>
      <c r="I149" s="84">
        <f>(VLOOKUP($A149,'TB data'!$A$4:$E$107, 4,0))/$I$3</f>
        <v>0</v>
      </c>
      <c r="J149" s="139"/>
      <c r="K149" s="86">
        <f>IF(ISERR(C149+F149+I149)=TRUE, "", C149+F149+I149)</f>
        <v>0</v>
      </c>
      <c r="L149" s="140"/>
      <c r="M149" s="80"/>
      <c r="N149" s="80"/>
      <c r="O149" s="80"/>
      <c r="P149" s="80"/>
      <c r="Q149" s="80"/>
      <c r="R149" s="80"/>
      <c r="S149" s="80"/>
      <c r="T149" s="80"/>
      <c r="U149" s="80"/>
    </row>
    <row r="150" spans="1:21" x14ac:dyDescent="0.25">
      <c r="A150" s="74" t="s">
        <v>321</v>
      </c>
      <c r="B150" s="74" t="s">
        <v>322</v>
      </c>
      <c r="C150" s="81">
        <f>(IF((VLOOKUP($A150,'TB data'!$A$4:$E$107, 3,0))="Null", "", VLOOKUP($A150,'TB data'!$A$4:$E$107, 3,0)))/$C$3</f>
        <v>0</v>
      </c>
      <c r="D150" s="82"/>
      <c r="E150" s="74" t="s">
        <v>321</v>
      </c>
      <c r="F150" s="83">
        <f>(IF((VLOOKUP($A150,'TB data'!$A$4:$E$107, 5,0))="NULL", "", VLOOKUP($A150,'TB data'!$A$4:$E$107, 5,0)))/$F$3</f>
        <v>0</v>
      </c>
      <c r="G150" s="79"/>
      <c r="H150" s="74" t="s">
        <v>321</v>
      </c>
      <c r="I150" s="84">
        <f>(VLOOKUP($A150,'TB data'!$A$4:$E$107, 4,0))/$I$3</f>
        <v>0</v>
      </c>
      <c r="J150" s="139"/>
      <c r="K150" s="86">
        <f>IF(ISERR(C150+F150+I150)=TRUE, "", C150+F150+I150)</f>
        <v>0</v>
      </c>
      <c r="L150" s="140"/>
      <c r="M150" s="80"/>
      <c r="N150" s="80"/>
      <c r="O150" s="80"/>
      <c r="P150" s="80"/>
      <c r="Q150" s="80"/>
      <c r="R150" s="80"/>
      <c r="S150" s="80"/>
      <c r="T150" s="80"/>
      <c r="U150" s="80"/>
    </row>
    <row r="151" spans="1:21" s="2" customFormat="1" ht="13" x14ac:dyDescent="0.3">
      <c r="A151" s="102"/>
      <c r="B151" s="102" t="s">
        <v>39</v>
      </c>
      <c r="C151" s="152"/>
      <c r="D151" s="153">
        <f>SUM(C149:C150)</f>
        <v>0</v>
      </c>
      <c r="E151" s="104"/>
      <c r="F151" s="154"/>
      <c r="G151" s="155">
        <f>SUM(F149:F150)</f>
        <v>0</v>
      </c>
      <c r="H151" s="104"/>
      <c r="I151" s="156"/>
      <c r="J151" s="156">
        <f>SUM(I149:I150)</f>
        <v>0</v>
      </c>
      <c r="K151" s="143"/>
      <c r="L151" s="151">
        <f>SUM(K149:K150)</f>
        <v>0</v>
      </c>
      <c r="M151" s="104"/>
      <c r="N151" s="104"/>
      <c r="O151" s="104"/>
      <c r="P151" s="104"/>
      <c r="Q151" s="104"/>
      <c r="R151" s="104"/>
      <c r="S151" s="104"/>
      <c r="T151" s="104"/>
      <c r="U151" s="104"/>
    </row>
    <row r="152" spans="1:21" s="2" customFormat="1" ht="13" x14ac:dyDescent="0.3">
      <c r="A152" s="104"/>
      <c r="B152" s="104" t="s">
        <v>323</v>
      </c>
      <c r="C152" s="157"/>
      <c r="D152" s="157">
        <f>SUM(D110:D151)</f>
        <v>-556066000</v>
      </c>
      <c r="E152" s="104"/>
      <c r="F152" s="158"/>
      <c r="G152" s="158">
        <f>SUM(G110:G151)</f>
        <v>0</v>
      </c>
      <c r="H152" s="104"/>
      <c r="I152" s="159"/>
      <c r="J152" s="200">
        <f>SUM(J110:J151)</f>
        <v>-1084806.1799999995</v>
      </c>
      <c r="K152" s="160"/>
      <c r="L152" s="160">
        <f>SUM(L111:L151)</f>
        <v>-557150806.17999995</v>
      </c>
      <c r="M152" s="104"/>
      <c r="N152" s="161">
        <f>SUM(D152:J152)</f>
        <v>-557150806.17999995</v>
      </c>
      <c r="O152" s="104"/>
      <c r="P152" s="104"/>
      <c r="Q152" s="104"/>
      <c r="R152" s="104"/>
      <c r="S152" s="104"/>
      <c r="T152" s="104"/>
      <c r="U152" s="104"/>
    </row>
    <row r="153" spans="1:21" x14ac:dyDescent="0.25">
      <c r="A153" s="80"/>
      <c r="B153" s="80"/>
      <c r="C153" s="110"/>
      <c r="D153" s="110"/>
      <c r="E153" s="80"/>
      <c r="F153" s="110"/>
      <c r="G153" s="80"/>
      <c r="H153" s="80"/>
      <c r="I153" s="80"/>
      <c r="J153" s="80"/>
      <c r="K153" s="110"/>
      <c r="L153" s="80"/>
      <c r="M153" s="80"/>
      <c r="N153" s="80"/>
      <c r="O153" s="80"/>
      <c r="P153" s="80"/>
      <c r="Q153" s="80"/>
      <c r="R153" s="80"/>
      <c r="S153" s="80"/>
      <c r="T153" s="80"/>
      <c r="U153" s="80"/>
    </row>
    <row r="154" spans="1:21" x14ac:dyDescent="0.25">
      <c r="A154" s="80"/>
      <c r="B154" s="80"/>
      <c r="C154" s="110"/>
      <c r="D154" s="110"/>
      <c r="E154" s="80"/>
      <c r="F154" s="110"/>
      <c r="G154" s="80"/>
      <c r="H154" s="80"/>
      <c r="I154" s="80"/>
      <c r="J154" s="80"/>
      <c r="K154" s="110"/>
      <c r="L154" s="80"/>
      <c r="M154" s="80"/>
      <c r="N154" s="80"/>
      <c r="O154" s="80"/>
      <c r="P154" s="80"/>
      <c r="Q154" s="80"/>
      <c r="R154" s="80"/>
      <c r="S154" s="80"/>
      <c r="T154" s="80"/>
      <c r="U154" s="80"/>
    </row>
    <row r="155" spans="1:21" x14ac:dyDescent="0.25">
      <c r="A155" s="80"/>
      <c r="B155" s="80"/>
      <c r="C155" s="110"/>
      <c r="D155" s="110"/>
      <c r="E155" s="80"/>
      <c r="F155" s="110"/>
      <c r="G155" s="80"/>
      <c r="H155" s="80"/>
      <c r="I155" s="80"/>
      <c r="J155" s="80"/>
      <c r="K155" s="110"/>
      <c r="L155" s="80"/>
      <c r="M155" s="80"/>
      <c r="N155" s="80"/>
      <c r="O155" s="80"/>
      <c r="P155" s="80"/>
      <c r="Q155" s="80"/>
      <c r="R155" s="80"/>
      <c r="S155" s="80"/>
      <c r="T155" s="80"/>
      <c r="U155" s="80"/>
    </row>
    <row r="156" spans="1:21" x14ac:dyDescent="0.25">
      <c r="A156" s="80"/>
      <c r="B156" s="80"/>
      <c r="C156" s="110"/>
      <c r="D156" s="110"/>
      <c r="E156" s="80"/>
      <c r="F156" s="110"/>
      <c r="G156" s="80"/>
      <c r="H156" s="80"/>
      <c r="I156" s="80"/>
      <c r="J156" s="80"/>
      <c r="K156" s="110"/>
      <c r="L156" s="80"/>
      <c r="M156" s="80"/>
      <c r="N156" s="80"/>
      <c r="O156" s="80"/>
      <c r="P156" s="80"/>
      <c r="Q156" s="80"/>
      <c r="R156" s="80"/>
      <c r="S156" s="80"/>
      <c r="T156" s="80"/>
      <c r="U156" s="80"/>
    </row>
    <row r="157" spans="1:21" x14ac:dyDescent="0.25">
      <c r="A157" s="80"/>
      <c r="B157" s="80"/>
      <c r="C157" s="110"/>
      <c r="D157" s="110"/>
      <c r="E157" s="80"/>
      <c r="F157" s="110"/>
      <c r="G157" s="80"/>
      <c r="H157" s="80"/>
      <c r="I157" s="80"/>
      <c r="J157" s="80"/>
      <c r="K157" s="110"/>
      <c r="L157" s="80"/>
      <c r="M157" s="80"/>
      <c r="N157" s="80"/>
      <c r="O157" s="80"/>
      <c r="P157" s="80"/>
      <c r="Q157" s="80"/>
      <c r="R157" s="80"/>
      <c r="S157" s="80"/>
      <c r="T157" s="80"/>
      <c r="U157" s="80"/>
    </row>
    <row r="158" spans="1:21" x14ac:dyDescent="0.25">
      <c r="A158" s="80"/>
      <c r="B158" s="80"/>
      <c r="C158" s="110"/>
      <c r="D158" s="110"/>
      <c r="E158" s="80"/>
      <c r="F158" s="110"/>
      <c r="G158" s="80"/>
      <c r="H158" s="80"/>
      <c r="I158" s="80"/>
      <c r="J158" s="80"/>
      <c r="K158" s="110"/>
      <c r="L158" s="80"/>
      <c r="M158" s="80"/>
      <c r="N158" s="80"/>
      <c r="O158" s="80"/>
      <c r="P158" s="80"/>
      <c r="Q158" s="80"/>
      <c r="R158" s="80"/>
      <c r="S158" s="80"/>
      <c r="T158" s="80"/>
      <c r="U158" s="80"/>
    </row>
    <row r="159" spans="1:21" x14ac:dyDescent="0.25">
      <c r="A159" s="80"/>
      <c r="B159" s="80"/>
      <c r="C159" s="110"/>
      <c r="D159" s="110"/>
      <c r="E159" s="80"/>
      <c r="F159" s="110"/>
      <c r="G159" s="80"/>
      <c r="H159" s="80"/>
      <c r="I159" s="80"/>
      <c r="J159" s="80"/>
      <c r="K159" s="110"/>
      <c r="L159" s="80"/>
      <c r="M159" s="80"/>
      <c r="N159" s="80"/>
      <c r="O159" s="80"/>
      <c r="P159" s="80"/>
      <c r="Q159" s="80"/>
      <c r="R159" s="80"/>
      <c r="S159" s="80"/>
      <c r="T159" s="80"/>
      <c r="U159" s="80"/>
    </row>
    <row r="160" spans="1:21" x14ac:dyDescent="0.25">
      <c r="A160" s="80"/>
      <c r="B160" s="80"/>
      <c r="C160" s="110"/>
      <c r="D160" s="110"/>
      <c r="E160" s="80"/>
      <c r="F160" s="110"/>
      <c r="G160" s="80"/>
      <c r="H160" s="80"/>
      <c r="I160" s="80"/>
      <c r="J160" s="80"/>
      <c r="K160" s="110"/>
      <c r="L160" s="80"/>
      <c r="M160" s="80"/>
      <c r="N160" s="80"/>
      <c r="O160" s="80"/>
      <c r="P160" s="80"/>
      <c r="Q160" s="80"/>
      <c r="R160" s="80"/>
      <c r="S160" s="80"/>
      <c r="T160" s="80"/>
      <c r="U160" s="80"/>
    </row>
    <row r="161" spans="1:21" x14ac:dyDescent="0.25">
      <c r="A161" s="80"/>
      <c r="B161" s="80"/>
      <c r="C161" s="110"/>
      <c r="D161" s="110"/>
      <c r="E161" s="80"/>
      <c r="F161" s="110"/>
      <c r="G161" s="80"/>
      <c r="H161" s="80"/>
      <c r="I161" s="80"/>
      <c r="J161" s="80"/>
      <c r="K161" s="110"/>
      <c r="L161" s="80"/>
      <c r="M161" s="80"/>
      <c r="N161" s="80"/>
      <c r="O161" s="80"/>
      <c r="P161" s="80"/>
      <c r="Q161" s="80"/>
      <c r="R161" s="80"/>
      <c r="S161" s="80"/>
      <c r="T161" s="80"/>
      <c r="U161" s="80"/>
    </row>
    <row r="162" spans="1:21" x14ac:dyDescent="0.25">
      <c r="A162" s="80"/>
      <c r="B162" s="80"/>
      <c r="C162" s="110"/>
      <c r="D162" s="110"/>
      <c r="E162" s="80"/>
      <c r="F162" s="110"/>
      <c r="G162" s="80"/>
      <c r="H162" s="80"/>
      <c r="I162" s="80"/>
      <c r="J162" s="80"/>
      <c r="K162" s="110"/>
      <c r="L162" s="80"/>
      <c r="M162" s="80"/>
      <c r="N162" s="80"/>
      <c r="O162" s="80"/>
      <c r="P162" s="80"/>
      <c r="Q162" s="80"/>
      <c r="R162" s="80"/>
      <c r="S162" s="80"/>
      <c r="T162" s="80"/>
      <c r="U162" s="80"/>
    </row>
    <row r="163" spans="1:21" x14ac:dyDescent="0.25">
      <c r="A163" s="80"/>
      <c r="B163" s="80"/>
      <c r="C163" s="110"/>
      <c r="D163" s="110"/>
      <c r="E163" s="80"/>
      <c r="F163" s="110"/>
      <c r="G163" s="80"/>
      <c r="H163" s="80"/>
      <c r="I163" s="80"/>
      <c r="J163" s="80"/>
      <c r="K163" s="110"/>
      <c r="L163" s="80"/>
      <c r="M163" s="80"/>
      <c r="N163" s="80"/>
      <c r="O163" s="80"/>
      <c r="P163" s="80"/>
      <c r="Q163" s="80"/>
      <c r="R163" s="80"/>
      <c r="S163" s="80"/>
      <c r="T163" s="80"/>
      <c r="U163" s="80"/>
    </row>
    <row r="164" spans="1:21" x14ac:dyDescent="0.25">
      <c r="A164" s="80"/>
      <c r="B164" s="80"/>
      <c r="C164" s="110"/>
      <c r="D164" s="110"/>
      <c r="E164" s="80"/>
      <c r="F164" s="110"/>
      <c r="G164" s="80"/>
      <c r="H164" s="80"/>
      <c r="I164" s="80"/>
      <c r="J164" s="80"/>
      <c r="K164" s="110"/>
      <c r="L164" s="80"/>
      <c r="M164" s="80"/>
      <c r="N164" s="80"/>
      <c r="O164" s="80"/>
      <c r="P164" s="80"/>
      <c r="Q164" s="80"/>
      <c r="R164" s="80"/>
      <c r="S164" s="80"/>
      <c r="T164" s="80"/>
      <c r="U164" s="80"/>
    </row>
    <row r="165" spans="1:21" x14ac:dyDescent="0.25">
      <c r="A165" s="80"/>
      <c r="B165" s="80"/>
      <c r="C165" s="110"/>
      <c r="D165" s="110"/>
      <c r="E165" s="80"/>
      <c r="F165" s="110"/>
      <c r="G165" s="80"/>
      <c r="H165" s="80"/>
      <c r="I165" s="80"/>
      <c r="J165" s="80"/>
      <c r="K165" s="110"/>
      <c r="L165" s="80"/>
      <c r="M165" s="80"/>
      <c r="N165" s="80"/>
      <c r="O165" s="80"/>
      <c r="P165" s="80"/>
      <c r="Q165" s="80"/>
      <c r="R165" s="80"/>
      <c r="S165" s="80"/>
      <c r="T165" s="80"/>
      <c r="U165" s="80"/>
    </row>
    <row r="166" spans="1:21" x14ac:dyDescent="0.25">
      <c r="A166" s="80"/>
      <c r="B166" s="80"/>
      <c r="C166" s="110"/>
      <c r="D166" s="110"/>
      <c r="E166" s="80"/>
      <c r="F166" s="110"/>
      <c r="G166" s="80"/>
      <c r="H166" s="80"/>
      <c r="I166" s="80"/>
      <c r="J166" s="80"/>
      <c r="K166" s="110"/>
      <c r="L166" s="80"/>
      <c r="M166" s="80"/>
      <c r="N166" s="80"/>
      <c r="O166" s="80"/>
      <c r="P166" s="80"/>
      <c r="Q166" s="80"/>
      <c r="R166" s="80"/>
      <c r="S166" s="80"/>
      <c r="T166" s="80"/>
      <c r="U166" s="80"/>
    </row>
    <row r="167" spans="1:21" x14ac:dyDescent="0.25">
      <c r="A167" s="80"/>
      <c r="B167" s="80"/>
      <c r="C167" s="110"/>
      <c r="D167" s="110"/>
      <c r="E167" s="80"/>
      <c r="F167" s="110"/>
      <c r="G167" s="80"/>
      <c r="H167" s="80"/>
      <c r="I167" s="80"/>
      <c r="J167" s="80"/>
      <c r="K167" s="110"/>
      <c r="L167" s="80"/>
      <c r="M167" s="80"/>
      <c r="N167" s="80"/>
      <c r="O167" s="80"/>
      <c r="P167" s="80"/>
      <c r="Q167" s="80"/>
      <c r="R167" s="80"/>
      <c r="S167" s="80"/>
      <c r="T167" s="80"/>
      <c r="U167" s="80"/>
    </row>
    <row r="168" spans="1:21" x14ac:dyDescent="0.25">
      <c r="A168" s="80"/>
      <c r="B168" s="80"/>
      <c r="C168" s="110"/>
      <c r="D168" s="110"/>
      <c r="E168" s="80"/>
      <c r="F168" s="110"/>
      <c r="G168" s="80"/>
      <c r="H168" s="80"/>
      <c r="I168" s="80"/>
      <c r="J168" s="80"/>
      <c r="K168" s="110"/>
      <c r="L168" s="80"/>
      <c r="M168" s="80"/>
      <c r="N168" s="80"/>
      <c r="O168" s="80"/>
      <c r="P168" s="80"/>
      <c r="Q168" s="80"/>
      <c r="R168" s="80"/>
      <c r="S168" s="80"/>
      <c r="T168" s="80"/>
      <c r="U168" s="80"/>
    </row>
    <row r="169" spans="1:21" x14ac:dyDescent="0.25">
      <c r="A169" s="80"/>
      <c r="B169" s="80"/>
      <c r="C169" s="110"/>
      <c r="D169" s="110"/>
      <c r="E169" s="80"/>
      <c r="F169" s="110"/>
      <c r="G169" s="80"/>
      <c r="H169" s="80"/>
      <c r="I169" s="80"/>
      <c r="J169" s="80"/>
      <c r="K169" s="110"/>
      <c r="L169" s="80"/>
      <c r="M169" s="80"/>
      <c r="N169" s="80"/>
      <c r="O169" s="80"/>
      <c r="P169" s="80"/>
      <c r="Q169" s="80"/>
      <c r="R169" s="80"/>
      <c r="S169" s="80"/>
      <c r="T169" s="80"/>
      <c r="U169" s="80"/>
    </row>
    <row r="170" spans="1:21" x14ac:dyDescent="0.25">
      <c r="A170" s="80"/>
      <c r="B170" s="80"/>
      <c r="C170" s="110"/>
      <c r="D170" s="110"/>
      <c r="E170" s="80"/>
      <c r="F170" s="110"/>
      <c r="G170" s="80"/>
      <c r="H170" s="80"/>
      <c r="I170" s="80"/>
      <c r="J170" s="80"/>
      <c r="K170" s="110"/>
      <c r="L170" s="80"/>
      <c r="M170" s="80"/>
      <c r="N170" s="80"/>
      <c r="O170" s="80"/>
      <c r="P170" s="80"/>
      <c r="Q170" s="80"/>
      <c r="R170" s="80"/>
      <c r="S170" s="80"/>
      <c r="T170" s="80"/>
      <c r="U170" s="80"/>
    </row>
    <row r="171" spans="1:21" x14ac:dyDescent="0.25">
      <c r="A171" s="80"/>
      <c r="B171" s="80"/>
      <c r="C171" s="110"/>
      <c r="D171" s="110"/>
      <c r="E171" s="80"/>
      <c r="F171" s="110"/>
      <c r="G171" s="80"/>
      <c r="H171" s="80"/>
      <c r="I171" s="80"/>
      <c r="J171" s="80"/>
      <c r="K171" s="110"/>
      <c r="L171" s="80"/>
      <c r="M171" s="80"/>
      <c r="N171" s="80"/>
      <c r="O171" s="80"/>
      <c r="P171" s="80"/>
      <c r="Q171" s="80"/>
      <c r="R171" s="80"/>
      <c r="S171" s="80"/>
      <c r="T171" s="80"/>
      <c r="U171" s="80"/>
    </row>
    <row r="172" spans="1:21" x14ac:dyDescent="0.25">
      <c r="A172" s="80"/>
      <c r="B172" s="80"/>
      <c r="C172" s="110"/>
      <c r="D172" s="110"/>
      <c r="E172" s="80"/>
      <c r="F172" s="110"/>
      <c r="G172" s="80"/>
      <c r="H172" s="80"/>
      <c r="I172" s="80"/>
      <c r="J172" s="80"/>
      <c r="K172" s="110"/>
      <c r="L172" s="80"/>
      <c r="M172" s="80"/>
      <c r="N172" s="80"/>
      <c r="O172" s="80"/>
      <c r="P172" s="80"/>
      <c r="Q172" s="80"/>
      <c r="R172" s="80"/>
      <c r="S172" s="80"/>
      <c r="T172" s="80"/>
      <c r="U172" s="80"/>
    </row>
    <row r="173" spans="1:21" x14ac:dyDescent="0.25">
      <c r="A173" s="80"/>
      <c r="B173" s="80"/>
      <c r="C173" s="110"/>
      <c r="D173" s="110"/>
      <c r="E173" s="80"/>
      <c r="F173" s="110"/>
      <c r="G173" s="80"/>
      <c r="H173" s="80"/>
      <c r="I173" s="80"/>
      <c r="J173" s="80"/>
      <c r="K173" s="110"/>
      <c r="L173" s="80"/>
      <c r="M173" s="80"/>
      <c r="N173" s="80"/>
      <c r="O173" s="80"/>
      <c r="P173" s="80"/>
      <c r="Q173" s="80"/>
      <c r="R173" s="80"/>
      <c r="S173" s="80"/>
      <c r="T173" s="80"/>
      <c r="U173" s="80"/>
    </row>
    <row r="174" spans="1:21" x14ac:dyDescent="0.25">
      <c r="A174" s="80"/>
      <c r="B174" s="80"/>
      <c r="C174" s="110"/>
      <c r="D174" s="110"/>
      <c r="E174" s="80"/>
      <c r="F174" s="110"/>
      <c r="G174" s="80"/>
      <c r="H174" s="80"/>
      <c r="I174" s="80"/>
      <c r="J174" s="80"/>
      <c r="K174" s="110"/>
      <c r="L174" s="80"/>
      <c r="M174" s="80"/>
      <c r="N174" s="80"/>
      <c r="O174" s="80"/>
      <c r="P174" s="80"/>
      <c r="Q174" s="80"/>
      <c r="R174" s="80"/>
      <c r="S174" s="80"/>
      <c r="T174" s="80"/>
      <c r="U174" s="80"/>
    </row>
    <row r="175" spans="1:21" x14ac:dyDescent="0.25">
      <c r="A175" s="80"/>
      <c r="B175" s="80"/>
      <c r="C175" s="110"/>
      <c r="D175" s="110"/>
      <c r="E175" s="80"/>
      <c r="F175" s="110"/>
      <c r="G175" s="80"/>
      <c r="H175" s="80"/>
      <c r="I175" s="80"/>
      <c r="J175" s="80"/>
      <c r="K175" s="110"/>
      <c r="L175" s="80"/>
      <c r="M175" s="80"/>
      <c r="N175" s="80"/>
      <c r="O175" s="80"/>
      <c r="P175" s="80"/>
      <c r="Q175" s="80"/>
      <c r="R175" s="80"/>
      <c r="S175" s="80"/>
      <c r="T175" s="80"/>
      <c r="U175" s="80"/>
    </row>
    <row r="176" spans="1:21" x14ac:dyDescent="0.25">
      <c r="A176" s="80"/>
      <c r="B176" s="80"/>
      <c r="C176" s="110"/>
      <c r="D176" s="110"/>
      <c r="E176" s="80"/>
      <c r="F176" s="110"/>
      <c r="G176" s="80"/>
      <c r="H176" s="80"/>
      <c r="I176" s="80"/>
      <c r="J176" s="80"/>
      <c r="K176" s="110"/>
      <c r="L176" s="80"/>
      <c r="M176" s="80"/>
      <c r="N176" s="80"/>
      <c r="O176" s="80"/>
      <c r="P176" s="80"/>
      <c r="Q176" s="80"/>
      <c r="R176" s="80"/>
      <c r="S176" s="80"/>
      <c r="T176" s="80"/>
      <c r="U176" s="80"/>
    </row>
    <row r="177" spans="1:21" x14ac:dyDescent="0.25">
      <c r="A177" s="80"/>
      <c r="B177" s="80"/>
      <c r="C177" s="110"/>
      <c r="D177" s="110"/>
      <c r="E177" s="80"/>
      <c r="F177" s="110"/>
      <c r="G177" s="80"/>
      <c r="H177" s="80"/>
      <c r="I177" s="80"/>
      <c r="J177" s="80"/>
      <c r="K177" s="110"/>
      <c r="L177" s="80"/>
      <c r="M177" s="80"/>
      <c r="N177" s="80"/>
      <c r="O177" s="80"/>
      <c r="P177" s="80"/>
      <c r="Q177" s="80"/>
      <c r="R177" s="80"/>
      <c r="S177" s="80"/>
      <c r="T177" s="80"/>
      <c r="U177" s="80"/>
    </row>
    <row r="178" spans="1:21" x14ac:dyDescent="0.25">
      <c r="A178" s="80"/>
      <c r="B178" s="80"/>
      <c r="C178" s="110"/>
      <c r="D178" s="110"/>
      <c r="E178" s="80"/>
      <c r="F178" s="110"/>
      <c r="G178" s="80"/>
      <c r="H178" s="80"/>
      <c r="I178" s="80"/>
      <c r="J178" s="80"/>
      <c r="K178" s="110"/>
      <c r="L178" s="80"/>
      <c r="M178" s="80"/>
      <c r="N178" s="80"/>
      <c r="O178" s="80"/>
      <c r="P178" s="80"/>
      <c r="Q178" s="80"/>
      <c r="R178" s="80"/>
      <c r="S178" s="80"/>
      <c r="T178" s="80"/>
      <c r="U178" s="80"/>
    </row>
    <row r="179" spans="1:21" x14ac:dyDescent="0.25">
      <c r="A179" s="80"/>
      <c r="B179" s="80"/>
      <c r="C179" s="110"/>
      <c r="D179" s="110"/>
      <c r="E179" s="80"/>
      <c r="F179" s="110"/>
      <c r="G179" s="80"/>
      <c r="H179" s="80"/>
      <c r="I179" s="80"/>
      <c r="J179" s="80"/>
      <c r="K179" s="110"/>
      <c r="L179" s="80"/>
      <c r="M179" s="80"/>
      <c r="N179" s="80"/>
      <c r="O179" s="80"/>
      <c r="P179" s="80"/>
      <c r="Q179" s="80"/>
      <c r="R179" s="80"/>
      <c r="S179" s="80"/>
      <c r="T179" s="80"/>
      <c r="U179" s="80"/>
    </row>
    <row r="180" spans="1:21" x14ac:dyDescent="0.25">
      <c r="A180" s="80"/>
      <c r="B180" s="80"/>
      <c r="C180" s="110"/>
      <c r="D180" s="110"/>
      <c r="E180" s="80"/>
      <c r="F180" s="110"/>
      <c r="G180" s="80"/>
      <c r="H180" s="80"/>
      <c r="I180" s="80"/>
      <c r="J180" s="80"/>
      <c r="K180" s="110"/>
      <c r="L180" s="80"/>
      <c r="M180" s="80"/>
      <c r="N180" s="80"/>
      <c r="O180" s="80"/>
      <c r="P180" s="80"/>
      <c r="Q180" s="80"/>
      <c r="R180" s="80"/>
      <c r="S180" s="80"/>
      <c r="T180" s="80"/>
      <c r="U180" s="80"/>
    </row>
    <row r="181" spans="1:21" x14ac:dyDescent="0.25">
      <c r="A181" s="80"/>
      <c r="B181" s="80"/>
      <c r="C181" s="110"/>
      <c r="D181" s="110"/>
      <c r="E181" s="80"/>
      <c r="F181" s="110"/>
      <c r="G181" s="80"/>
      <c r="H181" s="80"/>
      <c r="I181" s="80"/>
      <c r="J181" s="80"/>
      <c r="K181" s="110"/>
      <c r="L181" s="80"/>
      <c r="M181" s="80"/>
      <c r="N181" s="80"/>
      <c r="O181" s="80"/>
      <c r="P181" s="80"/>
      <c r="Q181" s="80"/>
      <c r="R181" s="80"/>
      <c r="S181" s="80"/>
      <c r="T181" s="80"/>
      <c r="U181" s="80"/>
    </row>
    <row r="182" spans="1:21" x14ac:dyDescent="0.25">
      <c r="A182" s="80"/>
      <c r="B182" s="80"/>
      <c r="C182" s="110"/>
      <c r="D182" s="110"/>
      <c r="E182" s="80"/>
      <c r="F182" s="110"/>
      <c r="G182" s="80"/>
      <c r="H182" s="80"/>
      <c r="I182" s="80"/>
      <c r="J182" s="80"/>
      <c r="K182" s="110"/>
      <c r="L182" s="80"/>
      <c r="M182" s="80"/>
      <c r="N182" s="80"/>
      <c r="O182" s="80"/>
      <c r="P182" s="80"/>
      <c r="Q182" s="80"/>
      <c r="R182" s="80"/>
      <c r="S182" s="80"/>
      <c r="T182" s="80"/>
      <c r="U182" s="80"/>
    </row>
    <row r="183" spans="1:21" x14ac:dyDescent="0.25">
      <c r="A183" s="80"/>
      <c r="B183" s="80"/>
      <c r="C183" s="110"/>
      <c r="D183" s="110"/>
      <c r="E183" s="80"/>
      <c r="F183" s="110"/>
      <c r="G183" s="80"/>
      <c r="H183" s="80"/>
      <c r="I183" s="80"/>
      <c r="J183" s="80"/>
      <c r="K183" s="110"/>
      <c r="L183" s="80"/>
      <c r="M183" s="80"/>
      <c r="N183" s="80"/>
      <c r="O183" s="80"/>
      <c r="P183" s="80"/>
      <c r="Q183" s="80"/>
      <c r="R183" s="80"/>
      <c r="S183" s="80"/>
      <c r="T183" s="80"/>
      <c r="U183" s="80"/>
    </row>
    <row r="184" spans="1:21" x14ac:dyDescent="0.25">
      <c r="A184" s="80"/>
      <c r="B184" s="80"/>
      <c r="C184" s="110"/>
      <c r="D184" s="110"/>
      <c r="E184" s="80"/>
      <c r="F184" s="110"/>
      <c r="G184" s="80"/>
      <c r="H184" s="80"/>
      <c r="I184" s="80"/>
      <c r="J184" s="80"/>
      <c r="K184" s="110"/>
      <c r="L184" s="80"/>
      <c r="M184" s="80"/>
      <c r="N184" s="80"/>
      <c r="O184" s="80"/>
      <c r="P184" s="80"/>
      <c r="Q184" s="80"/>
      <c r="R184" s="80"/>
      <c r="S184" s="80"/>
      <c r="T184" s="80"/>
      <c r="U184" s="80"/>
    </row>
    <row r="185" spans="1:21" x14ac:dyDescent="0.25">
      <c r="A185" s="80"/>
      <c r="B185" s="80"/>
      <c r="C185" s="110"/>
      <c r="D185" s="110"/>
      <c r="E185" s="80"/>
      <c r="F185" s="110"/>
      <c r="G185" s="80"/>
      <c r="H185" s="80"/>
      <c r="I185" s="80"/>
      <c r="J185" s="80"/>
      <c r="K185" s="110"/>
      <c r="L185" s="80"/>
      <c r="M185" s="80"/>
      <c r="N185" s="80"/>
      <c r="O185" s="80"/>
      <c r="P185" s="80"/>
      <c r="Q185" s="80"/>
      <c r="R185" s="80"/>
      <c r="S185" s="80"/>
      <c r="T185" s="80"/>
      <c r="U185" s="80"/>
    </row>
    <row r="186" spans="1:21" x14ac:dyDescent="0.25">
      <c r="A186" s="80"/>
      <c r="B186" s="80"/>
      <c r="C186" s="110"/>
      <c r="D186" s="110"/>
      <c r="E186" s="80"/>
      <c r="F186" s="110"/>
      <c r="G186" s="80"/>
      <c r="H186" s="80"/>
      <c r="I186" s="80"/>
      <c r="J186" s="80"/>
      <c r="K186" s="110"/>
      <c r="L186" s="80"/>
      <c r="M186" s="80"/>
      <c r="N186" s="80"/>
      <c r="O186" s="80"/>
      <c r="P186" s="80"/>
      <c r="Q186" s="80"/>
      <c r="R186" s="80"/>
      <c r="S186" s="80"/>
      <c r="T186" s="80"/>
      <c r="U186" s="80"/>
    </row>
    <row r="187" spans="1:21" x14ac:dyDescent="0.25">
      <c r="A187" s="80"/>
      <c r="B187" s="80"/>
      <c r="C187" s="110"/>
      <c r="D187" s="110"/>
      <c r="E187" s="80"/>
      <c r="F187" s="110"/>
      <c r="G187" s="80"/>
      <c r="H187" s="80"/>
      <c r="I187" s="80"/>
      <c r="J187" s="80"/>
      <c r="K187" s="110"/>
      <c r="L187" s="80"/>
      <c r="M187" s="80"/>
      <c r="N187" s="80"/>
      <c r="O187" s="80"/>
      <c r="P187" s="80"/>
      <c r="Q187" s="80"/>
      <c r="R187" s="80"/>
      <c r="S187" s="80"/>
      <c r="T187" s="80"/>
      <c r="U187" s="80"/>
    </row>
    <row r="188" spans="1:21" x14ac:dyDescent="0.25">
      <c r="A188" s="80"/>
      <c r="B188" s="80"/>
      <c r="C188" s="110"/>
      <c r="D188" s="110"/>
      <c r="E188" s="80"/>
      <c r="F188" s="110"/>
      <c r="G188" s="80"/>
      <c r="H188" s="80"/>
      <c r="I188" s="80"/>
      <c r="J188" s="80"/>
      <c r="K188" s="110"/>
      <c r="L188" s="80"/>
      <c r="M188" s="80"/>
      <c r="N188" s="80"/>
      <c r="O188" s="80"/>
      <c r="P188" s="80"/>
      <c r="Q188" s="80"/>
      <c r="R188" s="80"/>
      <c r="S188" s="80"/>
      <c r="T188" s="80"/>
      <c r="U188" s="80"/>
    </row>
    <row r="189" spans="1:21" x14ac:dyDescent="0.25">
      <c r="A189" s="80"/>
      <c r="B189" s="80"/>
      <c r="C189" s="110"/>
      <c r="D189" s="110"/>
      <c r="E189" s="80"/>
      <c r="F189" s="110"/>
      <c r="G189" s="80"/>
      <c r="H189" s="80"/>
      <c r="I189" s="80"/>
      <c r="J189" s="80"/>
      <c r="K189" s="110"/>
      <c r="L189" s="80"/>
      <c r="M189" s="80"/>
      <c r="N189" s="80"/>
      <c r="O189" s="80"/>
      <c r="P189" s="80"/>
      <c r="Q189" s="80"/>
      <c r="R189" s="80"/>
      <c r="S189" s="80"/>
      <c r="T189" s="80"/>
      <c r="U189" s="80"/>
    </row>
    <row r="190" spans="1:21" x14ac:dyDescent="0.25">
      <c r="A190" s="80"/>
      <c r="B190" s="80"/>
      <c r="C190" s="110"/>
      <c r="D190" s="110"/>
      <c r="E190" s="80"/>
      <c r="F190" s="110"/>
      <c r="G190" s="80"/>
      <c r="H190" s="80"/>
      <c r="I190" s="80"/>
      <c r="J190" s="80"/>
      <c r="K190" s="110"/>
      <c r="L190" s="80"/>
      <c r="M190" s="80"/>
      <c r="N190" s="80"/>
      <c r="O190" s="80"/>
      <c r="P190" s="80"/>
      <c r="Q190" s="80"/>
      <c r="R190" s="80"/>
      <c r="S190" s="80"/>
      <c r="T190" s="80"/>
      <c r="U190" s="80"/>
    </row>
    <row r="191" spans="1:21" x14ac:dyDescent="0.25">
      <c r="A191" s="80"/>
      <c r="B191" s="80"/>
      <c r="C191" s="110"/>
      <c r="D191" s="110"/>
      <c r="E191" s="80"/>
      <c r="F191" s="110"/>
      <c r="G191" s="80"/>
      <c r="H191" s="80"/>
      <c r="I191" s="80"/>
      <c r="J191" s="80"/>
      <c r="K191" s="110"/>
      <c r="L191" s="80"/>
      <c r="M191" s="80"/>
      <c r="N191" s="80"/>
      <c r="O191" s="80"/>
      <c r="P191" s="80"/>
      <c r="Q191" s="80"/>
      <c r="R191" s="80"/>
      <c r="S191" s="80"/>
      <c r="T191" s="80"/>
      <c r="U191" s="80"/>
    </row>
    <row r="192" spans="1:21" x14ac:dyDescent="0.25">
      <c r="A192" s="80"/>
      <c r="B192" s="80"/>
      <c r="C192" s="110"/>
      <c r="D192" s="110"/>
      <c r="E192" s="80"/>
      <c r="F192" s="110"/>
      <c r="G192" s="80"/>
      <c r="H192" s="80"/>
      <c r="I192" s="80"/>
      <c r="J192" s="80"/>
      <c r="K192" s="110"/>
      <c r="L192" s="80"/>
      <c r="M192" s="80"/>
      <c r="N192" s="80"/>
      <c r="O192" s="80"/>
      <c r="P192" s="80"/>
      <c r="Q192" s="80"/>
      <c r="R192" s="80"/>
      <c r="S192" s="80"/>
      <c r="T192" s="80"/>
      <c r="U192" s="80"/>
    </row>
    <row r="193" spans="1:21" x14ac:dyDescent="0.25">
      <c r="A193" s="80"/>
      <c r="B193" s="80"/>
      <c r="C193" s="110"/>
      <c r="D193" s="110"/>
      <c r="E193" s="80"/>
      <c r="F193" s="110"/>
      <c r="G193" s="80"/>
      <c r="H193" s="80"/>
      <c r="I193" s="80"/>
      <c r="J193" s="80"/>
      <c r="K193" s="110"/>
      <c r="L193" s="80"/>
      <c r="M193" s="80"/>
      <c r="N193" s="80"/>
      <c r="O193" s="80"/>
      <c r="P193" s="80"/>
      <c r="Q193" s="80"/>
      <c r="R193" s="80"/>
      <c r="S193" s="80"/>
      <c r="T193" s="80"/>
      <c r="U193" s="80"/>
    </row>
    <row r="194" spans="1:21" x14ac:dyDescent="0.25">
      <c r="A194" s="80"/>
      <c r="B194" s="80"/>
      <c r="C194" s="110"/>
      <c r="D194" s="110"/>
      <c r="E194" s="80"/>
      <c r="F194" s="110"/>
      <c r="G194" s="80"/>
      <c r="H194" s="80"/>
      <c r="I194" s="80"/>
      <c r="J194" s="80"/>
      <c r="K194" s="110"/>
      <c r="L194" s="80"/>
      <c r="M194" s="80"/>
      <c r="N194" s="80"/>
      <c r="O194" s="80"/>
      <c r="P194" s="80"/>
      <c r="Q194" s="80"/>
      <c r="R194" s="80"/>
      <c r="S194" s="80"/>
      <c r="T194" s="80"/>
      <c r="U194" s="80"/>
    </row>
    <row r="195" spans="1:21" x14ac:dyDescent="0.25">
      <c r="A195" s="80"/>
      <c r="B195" s="80"/>
      <c r="C195" s="110"/>
      <c r="D195" s="110"/>
      <c r="E195" s="80"/>
      <c r="F195" s="110"/>
      <c r="G195" s="80"/>
      <c r="H195" s="80"/>
      <c r="I195" s="80"/>
      <c r="J195" s="80"/>
      <c r="K195" s="110"/>
      <c r="L195" s="80"/>
      <c r="M195" s="80"/>
      <c r="N195" s="80"/>
      <c r="O195" s="80"/>
      <c r="P195" s="80"/>
      <c r="Q195" s="80"/>
      <c r="R195" s="80"/>
      <c r="S195" s="80"/>
      <c r="T195" s="80"/>
      <c r="U195" s="80"/>
    </row>
    <row r="196" spans="1:21" x14ac:dyDescent="0.25">
      <c r="A196" s="80"/>
      <c r="B196" s="80"/>
      <c r="C196" s="110"/>
      <c r="D196" s="110"/>
      <c r="E196" s="80"/>
      <c r="F196" s="110"/>
      <c r="G196" s="80"/>
      <c r="H196" s="80"/>
      <c r="I196" s="80"/>
      <c r="J196" s="80"/>
      <c r="K196" s="110"/>
      <c r="L196" s="80"/>
      <c r="M196" s="80"/>
      <c r="N196" s="80"/>
      <c r="O196" s="80"/>
      <c r="P196" s="80"/>
      <c r="Q196" s="80"/>
      <c r="R196" s="80"/>
      <c r="S196" s="80"/>
      <c r="T196" s="80"/>
      <c r="U196" s="80"/>
    </row>
    <row r="197" spans="1:21" x14ac:dyDescent="0.25">
      <c r="A197" s="80"/>
      <c r="B197" s="80"/>
      <c r="C197" s="110"/>
      <c r="D197" s="110"/>
      <c r="E197" s="80"/>
      <c r="F197" s="110"/>
      <c r="G197" s="80"/>
      <c r="H197" s="80"/>
      <c r="I197" s="80"/>
      <c r="J197" s="80"/>
      <c r="K197" s="110"/>
      <c r="L197" s="80"/>
      <c r="M197" s="80"/>
      <c r="N197" s="80"/>
      <c r="O197" s="80"/>
      <c r="P197" s="80"/>
      <c r="Q197" s="80"/>
      <c r="R197" s="80"/>
      <c r="S197" s="80"/>
      <c r="T197" s="80"/>
      <c r="U197" s="80"/>
    </row>
    <row r="198" spans="1:21" x14ac:dyDescent="0.25">
      <c r="A198" s="80"/>
      <c r="B198" s="80"/>
      <c r="C198" s="110"/>
      <c r="D198" s="110"/>
      <c r="E198" s="80"/>
      <c r="F198" s="110"/>
      <c r="G198" s="80"/>
      <c r="H198" s="80"/>
      <c r="I198" s="80"/>
      <c r="J198" s="80"/>
      <c r="K198" s="110"/>
      <c r="L198" s="80"/>
      <c r="M198" s="80"/>
      <c r="N198" s="80"/>
      <c r="O198" s="80"/>
      <c r="P198" s="80"/>
      <c r="Q198" s="80"/>
      <c r="R198" s="80"/>
      <c r="S198" s="80"/>
      <c r="T198" s="80"/>
      <c r="U198" s="80"/>
    </row>
    <row r="199" spans="1:21" x14ac:dyDescent="0.25">
      <c r="A199" s="80"/>
      <c r="B199" s="80"/>
      <c r="C199" s="110"/>
      <c r="D199" s="110"/>
      <c r="E199" s="80"/>
      <c r="F199" s="110"/>
      <c r="G199" s="80"/>
      <c r="H199" s="80"/>
      <c r="I199" s="80"/>
      <c r="J199" s="80"/>
      <c r="K199" s="110"/>
      <c r="L199" s="80"/>
      <c r="M199" s="80"/>
      <c r="N199" s="80"/>
      <c r="O199" s="80"/>
      <c r="P199" s="80"/>
      <c r="Q199" s="80"/>
      <c r="R199" s="80"/>
      <c r="S199" s="80"/>
      <c r="T199" s="80"/>
      <c r="U199" s="80"/>
    </row>
    <row r="200" spans="1:21" x14ac:dyDescent="0.25">
      <c r="A200" s="80"/>
      <c r="B200" s="80"/>
      <c r="C200" s="110"/>
      <c r="D200" s="110"/>
      <c r="E200" s="80"/>
      <c r="F200" s="110"/>
      <c r="G200" s="80"/>
      <c r="H200" s="80"/>
      <c r="I200" s="80"/>
      <c r="J200" s="80"/>
      <c r="K200" s="110"/>
      <c r="L200" s="80"/>
      <c r="M200" s="80"/>
      <c r="N200" s="80"/>
      <c r="O200" s="80"/>
      <c r="P200" s="80"/>
      <c r="Q200" s="80"/>
      <c r="R200" s="80"/>
      <c r="S200" s="80"/>
      <c r="T200" s="80"/>
      <c r="U200" s="80"/>
    </row>
    <row r="201" spans="1:21" x14ac:dyDescent="0.25">
      <c r="A201" s="80"/>
      <c r="B201" s="80"/>
      <c r="C201" s="110"/>
      <c r="D201" s="110"/>
      <c r="E201" s="80"/>
      <c r="F201" s="110"/>
      <c r="G201" s="80"/>
      <c r="H201" s="80"/>
      <c r="I201" s="80"/>
      <c r="J201" s="80"/>
      <c r="K201" s="110"/>
      <c r="L201" s="80"/>
      <c r="M201" s="80"/>
      <c r="N201" s="80"/>
      <c r="O201" s="80"/>
      <c r="P201" s="80"/>
      <c r="Q201" s="80"/>
      <c r="R201" s="80"/>
      <c r="S201" s="80"/>
      <c r="T201" s="80"/>
      <c r="U201" s="80"/>
    </row>
    <row r="202" spans="1:21" x14ac:dyDescent="0.25">
      <c r="A202" s="80"/>
      <c r="B202" s="80"/>
      <c r="C202" s="110"/>
      <c r="D202" s="110"/>
      <c r="E202" s="80"/>
      <c r="F202" s="110"/>
      <c r="G202" s="80"/>
      <c r="H202" s="80"/>
      <c r="I202" s="80"/>
      <c r="J202" s="80"/>
      <c r="K202" s="110"/>
      <c r="L202" s="80"/>
      <c r="M202" s="80"/>
      <c r="N202" s="80"/>
      <c r="O202" s="80"/>
      <c r="P202" s="80"/>
      <c r="Q202" s="80"/>
      <c r="R202" s="80"/>
      <c r="S202" s="80"/>
      <c r="T202" s="80"/>
      <c r="U202" s="80"/>
    </row>
    <row r="203" spans="1:21" x14ac:dyDescent="0.25">
      <c r="A203" s="80"/>
      <c r="B203" s="80"/>
      <c r="C203" s="110"/>
      <c r="D203" s="110"/>
      <c r="E203" s="80"/>
      <c r="F203" s="110"/>
      <c r="G203" s="80"/>
      <c r="H203" s="80"/>
      <c r="I203" s="80"/>
      <c r="J203" s="80"/>
      <c r="K203" s="110"/>
      <c r="L203" s="80"/>
      <c r="M203" s="80"/>
      <c r="N203" s="80"/>
      <c r="O203" s="80"/>
      <c r="P203" s="80"/>
      <c r="Q203" s="80"/>
      <c r="R203" s="80"/>
      <c r="S203" s="80"/>
      <c r="T203" s="80"/>
      <c r="U203" s="80"/>
    </row>
    <row r="204" spans="1:21" x14ac:dyDescent="0.25">
      <c r="A204" s="80"/>
      <c r="B204" s="80"/>
      <c r="C204" s="110"/>
      <c r="D204" s="110"/>
      <c r="E204" s="80"/>
      <c r="F204" s="80"/>
      <c r="G204" s="80"/>
      <c r="H204" s="80"/>
      <c r="I204" s="80"/>
      <c r="J204" s="80"/>
      <c r="K204" s="110"/>
      <c r="L204" s="80"/>
      <c r="M204" s="80"/>
      <c r="N204" s="80"/>
      <c r="O204" s="80"/>
      <c r="P204" s="80"/>
      <c r="Q204" s="80"/>
      <c r="R204" s="80"/>
      <c r="S204" s="80"/>
      <c r="T204" s="80"/>
      <c r="U204" s="80"/>
    </row>
    <row r="205" spans="1:21" x14ac:dyDescent="0.25">
      <c r="A205" s="80"/>
      <c r="B205" s="80"/>
      <c r="C205" s="110"/>
      <c r="D205" s="110"/>
      <c r="E205" s="80"/>
      <c r="F205" s="80"/>
      <c r="G205" s="80"/>
      <c r="H205" s="80"/>
      <c r="I205" s="80"/>
      <c r="J205" s="80"/>
      <c r="K205" s="110"/>
      <c r="L205" s="80"/>
      <c r="M205" s="80"/>
      <c r="N205" s="80"/>
      <c r="O205" s="80"/>
      <c r="P205" s="80"/>
      <c r="Q205" s="80"/>
      <c r="R205" s="80"/>
      <c r="S205" s="80"/>
      <c r="T205" s="80"/>
      <c r="U205" s="80"/>
    </row>
    <row r="206" spans="1:21" x14ac:dyDescent="0.25">
      <c r="A206" s="80"/>
      <c r="B206" s="80"/>
      <c r="C206" s="110"/>
      <c r="D206" s="110"/>
      <c r="E206" s="80"/>
      <c r="F206" s="80"/>
      <c r="G206" s="80"/>
      <c r="H206" s="80"/>
      <c r="I206" s="80"/>
      <c r="J206" s="80"/>
      <c r="K206" s="110"/>
      <c r="L206" s="80"/>
      <c r="M206" s="80"/>
      <c r="N206" s="80"/>
      <c r="O206" s="80"/>
      <c r="P206" s="80"/>
      <c r="Q206" s="80"/>
      <c r="R206" s="80"/>
      <c r="S206" s="80"/>
      <c r="T206" s="80"/>
      <c r="U206" s="80"/>
    </row>
    <row r="207" spans="1:21" x14ac:dyDescent="0.25">
      <c r="A207" s="80"/>
      <c r="B207" s="80"/>
      <c r="C207" s="110"/>
      <c r="D207" s="110"/>
      <c r="E207" s="80"/>
      <c r="F207" s="80"/>
      <c r="G207" s="80"/>
      <c r="H207" s="80"/>
      <c r="I207" s="80"/>
      <c r="J207" s="80"/>
      <c r="K207" s="110"/>
      <c r="L207" s="80"/>
      <c r="M207" s="80"/>
      <c r="N207" s="80"/>
      <c r="O207" s="80"/>
      <c r="P207" s="80"/>
      <c r="Q207" s="80"/>
      <c r="R207" s="80"/>
      <c r="S207" s="80"/>
      <c r="T207" s="80"/>
      <c r="U207" s="80"/>
    </row>
    <row r="208" spans="1:21" x14ac:dyDescent="0.25">
      <c r="A208" s="80"/>
      <c r="B208" s="80"/>
      <c r="C208" s="110"/>
      <c r="D208" s="110"/>
      <c r="E208" s="80"/>
      <c r="F208" s="80"/>
      <c r="G208" s="80"/>
      <c r="H208" s="80"/>
      <c r="I208" s="80"/>
      <c r="J208" s="80"/>
      <c r="K208" s="110"/>
      <c r="L208" s="80"/>
      <c r="M208" s="80"/>
      <c r="N208" s="80"/>
      <c r="O208" s="80"/>
      <c r="P208" s="80"/>
      <c r="Q208" s="80"/>
      <c r="R208" s="80"/>
      <c r="S208" s="80"/>
      <c r="T208" s="80"/>
      <c r="U208" s="80"/>
    </row>
    <row r="209" spans="1:21" x14ac:dyDescent="0.25">
      <c r="A209" s="80"/>
      <c r="B209" s="80"/>
      <c r="C209" s="110"/>
      <c r="D209" s="110"/>
      <c r="E209" s="80"/>
      <c r="F209" s="80"/>
      <c r="G209" s="80"/>
      <c r="H209" s="80"/>
      <c r="I209" s="80"/>
      <c r="J209" s="80"/>
      <c r="K209" s="110"/>
      <c r="L209" s="80"/>
      <c r="M209" s="80"/>
      <c r="N209" s="80"/>
      <c r="O209" s="80"/>
      <c r="P209" s="80"/>
      <c r="Q209" s="80"/>
      <c r="R209" s="80"/>
      <c r="S209" s="80"/>
      <c r="T209" s="80"/>
      <c r="U209" s="80"/>
    </row>
    <row r="210" spans="1:21" x14ac:dyDescent="0.25">
      <c r="A210" s="80"/>
      <c r="B210" s="80"/>
      <c r="C210" s="110"/>
      <c r="D210" s="110"/>
      <c r="E210" s="80"/>
      <c r="F210" s="80"/>
      <c r="G210" s="80"/>
      <c r="H210" s="80"/>
      <c r="I210" s="80"/>
      <c r="J210" s="80"/>
      <c r="K210" s="110"/>
      <c r="L210" s="80"/>
      <c r="M210" s="80"/>
      <c r="N210" s="80"/>
      <c r="O210" s="80"/>
      <c r="P210" s="80"/>
      <c r="Q210" s="80"/>
      <c r="R210" s="80"/>
      <c r="S210" s="80"/>
      <c r="T210" s="80"/>
      <c r="U210" s="80"/>
    </row>
    <row r="211" spans="1:21" x14ac:dyDescent="0.25">
      <c r="A211" s="80"/>
      <c r="B211" s="80"/>
      <c r="C211" s="110"/>
      <c r="D211" s="110"/>
      <c r="E211" s="80"/>
      <c r="F211" s="80"/>
      <c r="G211" s="80"/>
      <c r="H211" s="80"/>
      <c r="I211" s="80"/>
      <c r="J211" s="80"/>
      <c r="K211" s="110"/>
      <c r="L211" s="80"/>
      <c r="M211" s="80"/>
      <c r="N211" s="80"/>
      <c r="O211" s="80"/>
      <c r="P211" s="80"/>
      <c r="Q211" s="80"/>
      <c r="R211" s="80"/>
      <c r="S211" s="80"/>
      <c r="T211" s="80"/>
      <c r="U211" s="80"/>
    </row>
    <row r="212" spans="1:21" x14ac:dyDescent="0.25">
      <c r="A212" s="80"/>
      <c r="B212" s="80"/>
      <c r="C212" s="110"/>
      <c r="D212" s="110"/>
      <c r="E212" s="80"/>
      <c r="F212" s="80"/>
      <c r="G212" s="80"/>
      <c r="H212" s="80"/>
      <c r="I212" s="80"/>
      <c r="J212" s="80"/>
      <c r="K212" s="110"/>
      <c r="L212" s="80"/>
      <c r="M212" s="80"/>
      <c r="N212" s="80"/>
      <c r="O212" s="80"/>
      <c r="P212" s="80"/>
      <c r="Q212" s="80"/>
      <c r="R212" s="80"/>
      <c r="S212" s="80"/>
      <c r="T212" s="80"/>
      <c r="U212" s="80"/>
    </row>
    <row r="213" spans="1:21" x14ac:dyDescent="0.25">
      <c r="A213" s="80"/>
      <c r="B213" s="80"/>
      <c r="C213" s="110"/>
      <c r="D213" s="110"/>
      <c r="E213" s="80"/>
      <c r="F213" s="80"/>
      <c r="G213" s="80"/>
      <c r="H213" s="80"/>
      <c r="I213" s="80"/>
      <c r="J213" s="80"/>
      <c r="K213" s="110"/>
      <c r="L213" s="80"/>
      <c r="M213" s="80"/>
      <c r="N213" s="80"/>
      <c r="O213" s="80"/>
      <c r="P213" s="80"/>
      <c r="Q213" s="80"/>
      <c r="R213" s="80"/>
      <c r="S213" s="80"/>
      <c r="T213" s="80"/>
      <c r="U213" s="80"/>
    </row>
    <row r="214" spans="1:21" x14ac:dyDescent="0.25">
      <c r="A214" s="80"/>
      <c r="B214" s="80"/>
      <c r="C214" s="110"/>
      <c r="D214" s="110"/>
      <c r="E214" s="80"/>
      <c r="F214" s="80"/>
      <c r="G214" s="80"/>
      <c r="H214" s="80"/>
      <c r="I214" s="80"/>
      <c r="J214" s="80"/>
      <c r="K214" s="110"/>
      <c r="L214" s="80"/>
      <c r="M214" s="80"/>
      <c r="N214" s="80"/>
      <c r="O214" s="80"/>
      <c r="P214" s="80"/>
      <c r="Q214" s="80"/>
      <c r="R214" s="80"/>
      <c r="S214" s="80"/>
      <c r="T214" s="80"/>
      <c r="U214" s="80"/>
    </row>
    <row r="215" spans="1:21" x14ac:dyDescent="0.25">
      <c r="A215" s="80"/>
      <c r="B215" s="80"/>
      <c r="C215" s="110"/>
      <c r="D215" s="110"/>
      <c r="E215" s="80"/>
      <c r="F215" s="80"/>
      <c r="G215" s="80"/>
      <c r="H215" s="80"/>
      <c r="I215" s="80"/>
      <c r="J215" s="80"/>
      <c r="K215" s="110"/>
      <c r="L215" s="80"/>
      <c r="M215" s="80"/>
      <c r="N215" s="80"/>
      <c r="O215" s="80"/>
      <c r="P215" s="80"/>
      <c r="Q215" s="80"/>
      <c r="R215" s="80"/>
      <c r="S215" s="80"/>
      <c r="T215" s="80"/>
      <c r="U215" s="80"/>
    </row>
    <row r="216" spans="1:21" x14ac:dyDescent="0.25">
      <c r="A216" s="80"/>
      <c r="B216" s="80"/>
      <c r="C216" s="110"/>
      <c r="D216" s="110"/>
      <c r="E216" s="80"/>
      <c r="F216" s="80"/>
      <c r="G216" s="80"/>
      <c r="H216" s="80"/>
      <c r="I216" s="80"/>
      <c r="J216" s="80"/>
      <c r="K216" s="110"/>
      <c r="L216" s="80"/>
      <c r="M216" s="80"/>
      <c r="N216" s="80"/>
      <c r="O216" s="80"/>
      <c r="P216" s="80"/>
      <c r="Q216" s="80"/>
      <c r="R216" s="80"/>
      <c r="S216" s="80"/>
      <c r="T216" s="80"/>
      <c r="U216" s="80"/>
    </row>
    <row r="217" spans="1:21" x14ac:dyDescent="0.25">
      <c r="A217" s="80"/>
      <c r="B217" s="80"/>
      <c r="C217" s="110"/>
      <c r="D217" s="110"/>
      <c r="E217" s="80"/>
      <c r="F217" s="80"/>
      <c r="G217" s="80"/>
      <c r="H217" s="80"/>
      <c r="I217" s="80"/>
      <c r="J217" s="80"/>
      <c r="K217" s="110"/>
      <c r="L217" s="80"/>
      <c r="M217" s="80"/>
      <c r="N217" s="80"/>
      <c r="O217" s="80"/>
      <c r="P217" s="80"/>
      <c r="Q217" s="80"/>
      <c r="R217" s="80"/>
      <c r="S217" s="80"/>
      <c r="T217" s="80"/>
      <c r="U217" s="80"/>
    </row>
    <row r="218" spans="1:21" x14ac:dyDescent="0.25">
      <c r="A218" s="80"/>
      <c r="B218" s="80"/>
      <c r="C218" s="110"/>
      <c r="D218" s="110"/>
      <c r="E218" s="80"/>
      <c r="F218" s="80"/>
      <c r="G218" s="80"/>
      <c r="H218" s="80"/>
      <c r="I218" s="80"/>
      <c r="J218" s="80"/>
      <c r="K218" s="110"/>
      <c r="L218" s="80"/>
      <c r="M218" s="80"/>
      <c r="N218" s="80"/>
      <c r="O218" s="80"/>
      <c r="P218" s="80"/>
      <c r="Q218" s="80"/>
      <c r="R218" s="80"/>
      <c r="S218" s="80"/>
      <c r="T218" s="80"/>
      <c r="U218" s="80"/>
    </row>
    <row r="219" spans="1:21" x14ac:dyDescent="0.25">
      <c r="A219" s="80"/>
      <c r="B219" s="80"/>
      <c r="C219" s="110"/>
      <c r="D219" s="110"/>
      <c r="E219" s="80"/>
      <c r="F219" s="80"/>
      <c r="G219" s="80"/>
      <c r="H219" s="80"/>
      <c r="I219" s="80"/>
      <c r="J219" s="80"/>
      <c r="K219" s="110"/>
      <c r="L219" s="80"/>
      <c r="M219" s="80"/>
      <c r="N219" s="80"/>
      <c r="O219" s="80"/>
      <c r="P219" s="80"/>
      <c r="Q219" s="80"/>
      <c r="R219" s="80"/>
      <c r="S219" s="80"/>
      <c r="T219" s="80"/>
      <c r="U219" s="80"/>
    </row>
    <row r="220" spans="1:21" x14ac:dyDescent="0.25">
      <c r="A220" s="80"/>
      <c r="B220" s="80"/>
      <c r="C220" s="110"/>
      <c r="D220" s="110"/>
      <c r="E220" s="80"/>
      <c r="F220" s="80"/>
      <c r="G220" s="80"/>
      <c r="H220" s="80"/>
      <c r="I220" s="80"/>
      <c r="J220" s="80"/>
      <c r="K220" s="110"/>
      <c r="L220" s="80"/>
      <c r="M220" s="80"/>
      <c r="N220" s="80"/>
      <c r="O220" s="80"/>
      <c r="P220" s="80"/>
      <c r="Q220" s="80"/>
      <c r="R220" s="80"/>
      <c r="S220" s="80"/>
      <c r="T220" s="80"/>
      <c r="U220" s="80"/>
    </row>
    <row r="221" spans="1:21" x14ac:dyDescent="0.25">
      <c r="A221" s="80"/>
      <c r="B221" s="80"/>
      <c r="C221" s="110"/>
      <c r="D221" s="110"/>
      <c r="E221" s="80"/>
      <c r="F221" s="80"/>
      <c r="G221" s="80"/>
      <c r="H221" s="80"/>
      <c r="I221" s="80"/>
      <c r="J221" s="80"/>
      <c r="K221" s="110"/>
      <c r="L221" s="80"/>
      <c r="M221" s="80"/>
      <c r="N221" s="80"/>
      <c r="O221" s="80"/>
      <c r="P221" s="80"/>
      <c r="Q221" s="80"/>
      <c r="R221" s="80"/>
      <c r="S221" s="80"/>
      <c r="T221" s="80"/>
      <c r="U221" s="80"/>
    </row>
    <row r="222" spans="1:21" x14ac:dyDescent="0.25">
      <c r="A222" s="80"/>
      <c r="B222" s="80"/>
      <c r="C222" s="110"/>
      <c r="D222" s="110"/>
      <c r="E222" s="80"/>
      <c r="F222" s="80"/>
      <c r="G222" s="80"/>
      <c r="H222" s="80"/>
      <c r="I222" s="80"/>
      <c r="J222" s="80"/>
      <c r="K222" s="110"/>
      <c r="L222" s="80"/>
      <c r="M222" s="80"/>
      <c r="N222" s="80"/>
      <c r="O222" s="80"/>
      <c r="P222" s="80"/>
      <c r="Q222" s="80"/>
      <c r="R222" s="80"/>
      <c r="S222" s="80"/>
      <c r="T222" s="80"/>
      <c r="U222" s="80"/>
    </row>
    <row r="223" spans="1:21" x14ac:dyDescent="0.25">
      <c r="A223" s="80"/>
      <c r="B223" s="80"/>
      <c r="C223" s="110"/>
      <c r="D223" s="110"/>
      <c r="E223" s="80"/>
      <c r="F223" s="80"/>
      <c r="G223" s="80"/>
      <c r="H223" s="80"/>
      <c r="I223" s="80"/>
      <c r="J223" s="80"/>
      <c r="K223" s="110"/>
      <c r="L223" s="80"/>
      <c r="M223" s="80"/>
      <c r="N223" s="80"/>
      <c r="O223" s="80"/>
      <c r="P223" s="80"/>
      <c r="Q223" s="80"/>
      <c r="R223" s="80"/>
      <c r="S223" s="80"/>
      <c r="T223" s="80"/>
      <c r="U223" s="80"/>
    </row>
    <row r="224" spans="1:21" x14ac:dyDescent="0.25">
      <c r="A224" s="80"/>
      <c r="B224" s="80"/>
      <c r="C224" s="110"/>
      <c r="D224" s="110"/>
      <c r="E224" s="80"/>
      <c r="F224" s="80"/>
      <c r="G224" s="80"/>
      <c r="H224" s="80"/>
      <c r="I224" s="80"/>
      <c r="J224" s="80"/>
      <c r="K224" s="110"/>
      <c r="L224" s="80"/>
      <c r="M224" s="80"/>
      <c r="N224" s="80"/>
      <c r="O224" s="80"/>
      <c r="P224" s="80"/>
      <c r="Q224" s="80"/>
      <c r="R224" s="80"/>
      <c r="S224" s="80"/>
      <c r="T224" s="80"/>
      <c r="U224" s="80"/>
    </row>
    <row r="225" spans="1:21" x14ac:dyDescent="0.25">
      <c r="A225" s="80"/>
      <c r="B225" s="80"/>
      <c r="C225" s="110"/>
      <c r="D225" s="110"/>
      <c r="E225" s="80"/>
      <c r="F225" s="80"/>
      <c r="G225" s="80"/>
      <c r="H225" s="80"/>
      <c r="I225" s="80"/>
      <c r="J225" s="80"/>
      <c r="K225" s="110"/>
      <c r="L225" s="80"/>
      <c r="M225" s="80"/>
      <c r="N225" s="80"/>
      <c r="O225" s="80"/>
      <c r="P225" s="80"/>
      <c r="Q225" s="80"/>
      <c r="R225" s="80"/>
      <c r="S225" s="80"/>
      <c r="T225" s="80"/>
      <c r="U225" s="80"/>
    </row>
    <row r="226" spans="1:21" x14ac:dyDescent="0.25">
      <c r="A226" s="80"/>
      <c r="B226" s="80"/>
      <c r="C226" s="110"/>
      <c r="D226" s="110"/>
      <c r="E226" s="80"/>
      <c r="F226" s="80"/>
      <c r="G226" s="80"/>
      <c r="H226" s="80"/>
      <c r="I226" s="80"/>
      <c r="J226" s="80"/>
      <c r="K226" s="110"/>
      <c r="L226" s="80"/>
      <c r="M226" s="80"/>
      <c r="N226" s="80"/>
      <c r="O226" s="80"/>
      <c r="P226" s="80"/>
      <c r="Q226" s="80"/>
      <c r="R226" s="80"/>
      <c r="S226" s="80"/>
      <c r="T226" s="80"/>
      <c r="U226" s="80"/>
    </row>
    <row r="227" spans="1:21" x14ac:dyDescent="0.25">
      <c r="A227" s="80"/>
      <c r="B227" s="80"/>
      <c r="C227" s="110"/>
      <c r="D227" s="110"/>
      <c r="E227" s="80"/>
      <c r="F227" s="80"/>
      <c r="G227" s="80"/>
      <c r="H227" s="80"/>
      <c r="I227" s="80"/>
      <c r="J227" s="80"/>
      <c r="K227" s="110"/>
      <c r="L227" s="80"/>
      <c r="M227" s="80"/>
      <c r="N227" s="80"/>
      <c r="O227" s="80"/>
      <c r="P227" s="80"/>
      <c r="Q227" s="80"/>
      <c r="R227" s="80"/>
      <c r="S227" s="80"/>
      <c r="T227" s="80"/>
      <c r="U227" s="80"/>
    </row>
    <row r="228" spans="1:21" x14ac:dyDescent="0.25">
      <c r="A228" s="80"/>
      <c r="B228" s="80"/>
      <c r="C228" s="110"/>
      <c r="D228" s="110"/>
      <c r="E228" s="80"/>
      <c r="F228" s="80"/>
      <c r="G228" s="80"/>
      <c r="H228" s="80"/>
      <c r="I228" s="80"/>
      <c r="J228" s="80"/>
      <c r="K228" s="110"/>
      <c r="L228" s="80"/>
      <c r="M228" s="80"/>
      <c r="N228" s="80"/>
      <c r="O228" s="80"/>
      <c r="P228" s="80"/>
      <c r="Q228" s="80"/>
      <c r="R228" s="80"/>
      <c r="S228" s="80"/>
      <c r="T228" s="80"/>
      <c r="U228" s="80"/>
    </row>
    <row r="229" spans="1:21" x14ac:dyDescent="0.25">
      <c r="A229" s="80"/>
      <c r="B229" s="80"/>
      <c r="C229" s="110"/>
      <c r="D229" s="110"/>
      <c r="E229" s="80"/>
      <c r="F229" s="80"/>
      <c r="G229" s="80"/>
      <c r="H229" s="80"/>
      <c r="I229" s="80"/>
      <c r="J229" s="80"/>
      <c r="K229" s="110"/>
      <c r="L229" s="80"/>
      <c r="M229" s="80"/>
      <c r="N229" s="80"/>
      <c r="O229" s="80"/>
      <c r="P229" s="80"/>
      <c r="Q229" s="80"/>
      <c r="R229" s="80"/>
      <c r="S229" s="80"/>
      <c r="T229" s="80"/>
      <c r="U229" s="80"/>
    </row>
    <row r="230" spans="1:21" x14ac:dyDescent="0.25">
      <c r="A230" s="80"/>
      <c r="B230" s="80"/>
      <c r="C230" s="110"/>
      <c r="D230" s="110"/>
      <c r="E230" s="80"/>
      <c r="F230" s="80"/>
      <c r="G230" s="80"/>
      <c r="H230" s="80"/>
      <c r="I230" s="80"/>
      <c r="J230" s="80"/>
      <c r="K230" s="110"/>
      <c r="L230" s="80"/>
      <c r="M230" s="80"/>
      <c r="N230" s="80"/>
      <c r="O230" s="80"/>
      <c r="P230" s="80"/>
      <c r="Q230" s="80"/>
      <c r="R230" s="80"/>
      <c r="S230" s="80"/>
      <c r="T230" s="80"/>
      <c r="U230" s="80"/>
    </row>
    <row r="231" spans="1:21" x14ac:dyDescent="0.25">
      <c r="A231" s="80"/>
      <c r="B231" s="80"/>
      <c r="C231" s="110"/>
      <c r="D231" s="110"/>
      <c r="E231" s="80"/>
      <c r="F231" s="80"/>
      <c r="G231" s="80"/>
      <c r="H231" s="80"/>
      <c r="I231" s="80"/>
      <c r="J231" s="80"/>
      <c r="K231" s="110"/>
      <c r="L231" s="80"/>
      <c r="M231" s="80"/>
      <c r="N231" s="80"/>
      <c r="O231" s="80"/>
      <c r="P231" s="80"/>
      <c r="Q231" s="80"/>
      <c r="R231" s="80"/>
      <c r="S231" s="80"/>
      <c r="T231" s="80"/>
      <c r="U231" s="80"/>
    </row>
    <row r="232" spans="1:21" x14ac:dyDescent="0.25">
      <c r="A232" s="80"/>
      <c r="B232" s="80"/>
      <c r="C232" s="110"/>
      <c r="D232" s="110"/>
      <c r="E232" s="80"/>
      <c r="F232" s="80"/>
      <c r="G232" s="80"/>
      <c r="H232" s="80"/>
      <c r="I232" s="80"/>
      <c r="J232" s="80"/>
      <c r="K232" s="110"/>
      <c r="L232" s="80"/>
      <c r="M232" s="80"/>
      <c r="N232" s="80"/>
      <c r="O232" s="80"/>
      <c r="P232" s="80"/>
      <c r="Q232" s="80"/>
      <c r="R232" s="80"/>
      <c r="S232" s="80"/>
      <c r="T232" s="80"/>
      <c r="U232" s="80"/>
    </row>
    <row r="233" spans="1:21" x14ac:dyDescent="0.25">
      <c r="A233" s="80"/>
      <c r="B233" s="80"/>
      <c r="C233" s="110"/>
      <c r="D233" s="110"/>
      <c r="E233" s="80"/>
      <c r="F233" s="80"/>
      <c r="G233" s="80"/>
      <c r="H233" s="80"/>
      <c r="I233" s="80"/>
      <c r="J233" s="80"/>
      <c r="K233" s="110"/>
      <c r="L233" s="80"/>
      <c r="M233" s="80"/>
      <c r="N233" s="80"/>
      <c r="O233" s="80"/>
      <c r="P233" s="80"/>
      <c r="Q233" s="80"/>
      <c r="R233" s="80"/>
      <c r="S233" s="80"/>
      <c r="T233" s="80"/>
      <c r="U233" s="80"/>
    </row>
    <row r="234" spans="1:21" x14ac:dyDescent="0.25">
      <c r="A234" s="80"/>
      <c r="B234" s="80"/>
      <c r="C234" s="110"/>
      <c r="D234" s="110"/>
      <c r="E234" s="80"/>
      <c r="F234" s="80"/>
      <c r="G234" s="80"/>
      <c r="H234" s="80"/>
      <c r="I234" s="80"/>
      <c r="J234" s="80"/>
      <c r="K234" s="110"/>
      <c r="L234" s="80"/>
      <c r="M234" s="80"/>
      <c r="N234" s="80"/>
      <c r="O234" s="80"/>
      <c r="P234" s="80"/>
      <c r="Q234" s="80"/>
      <c r="R234" s="80"/>
      <c r="S234" s="80"/>
      <c r="T234" s="80"/>
      <c r="U234" s="80"/>
    </row>
    <row r="235" spans="1:21" x14ac:dyDescent="0.25">
      <c r="A235" s="80"/>
      <c r="B235" s="80"/>
      <c r="C235" s="110"/>
      <c r="D235" s="110"/>
      <c r="E235" s="80"/>
      <c r="F235" s="80"/>
      <c r="G235" s="80"/>
      <c r="H235" s="80"/>
      <c r="I235" s="80"/>
      <c r="J235" s="80"/>
      <c r="K235" s="110"/>
      <c r="L235" s="80"/>
      <c r="M235" s="80"/>
      <c r="N235" s="80"/>
      <c r="O235" s="80"/>
      <c r="P235" s="80"/>
      <c r="Q235" s="80"/>
      <c r="R235" s="80"/>
      <c r="S235" s="80"/>
      <c r="T235" s="80"/>
      <c r="U235" s="80"/>
    </row>
    <row r="236" spans="1:21" x14ac:dyDescent="0.25">
      <c r="A236" s="80"/>
      <c r="B236" s="80"/>
      <c r="C236" s="110"/>
      <c r="D236" s="110"/>
      <c r="E236" s="80"/>
      <c r="F236" s="80"/>
      <c r="G236" s="80"/>
      <c r="H236" s="80"/>
      <c r="I236" s="80"/>
      <c r="J236" s="80"/>
      <c r="K236" s="110"/>
      <c r="L236" s="80"/>
      <c r="M236" s="80"/>
      <c r="N236" s="80"/>
      <c r="O236" s="80"/>
      <c r="P236" s="80"/>
      <c r="Q236" s="80"/>
      <c r="R236" s="80"/>
      <c r="S236" s="80"/>
      <c r="T236" s="80"/>
      <c r="U236" s="80"/>
    </row>
    <row r="237" spans="1:21" x14ac:dyDescent="0.25">
      <c r="A237" s="80"/>
      <c r="B237" s="80"/>
      <c r="C237" s="110"/>
      <c r="D237" s="110"/>
      <c r="E237" s="80"/>
      <c r="F237" s="80"/>
      <c r="G237" s="80"/>
      <c r="H237" s="80"/>
      <c r="I237" s="80"/>
      <c r="J237" s="80"/>
      <c r="K237" s="110"/>
      <c r="L237" s="80"/>
      <c r="M237" s="80"/>
      <c r="N237" s="80"/>
      <c r="O237" s="80"/>
      <c r="P237" s="80"/>
      <c r="Q237" s="80"/>
      <c r="R237" s="80"/>
      <c r="S237" s="80"/>
      <c r="T237" s="80"/>
      <c r="U237" s="80"/>
    </row>
    <row r="238" spans="1:21" x14ac:dyDescent="0.25">
      <c r="A238" s="80"/>
      <c r="B238" s="80"/>
      <c r="C238" s="110"/>
      <c r="D238" s="110"/>
      <c r="E238" s="80"/>
      <c r="F238" s="80"/>
      <c r="G238" s="80"/>
      <c r="H238" s="80"/>
      <c r="I238" s="80"/>
      <c r="J238" s="80"/>
      <c r="K238" s="110"/>
      <c r="L238" s="80"/>
      <c r="M238" s="80"/>
      <c r="N238" s="80"/>
      <c r="O238" s="80"/>
      <c r="P238" s="80"/>
      <c r="Q238" s="80"/>
      <c r="R238" s="80"/>
      <c r="S238" s="80"/>
      <c r="T238" s="80"/>
      <c r="U238" s="80"/>
    </row>
    <row r="239" spans="1:21" x14ac:dyDescent="0.25">
      <c r="A239" s="80"/>
      <c r="B239" s="80"/>
      <c r="C239" s="110"/>
      <c r="D239" s="110"/>
      <c r="E239" s="80"/>
      <c r="F239" s="80"/>
      <c r="G239" s="80"/>
      <c r="H239" s="80"/>
      <c r="I239" s="80"/>
      <c r="J239" s="80"/>
      <c r="K239" s="110"/>
      <c r="L239" s="80"/>
      <c r="M239" s="80"/>
      <c r="N239" s="80"/>
      <c r="O239" s="80"/>
      <c r="P239" s="80"/>
      <c r="Q239" s="80"/>
      <c r="R239" s="80"/>
      <c r="S239" s="80"/>
      <c r="T239" s="80"/>
      <c r="U239" s="80"/>
    </row>
    <row r="240" spans="1:21" x14ac:dyDescent="0.25">
      <c r="A240" s="80"/>
      <c r="B240" s="80"/>
      <c r="C240" s="110"/>
      <c r="D240" s="110"/>
      <c r="E240" s="80"/>
      <c r="F240" s="80"/>
      <c r="G240" s="80"/>
      <c r="H240" s="80"/>
      <c r="I240" s="80"/>
      <c r="J240" s="80"/>
      <c r="K240" s="110"/>
      <c r="L240" s="80"/>
      <c r="M240" s="80"/>
      <c r="N240" s="80"/>
      <c r="O240" s="80"/>
      <c r="P240" s="80"/>
      <c r="Q240" s="80"/>
      <c r="R240" s="80"/>
      <c r="S240" s="80"/>
      <c r="T240" s="80"/>
      <c r="U240" s="80"/>
    </row>
    <row r="241" spans="1:21" x14ac:dyDescent="0.25">
      <c r="A241" s="80"/>
      <c r="B241" s="80"/>
      <c r="C241" s="110"/>
      <c r="D241" s="110"/>
      <c r="E241" s="80"/>
      <c r="F241" s="80"/>
      <c r="G241" s="80"/>
      <c r="H241" s="80"/>
      <c r="I241" s="80"/>
      <c r="J241" s="80"/>
      <c r="K241" s="110"/>
      <c r="L241" s="80"/>
      <c r="M241" s="80"/>
      <c r="N241" s="80"/>
      <c r="O241" s="80"/>
      <c r="P241" s="80"/>
      <c r="Q241" s="80"/>
      <c r="R241" s="80"/>
      <c r="S241" s="80"/>
      <c r="T241" s="80"/>
      <c r="U241" s="80"/>
    </row>
    <row r="242" spans="1:21" x14ac:dyDescent="0.25">
      <c r="A242" s="80"/>
      <c r="B242" s="80"/>
      <c r="C242" s="110"/>
      <c r="D242" s="110"/>
      <c r="E242" s="80"/>
      <c r="F242" s="80"/>
      <c r="G242" s="80"/>
      <c r="H242" s="80"/>
      <c r="I242" s="80"/>
      <c r="J242" s="80"/>
      <c r="K242" s="110"/>
      <c r="L242" s="80"/>
      <c r="M242" s="80"/>
      <c r="N242" s="80"/>
      <c r="O242" s="80"/>
      <c r="P242" s="80"/>
      <c r="Q242" s="80"/>
      <c r="R242" s="80"/>
      <c r="S242" s="80"/>
      <c r="T242" s="80"/>
      <c r="U242" s="80"/>
    </row>
    <row r="243" spans="1:21" x14ac:dyDescent="0.25">
      <c r="A243" s="80"/>
      <c r="B243" s="80"/>
      <c r="C243" s="80"/>
      <c r="D243" s="80"/>
      <c r="E243" s="80"/>
      <c r="F243" s="80"/>
      <c r="G243" s="80"/>
      <c r="H243" s="80"/>
      <c r="I243" s="80"/>
      <c r="J243" s="80"/>
      <c r="K243" s="110"/>
      <c r="L243" s="80"/>
      <c r="M243" s="80"/>
      <c r="N243" s="80"/>
      <c r="O243" s="80"/>
      <c r="P243" s="80"/>
      <c r="Q243" s="80"/>
      <c r="R243" s="80"/>
      <c r="S243" s="80"/>
      <c r="T243" s="80"/>
      <c r="U243" s="80"/>
    </row>
    <row r="244" spans="1:21" x14ac:dyDescent="0.25">
      <c r="A244" s="80"/>
      <c r="B244" s="80"/>
      <c r="C244" s="80"/>
      <c r="D244" s="80"/>
      <c r="E244" s="80"/>
      <c r="F244" s="80"/>
      <c r="G244" s="80"/>
      <c r="H244" s="80"/>
      <c r="I244" s="80"/>
      <c r="J244" s="80"/>
      <c r="K244" s="110"/>
      <c r="L244" s="80"/>
      <c r="M244" s="80"/>
      <c r="N244" s="80"/>
      <c r="O244" s="80"/>
      <c r="P244" s="80"/>
      <c r="Q244" s="80"/>
      <c r="R244" s="80"/>
      <c r="S244" s="80"/>
      <c r="T244" s="80"/>
      <c r="U244" s="80"/>
    </row>
    <row r="245" spans="1:21" x14ac:dyDescent="0.25">
      <c r="A245" s="80"/>
      <c r="B245" s="80"/>
      <c r="C245" s="80"/>
      <c r="D245" s="80"/>
      <c r="E245" s="80"/>
      <c r="F245" s="80"/>
      <c r="G245" s="80"/>
      <c r="H245" s="80"/>
      <c r="I245" s="80"/>
      <c r="J245" s="80"/>
      <c r="K245" s="110"/>
      <c r="L245" s="80"/>
      <c r="M245" s="80"/>
      <c r="N245" s="80"/>
      <c r="O245" s="80"/>
      <c r="P245" s="80"/>
      <c r="Q245" s="80"/>
      <c r="R245" s="80"/>
      <c r="S245" s="80"/>
      <c r="T245" s="80"/>
      <c r="U245" s="80"/>
    </row>
    <row r="246" spans="1:21" x14ac:dyDescent="0.25">
      <c r="A246" s="80"/>
      <c r="B246" s="80"/>
      <c r="C246" s="80"/>
      <c r="D246" s="80"/>
      <c r="E246" s="80"/>
      <c r="F246" s="80"/>
      <c r="G246" s="80"/>
      <c r="H246" s="80"/>
      <c r="I246" s="80"/>
      <c r="J246" s="80"/>
      <c r="K246" s="110"/>
      <c r="L246" s="80"/>
      <c r="M246" s="80"/>
      <c r="N246" s="80"/>
      <c r="O246" s="80"/>
      <c r="P246" s="80"/>
      <c r="Q246" s="80"/>
      <c r="R246" s="80"/>
      <c r="S246" s="80"/>
      <c r="T246" s="80"/>
      <c r="U246" s="80"/>
    </row>
    <row r="247" spans="1:21" x14ac:dyDescent="0.25">
      <c r="A247" s="80"/>
      <c r="B247" s="80"/>
      <c r="C247" s="80"/>
      <c r="D247" s="80"/>
      <c r="E247" s="80"/>
      <c r="F247" s="80"/>
      <c r="G247" s="80"/>
      <c r="H247" s="80"/>
      <c r="I247" s="80"/>
      <c r="J247" s="80"/>
      <c r="K247" s="110"/>
      <c r="L247" s="80"/>
      <c r="M247" s="80"/>
      <c r="N247" s="80"/>
      <c r="O247" s="80"/>
      <c r="P247" s="80"/>
      <c r="Q247" s="80"/>
      <c r="R247" s="80"/>
      <c r="S247" s="80"/>
      <c r="T247" s="80"/>
      <c r="U247" s="80"/>
    </row>
    <row r="248" spans="1:21" x14ac:dyDescent="0.25">
      <c r="A248" s="80"/>
      <c r="B248" s="80"/>
      <c r="C248" s="80"/>
      <c r="D248" s="80"/>
      <c r="E248" s="80"/>
      <c r="F248" s="80"/>
      <c r="G248" s="80"/>
      <c r="H248" s="80"/>
      <c r="I248" s="80"/>
      <c r="J248" s="80"/>
      <c r="K248" s="110"/>
      <c r="L248" s="80"/>
      <c r="M248" s="80"/>
      <c r="N248" s="80"/>
      <c r="O248" s="80"/>
      <c r="P248" s="80"/>
      <c r="Q248" s="80"/>
      <c r="R248" s="80"/>
      <c r="S248" s="80"/>
      <c r="T248" s="80"/>
      <c r="U248" s="80"/>
    </row>
    <row r="249" spans="1:21" x14ac:dyDescent="0.25">
      <c r="A249" s="80"/>
      <c r="B249" s="80"/>
      <c r="C249" s="80"/>
      <c r="D249" s="80"/>
      <c r="E249" s="80"/>
      <c r="F249" s="80"/>
      <c r="G249" s="80"/>
      <c r="H249" s="80"/>
      <c r="I249" s="80"/>
      <c r="J249" s="80"/>
      <c r="K249" s="110"/>
      <c r="L249" s="80"/>
      <c r="M249" s="80"/>
      <c r="N249" s="80"/>
      <c r="O249" s="80"/>
      <c r="P249" s="80"/>
      <c r="Q249" s="80"/>
      <c r="R249" s="80"/>
      <c r="S249" s="80"/>
      <c r="T249" s="80"/>
      <c r="U249" s="80"/>
    </row>
    <row r="250" spans="1:21" x14ac:dyDescent="0.25">
      <c r="A250" s="80"/>
      <c r="B250" s="80"/>
      <c r="C250" s="80"/>
      <c r="D250" s="80"/>
      <c r="E250" s="80"/>
      <c r="F250" s="80"/>
      <c r="G250" s="80"/>
      <c r="H250" s="80"/>
      <c r="I250" s="80"/>
      <c r="J250" s="80"/>
      <c r="K250" s="110"/>
      <c r="L250" s="80"/>
      <c r="M250" s="80"/>
      <c r="N250" s="80"/>
      <c r="O250" s="80"/>
      <c r="P250" s="80"/>
      <c r="Q250" s="80"/>
      <c r="R250" s="80"/>
      <c r="S250" s="80"/>
      <c r="T250" s="80"/>
      <c r="U250" s="80"/>
    </row>
    <row r="251" spans="1:21" x14ac:dyDescent="0.25">
      <c r="A251" s="80"/>
      <c r="B251" s="80"/>
      <c r="C251" s="80"/>
      <c r="D251" s="80"/>
      <c r="E251" s="80"/>
      <c r="F251" s="80"/>
      <c r="G251" s="80"/>
      <c r="H251" s="80"/>
      <c r="I251" s="80"/>
      <c r="J251" s="80"/>
      <c r="K251" s="110"/>
      <c r="L251" s="80"/>
      <c r="M251" s="80"/>
      <c r="N251" s="80"/>
      <c r="O251" s="80"/>
      <c r="P251" s="80"/>
      <c r="Q251" s="80"/>
      <c r="R251" s="80"/>
      <c r="S251" s="80"/>
      <c r="T251" s="80"/>
      <c r="U251" s="80"/>
    </row>
    <row r="252" spans="1:21" x14ac:dyDescent="0.25">
      <c r="A252" s="80"/>
      <c r="B252" s="80"/>
      <c r="C252" s="80"/>
      <c r="D252" s="80"/>
      <c r="E252" s="80"/>
      <c r="F252" s="80"/>
      <c r="G252" s="80"/>
      <c r="H252" s="80"/>
      <c r="I252" s="80"/>
      <c r="J252" s="80"/>
      <c r="K252" s="110"/>
      <c r="L252" s="80"/>
      <c r="M252" s="80"/>
      <c r="N252" s="80"/>
      <c r="O252" s="80"/>
      <c r="P252" s="80"/>
      <c r="Q252" s="80"/>
      <c r="R252" s="80"/>
      <c r="S252" s="80"/>
      <c r="T252" s="80"/>
      <c r="U252" s="80"/>
    </row>
    <row r="253" spans="1:21" x14ac:dyDescent="0.25">
      <c r="A253" s="80"/>
      <c r="B253" s="80"/>
      <c r="C253" s="80"/>
      <c r="D253" s="80"/>
      <c r="E253" s="80"/>
      <c r="F253" s="80"/>
      <c r="G253" s="80"/>
      <c r="H253" s="80"/>
      <c r="I253" s="80"/>
      <c r="J253" s="80"/>
      <c r="K253" s="110"/>
      <c r="L253" s="80"/>
      <c r="M253" s="80"/>
      <c r="N253" s="80"/>
      <c r="O253" s="80"/>
      <c r="P253" s="80"/>
      <c r="Q253" s="80"/>
      <c r="R253" s="80"/>
      <c r="S253" s="80"/>
      <c r="T253" s="80"/>
      <c r="U253" s="80"/>
    </row>
    <row r="254" spans="1:21" x14ac:dyDescent="0.25">
      <c r="A254" s="80"/>
      <c r="B254" s="80"/>
      <c r="C254" s="80"/>
      <c r="D254" s="80"/>
      <c r="E254" s="80"/>
      <c r="F254" s="80"/>
      <c r="G254" s="80"/>
      <c r="H254" s="80"/>
      <c r="I254" s="80"/>
      <c r="J254" s="80"/>
      <c r="K254" s="110"/>
      <c r="L254" s="80"/>
      <c r="M254" s="80"/>
      <c r="N254" s="80"/>
      <c r="O254" s="80"/>
      <c r="P254" s="80"/>
      <c r="Q254" s="80"/>
      <c r="R254" s="80"/>
      <c r="S254" s="80"/>
      <c r="T254" s="80"/>
      <c r="U254" s="80"/>
    </row>
    <row r="255" spans="1:21" x14ac:dyDescent="0.25">
      <c r="A255" s="80"/>
      <c r="B255" s="80"/>
      <c r="C255" s="80"/>
      <c r="D255" s="80"/>
      <c r="E255" s="80"/>
      <c r="F255" s="80"/>
      <c r="G255" s="80"/>
      <c r="H255" s="80"/>
      <c r="I255" s="80"/>
      <c r="J255" s="80"/>
      <c r="K255" s="110"/>
      <c r="L255" s="80"/>
      <c r="M255" s="80"/>
      <c r="N255" s="80"/>
      <c r="O255" s="80"/>
      <c r="P255" s="80"/>
      <c r="Q255" s="80"/>
      <c r="R255" s="80"/>
      <c r="S255" s="80"/>
      <c r="T255" s="80"/>
      <c r="U255" s="80"/>
    </row>
    <row r="256" spans="1:21" x14ac:dyDescent="0.25">
      <c r="A256" s="80"/>
      <c r="B256" s="80"/>
      <c r="C256" s="80"/>
      <c r="D256" s="80"/>
      <c r="E256" s="80"/>
      <c r="F256" s="80"/>
      <c r="G256" s="80"/>
      <c r="H256" s="80"/>
      <c r="I256" s="80"/>
      <c r="J256" s="80"/>
      <c r="K256" s="110"/>
      <c r="L256" s="80"/>
      <c r="M256" s="80"/>
      <c r="N256" s="80"/>
      <c r="O256" s="80"/>
      <c r="P256" s="80"/>
      <c r="Q256" s="80"/>
      <c r="R256" s="80"/>
      <c r="S256" s="80"/>
      <c r="T256" s="80"/>
      <c r="U256" s="80"/>
    </row>
    <row r="257" spans="1:21" x14ac:dyDescent="0.25">
      <c r="A257" s="80"/>
      <c r="B257" s="80"/>
      <c r="C257" s="80"/>
      <c r="D257" s="80"/>
      <c r="E257" s="80"/>
      <c r="F257" s="80"/>
      <c r="G257" s="80"/>
      <c r="H257" s="80"/>
      <c r="I257" s="80"/>
      <c r="J257" s="80"/>
      <c r="K257" s="110"/>
      <c r="L257" s="80"/>
      <c r="M257" s="80"/>
      <c r="N257" s="80"/>
      <c r="O257" s="80"/>
      <c r="P257" s="80"/>
      <c r="Q257" s="80"/>
      <c r="R257" s="80"/>
      <c r="S257" s="80"/>
      <c r="T257" s="80"/>
      <c r="U257" s="80"/>
    </row>
    <row r="258" spans="1:21" x14ac:dyDescent="0.25">
      <c r="A258" s="80"/>
      <c r="B258" s="80"/>
      <c r="C258" s="80"/>
      <c r="D258" s="80"/>
      <c r="E258" s="80"/>
      <c r="F258" s="80"/>
      <c r="G258" s="80"/>
      <c r="H258" s="80"/>
      <c r="I258" s="80"/>
      <c r="J258" s="80"/>
      <c r="K258" s="110"/>
      <c r="L258" s="80"/>
      <c r="M258" s="80"/>
      <c r="N258" s="80"/>
      <c r="O258" s="80"/>
      <c r="P258" s="80"/>
      <c r="Q258" s="80"/>
      <c r="R258" s="80"/>
      <c r="S258" s="80"/>
      <c r="T258" s="80"/>
      <c r="U258" s="80"/>
    </row>
    <row r="259" spans="1:21" x14ac:dyDescent="0.25">
      <c r="A259" s="80"/>
      <c r="B259" s="80"/>
      <c r="C259" s="80"/>
      <c r="D259" s="80"/>
      <c r="E259" s="80"/>
      <c r="F259" s="80"/>
      <c r="G259" s="80"/>
      <c r="H259" s="80"/>
      <c r="I259" s="80"/>
      <c r="J259" s="80"/>
      <c r="K259" s="110"/>
      <c r="L259" s="80"/>
      <c r="M259" s="80"/>
      <c r="N259" s="80"/>
      <c r="O259" s="80"/>
      <c r="P259" s="80"/>
      <c r="Q259" s="80"/>
      <c r="R259" s="80"/>
      <c r="S259" s="80"/>
      <c r="T259" s="80"/>
      <c r="U259" s="80"/>
    </row>
    <row r="260" spans="1:21" x14ac:dyDescent="0.25">
      <c r="A260" s="80"/>
      <c r="B260" s="80"/>
      <c r="C260" s="80"/>
      <c r="D260" s="80"/>
      <c r="E260" s="80"/>
      <c r="F260" s="80"/>
      <c r="G260" s="80"/>
      <c r="H260" s="80"/>
      <c r="I260" s="80"/>
      <c r="J260" s="80"/>
      <c r="K260" s="110"/>
      <c r="L260" s="80"/>
      <c r="M260" s="80"/>
      <c r="N260" s="80"/>
      <c r="O260" s="80"/>
      <c r="P260" s="80"/>
      <c r="Q260" s="80"/>
      <c r="R260" s="80"/>
      <c r="S260" s="80"/>
      <c r="T260" s="80"/>
      <c r="U260" s="80"/>
    </row>
    <row r="261" spans="1:21" x14ac:dyDescent="0.25">
      <c r="A261" s="80"/>
      <c r="B261" s="80"/>
      <c r="C261" s="80"/>
      <c r="D261" s="80"/>
      <c r="E261" s="80"/>
      <c r="F261" s="80"/>
      <c r="G261" s="80"/>
      <c r="H261" s="80"/>
      <c r="I261" s="80"/>
      <c r="J261" s="80"/>
      <c r="K261" s="110"/>
      <c r="L261" s="80"/>
      <c r="M261" s="80"/>
      <c r="N261" s="80"/>
      <c r="O261" s="80"/>
      <c r="P261" s="80"/>
      <c r="Q261" s="80"/>
      <c r="R261" s="80"/>
      <c r="S261" s="80"/>
      <c r="T261" s="80"/>
      <c r="U261" s="80"/>
    </row>
    <row r="262" spans="1:21" x14ac:dyDescent="0.25">
      <c r="A262" s="80"/>
      <c r="B262" s="80"/>
      <c r="C262" s="80"/>
      <c r="D262" s="80"/>
      <c r="E262" s="80"/>
      <c r="F262" s="80"/>
      <c r="G262" s="80"/>
      <c r="H262" s="80"/>
      <c r="I262" s="80"/>
      <c r="J262" s="80"/>
      <c r="K262" s="110"/>
      <c r="L262" s="80"/>
      <c r="M262" s="80"/>
      <c r="N262" s="80"/>
      <c r="O262" s="80"/>
      <c r="P262" s="80"/>
      <c r="Q262" s="80"/>
      <c r="R262" s="80"/>
      <c r="S262" s="80"/>
      <c r="T262" s="80"/>
      <c r="U262" s="80"/>
    </row>
    <row r="263" spans="1:21" x14ac:dyDescent="0.25">
      <c r="A263" s="80"/>
      <c r="B263" s="80"/>
      <c r="C263" s="80"/>
      <c r="D263" s="80"/>
      <c r="E263" s="80"/>
      <c r="F263" s="80"/>
      <c r="G263" s="80"/>
      <c r="H263" s="80"/>
      <c r="I263" s="80"/>
      <c r="J263" s="80"/>
      <c r="K263" s="110"/>
      <c r="L263" s="80"/>
      <c r="M263" s="80"/>
      <c r="N263" s="80"/>
      <c r="O263" s="80"/>
      <c r="P263" s="80"/>
      <c r="Q263" s="80"/>
      <c r="R263" s="80"/>
      <c r="S263" s="80"/>
      <c r="T263" s="80"/>
      <c r="U263" s="80"/>
    </row>
    <row r="264" spans="1:21" x14ac:dyDescent="0.25">
      <c r="A264" s="80"/>
      <c r="B264" s="80"/>
      <c r="C264" s="80"/>
      <c r="D264" s="80"/>
      <c r="E264" s="80"/>
      <c r="F264" s="80"/>
      <c r="G264" s="80"/>
      <c r="H264" s="80"/>
      <c r="I264" s="80"/>
      <c r="J264" s="80"/>
      <c r="K264" s="110"/>
      <c r="L264" s="80"/>
      <c r="M264" s="80"/>
      <c r="N264" s="80"/>
      <c r="O264" s="80"/>
      <c r="P264" s="80"/>
      <c r="Q264" s="80"/>
      <c r="R264" s="80"/>
      <c r="S264" s="80"/>
      <c r="T264" s="80"/>
      <c r="U264" s="80"/>
    </row>
    <row r="265" spans="1:21" x14ac:dyDescent="0.25">
      <c r="A265" s="80"/>
      <c r="B265" s="80"/>
      <c r="C265" s="80"/>
      <c r="D265" s="80"/>
      <c r="E265" s="80"/>
      <c r="F265" s="80"/>
      <c r="G265" s="80"/>
      <c r="H265" s="80"/>
      <c r="I265" s="80"/>
      <c r="J265" s="80"/>
      <c r="K265" s="110"/>
      <c r="L265" s="80"/>
      <c r="M265" s="80"/>
      <c r="N265" s="80"/>
      <c r="O265" s="80"/>
      <c r="P265" s="80"/>
      <c r="Q265" s="80"/>
      <c r="R265" s="80"/>
      <c r="S265" s="80"/>
      <c r="T265" s="80"/>
      <c r="U265" s="80"/>
    </row>
    <row r="266" spans="1:21" x14ac:dyDescent="0.25">
      <c r="A266" s="80"/>
      <c r="B266" s="80"/>
      <c r="C266" s="80"/>
      <c r="D266" s="80"/>
      <c r="E266" s="80"/>
      <c r="F266" s="80"/>
      <c r="G266" s="80"/>
      <c r="H266" s="80"/>
      <c r="I266" s="80"/>
      <c r="J266" s="80"/>
      <c r="K266" s="110"/>
      <c r="L266" s="80"/>
      <c r="M266" s="80"/>
      <c r="N266" s="80"/>
      <c r="O266" s="80"/>
      <c r="P266" s="80"/>
      <c r="Q266" s="80"/>
      <c r="R266" s="80"/>
      <c r="S266" s="80"/>
      <c r="T266" s="80"/>
      <c r="U266" s="80"/>
    </row>
    <row r="267" spans="1:21" x14ac:dyDescent="0.25">
      <c r="A267" s="80"/>
      <c r="B267" s="80"/>
      <c r="C267" s="80"/>
      <c r="D267" s="80"/>
      <c r="E267" s="80"/>
      <c r="F267" s="80"/>
      <c r="G267" s="80"/>
      <c r="H267" s="80"/>
      <c r="I267" s="80"/>
      <c r="J267" s="80"/>
      <c r="K267" s="80"/>
      <c r="L267" s="80"/>
      <c r="M267" s="80"/>
      <c r="N267" s="80"/>
      <c r="O267" s="80"/>
      <c r="P267" s="80"/>
      <c r="Q267" s="80"/>
      <c r="R267" s="80"/>
      <c r="S267" s="80"/>
      <c r="T267" s="80"/>
      <c r="U267" s="80"/>
    </row>
    <row r="268" spans="1:21" x14ac:dyDescent="0.25">
      <c r="A268" s="80"/>
      <c r="B268" s="80"/>
      <c r="C268" s="80"/>
      <c r="D268" s="80"/>
      <c r="E268" s="80"/>
      <c r="F268" s="80"/>
      <c r="G268" s="80"/>
      <c r="H268" s="80"/>
      <c r="I268" s="80"/>
      <c r="J268" s="80"/>
      <c r="K268" s="80"/>
      <c r="L268" s="80"/>
      <c r="M268" s="80"/>
      <c r="N268" s="80"/>
      <c r="O268" s="80"/>
      <c r="P268" s="80"/>
      <c r="Q268" s="80"/>
      <c r="R268" s="80"/>
      <c r="S268" s="80"/>
      <c r="T268" s="80"/>
      <c r="U268" s="80"/>
    </row>
    <row r="269" spans="1:21" x14ac:dyDescent="0.25">
      <c r="A269" s="80"/>
      <c r="B269" s="80"/>
      <c r="C269" s="80"/>
      <c r="D269" s="80"/>
      <c r="E269" s="80"/>
      <c r="F269" s="80"/>
      <c r="G269" s="80"/>
      <c r="H269" s="80"/>
      <c r="I269" s="80"/>
      <c r="J269" s="80"/>
      <c r="K269" s="80"/>
      <c r="L269" s="80"/>
      <c r="M269" s="80"/>
      <c r="N269" s="80"/>
      <c r="O269" s="80"/>
      <c r="P269" s="80"/>
      <c r="Q269" s="80"/>
      <c r="R269" s="80"/>
      <c r="S269" s="80"/>
      <c r="T269" s="80"/>
      <c r="U269" s="80"/>
    </row>
    <row r="270" spans="1:21" x14ac:dyDescent="0.25">
      <c r="A270" s="80"/>
      <c r="B270" s="80"/>
      <c r="C270" s="80"/>
      <c r="D270" s="80"/>
      <c r="E270" s="80"/>
      <c r="F270" s="80"/>
      <c r="G270" s="80"/>
      <c r="H270" s="80"/>
      <c r="I270" s="80"/>
      <c r="J270" s="80"/>
      <c r="K270" s="80"/>
      <c r="L270" s="80"/>
      <c r="M270" s="80"/>
      <c r="N270" s="80"/>
      <c r="O270" s="80"/>
      <c r="P270" s="80"/>
      <c r="Q270" s="80"/>
      <c r="R270" s="80"/>
      <c r="S270" s="80"/>
      <c r="T270" s="80"/>
      <c r="U270" s="80"/>
    </row>
    <row r="271" spans="1:21" x14ac:dyDescent="0.25">
      <c r="A271" s="80"/>
      <c r="B271" s="80"/>
      <c r="C271" s="80"/>
      <c r="D271" s="80"/>
      <c r="E271" s="80"/>
      <c r="F271" s="80"/>
      <c r="G271" s="80"/>
      <c r="H271" s="80"/>
      <c r="I271" s="80"/>
      <c r="J271" s="80"/>
      <c r="K271" s="80"/>
      <c r="L271" s="80"/>
      <c r="M271" s="80"/>
      <c r="N271" s="80"/>
      <c r="O271" s="80"/>
      <c r="P271" s="80"/>
      <c r="Q271" s="80"/>
      <c r="R271" s="80"/>
      <c r="S271" s="80"/>
      <c r="T271" s="80"/>
      <c r="U271" s="80"/>
    </row>
    <row r="272" spans="1:21" x14ac:dyDescent="0.25">
      <c r="A272" s="80"/>
      <c r="B272" s="80"/>
      <c r="C272" s="80"/>
      <c r="D272" s="80"/>
      <c r="E272" s="80"/>
      <c r="F272" s="80"/>
      <c r="G272" s="80"/>
      <c r="H272" s="80"/>
      <c r="I272" s="80"/>
      <c r="J272" s="80"/>
      <c r="K272" s="80"/>
      <c r="L272" s="80"/>
      <c r="M272" s="80"/>
      <c r="N272" s="80"/>
      <c r="O272" s="80"/>
      <c r="P272" s="80"/>
      <c r="Q272" s="80"/>
      <c r="R272" s="80"/>
      <c r="S272" s="80"/>
      <c r="T272" s="80"/>
      <c r="U272" s="80"/>
    </row>
    <row r="273" spans="1:21" x14ac:dyDescent="0.25">
      <c r="A273" s="80"/>
      <c r="B273" s="80"/>
      <c r="C273" s="80"/>
      <c r="D273" s="80"/>
      <c r="E273" s="80"/>
      <c r="F273" s="80"/>
      <c r="G273" s="80"/>
      <c r="H273" s="80"/>
      <c r="I273" s="80"/>
      <c r="J273" s="80"/>
      <c r="K273" s="80"/>
      <c r="L273" s="80"/>
      <c r="M273" s="80"/>
      <c r="N273" s="80"/>
      <c r="O273" s="80"/>
      <c r="P273" s="80"/>
      <c r="Q273" s="80"/>
      <c r="R273" s="80"/>
      <c r="S273" s="80"/>
      <c r="T273" s="80"/>
      <c r="U273" s="80"/>
    </row>
    <row r="274" spans="1:21" x14ac:dyDescent="0.25">
      <c r="A274" s="80"/>
      <c r="B274" s="80"/>
      <c r="C274" s="80"/>
      <c r="D274" s="80"/>
      <c r="E274" s="80"/>
      <c r="F274" s="80"/>
      <c r="G274" s="80"/>
      <c r="H274" s="80"/>
      <c r="I274" s="80"/>
      <c r="J274" s="80"/>
      <c r="K274" s="80"/>
      <c r="L274" s="80"/>
      <c r="M274" s="80"/>
      <c r="N274" s="80"/>
      <c r="O274" s="80"/>
      <c r="P274" s="80"/>
      <c r="Q274" s="80"/>
      <c r="R274" s="80"/>
      <c r="S274" s="80"/>
      <c r="T274" s="80"/>
      <c r="U274" s="80"/>
    </row>
    <row r="275" spans="1:21" x14ac:dyDescent="0.25">
      <c r="A275" s="80"/>
      <c r="B275" s="80"/>
      <c r="C275" s="80"/>
      <c r="D275" s="80"/>
      <c r="E275" s="80"/>
      <c r="F275" s="80"/>
      <c r="G275" s="80"/>
      <c r="H275" s="80"/>
      <c r="I275" s="80"/>
      <c r="J275" s="80"/>
      <c r="K275" s="80"/>
      <c r="L275" s="80"/>
      <c r="M275" s="80"/>
      <c r="N275" s="80"/>
      <c r="O275" s="80"/>
      <c r="P275" s="80"/>
      <c r="Q275" s="80"/>
      <c r="R275" s="80"/>
      <c r="S275" s="80"/>
      <c r="T275" s="80"/>
      <c r="U275" s="80"/>
    </row>
    <row r="276" spans="1:21" x14ac:dyDescent="0.25">
      <c r="A276" s="80"/>
      <c r="B276" s="80"/>
      <c r="C276" s="80"/>
      <c r="D276" s="80"/>
      <c r="E276" s="80"/>
      <c r="F276" s="80"/>
      <c r="G276" s="80"/>
      <c r="H276" s="80"/>
      <c r="I276" s="80"/>
      <c r="J276" s="80"/>
      <c r="K276" s="80"/>
      <c r="L276" s="80"/>
      <c r="M276" s="80"/>
      <c r="N276" s="80"/>
      <c r="O276" s="80"/>
      <c r="P276" s="80"/>
      <c r="Q276" s="80"/>
      <c r="R276" s="80"/>
      <c r="S276" s="80"/>
      <c r="T276" s="80"/>
      <c r="U276" s="80"/>
    </row>
    <row r="277" spans="1:21" x14ac:dyDescent="0.25">
      <c r="A277" s="80"/>
      <c r="B277" s="80"/>
      <c r="C277" s="80"/>
      <c r="D277" s="80"/>
      <c r="E277" s="80"/>
      <c r="F277" s="80"/>
      <c r="G277" s="80"/>
      <c r="H277" s="80"/>
      <c r="I277" s="80"/>
      <c r="J277" s="80"/>
      <c r="K277" s="80"/>
      <c r="L277" s="80"/>
      <c r="M277" s="80"/>
      <c r="N277" s="80"/>
      <c r="O277" s="80"/>
      <c r="P277" s="80"/>
      <c r="Q277" s="80"/>
      <c r="R277" s="80"/>
      <c r="S277" s="80"/>
      <c r="T277" s="80"/>
      <c r="U277" s="80"/>
    </row>
  </sheetData>
  <phoneticPr fontId="20" type="noConversion"/>
  <printOptions headings="1"/>
  <pageMargins left="0.74803149606299213" right="0.39370078740157483" top="0.39370078740157483" bottom="0.39370078740157483" header="0.51181102362204722" footer="0.51181102362204722"/>
  <pageSetup paperSize="5" scale="78" fitToHeight="2" orientation="portrait" r:id="rId1"/>
  <headerFooter alignWithMargins="0">
    <oddFooter>&amp;C&amp;P</oddFooter>
  </headerFooter>
  <rowBreaks count="2" manualBreakCount="2">
    <brk id="44" max="16383" man="1"/>
    <brk id="10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indexed="46"/>
  </sheetPr>
  <dimension ref="A1:V188"/>
  <sheetViews>
    <sheetView zoomScaleNormal="100" zoomScaleSheetLayoutView="75" workbookViewId="0">
      <selection activeCell="D11" sqref="D11"/>
    </sheetView>
  </sheetViews>
  <sheetFormatPr defaultRowHeight="12.5" x14ac:dyDescent="0.25"/>
  <cols>
    <col min="1" max="1" width="8.54296875" customWidth="1"/>
    <col min="2" max="2" width="59.54296875" bestFit="1" customWidth="1"/>
    <col min="3" max="3" width="24.36328125" style="6" customWidth="1"/>
    <col min="4" max="4" width="26.54296875" style="6" customWidth="1"/>
    <col min="5" max="5" width="18.54296875" style="6" bestFit="1" customWidth="1"/>
    <col min="6" max="6" width="20.36328125" bestFit="1" customWidth="1"/>
    <col min="7" max="7" width="16.26953125" bestFit="1" customWidth="1"/>
    <col min="8" max="8" width="15.7265625" customWidth="1"/>
    <col min="9" max="9" width="11.54296875" bestFit="1" customWidth="1"/>
    <col min="10" max="10" width="12.26953125" bestFit="1" customWidth="1"/>
    <col min="11" max="11" width="13.54296875" bestFit="1" customWidth="1"/>
    <col min="12" max="12" width="12.26953125" bestFit="1" customWidth="1"/>
    <col min="13" max="13" width="13.54296875" bestFit="1" customWidth="1"/>
    <col min="14" max="14" width="12.26953125" bestFit="1" customWidth="1"/>
    <col min="15" max="15" width="13.54296875" bestFit="1" customWidth="1"/>
    <col min="17" max="17" width="10.36328125" bestFit="1" customWidth="1"/>
  </cols>
  <sheetData>
    <row r="1" spans="1:8" x14ac:dyDescent="0.25">
      <c r="A1" s="6"/>
      <c r="B1" s="6"/>
    </row>
    <row r="2" spans="1:8" x14ac:dyDescent="0.25">
      <c r="A2" s="196"/>
      <c r="B2" s="162"/>
      <c r="C2" s="162"/>
      <c r="D2" s="305"/>
      <c r="E2" s="162"/>
      <c r="F2" s="163"/>
      <c r="G2" s="301"/>
      <c r="H2" s="301"/>
    </row>
    <row r="3" spans="1:8" s="12" customFormat="1" ht="13" x14ac:dyDescent="0.3">
      <c r="A3" s="214" t="s">
        <v>324</v>
      </c>
      <c r="B3" s="214" t="s">
        <v>325</v>
      </c>
      <c r="C3" s="226" t="s">
        <v>326</v>
      </c>
      <c r="D3" s="302" t="s">
        <v>429</v>
      </c>
      <c r="E3" s="227" t="s">
        <v>327</v>
      </c>
      <c r="F3" s="215" t="s">
        <v>99</v>
      </c>
    </row>
    <row r="4" spans="1:8" ht="13" x14ac:dyDescent="0.3">
      <c r="A4" s="164" t="s">
        <v>109</v>
      </c>
      <c r="B4" s="164" t="s">
        <v>110</v>
      </c>
      <c r="C4" s="298">
        <v>18721762082</v>
      </c>
      <c r="D4" s="298">
        <v>31710675.460000001</v>
      </c>
      <c r="E4" s="298"/>
      <c r="F4" s="219">
        <f t="shared" ref="F4:F35" si="0">SUM(C4:E4)</f>
        <v>18753472757.459999</v>
      </c>
      <c r="H4" s="197"/>
    </row>
    <row r="5" spans="1:8" ht="13" x14ac:dyDescent="0.3">
      <c r="A5" s="164" t="s">
        <v>111</v>
      </c>
      <c r="B5" s="164" t="s">
        <v>112</v>
      </c>
      <c r="C5" s="298"/>
      <c r="D5" s="298"/>
      <c r="E5" s="298"/>
      <c r="F5" s="219">
        <f t="shared" si="0"/>
        <v>0</v>
      </c>
    </row>
    <row r="6" spans="1:8" ht="13" x14ac:dyDescent="0.3">
      <c r="A6" s="164" t="s">
        <v>113</v>
      </c>
      <c r="B6" s="164" t="s">
        <v>114</v>
      </c>
      <c r="C6" s="298"/>
      <c r="D6" s="298"/>
      <c r="E6" s="298"/>
      <c r="F6" s="219">
        <f t="shared" si="0"/>
        <v>0</v>
      </c>
    </row>
    <row r="7" spans="1:8" ht="13" x14ac:dyDescent="0.3">
      <c r="A7" s="164" t="s">
        <v>115</v>
      </c>
      <c r="B7" s="164" t="s">
        <v>116</v>
      </c>
      <c r="C7" s="298"/>
      <c r="D7" s="298"/>
      <c r="E7" s="298"/>
      <c r="F7" s="219">
        <f t="shared" si="0"/>
        <v>0</v>
      </c>
    </row>
    <row r="8" spans="1:8" ht="13" x14ac:dyDescent="0.3">
      <c r="A8" s="164" t="s">
        <v>117</v>
      </c>
      <c r="B8" s="164" t="s">
        <v>118</v>
      </c>
      <c r="C8" s="298"/>
      <c r="D8" s="298"/>
      <c r="E8" s="298"/>
      <c r="F8" s="219">
        <f t="shared" si="0"/>
        <v>0</v>
      </c>
    </row>
    <row r="9" spans="1:8" ht="13" x14ac:dyDescent="0.3">
      <c r="A9" s="164" t="s">
        <v>119</v>
      </c>
      <c r="B9" s="595" t="s">
        <v>120</v>
      </c>
      <c r="C9" s="298">
        <v>-3557436764</v>
      </c>
      <c r="D9" s="298">
        <v>-16631785.59</v>
      </c>
      <c r="E9" s="298"/>
      <c r="F9" s="219">
        <f t="shared" si="0"/>
        <v>-3574068549.5900002</v>
      </c>
    </row>
    <row r="10" spans="1:8" ht="13" x14ac:dyDescent="0.3">
      <c r="A10" s="164" t="s">
        <v>121</v>
      </c>
      <c r="B10" s="164" t="s">
        <v>122</v>
      </c>
      <c r="C10" s="298"/>
      <c r="D10" s="298"/>
      <c r="E10" s="298"/>
      <c r="F10" s="219">
        <f t="shared" si="0"/>
        <v>0</v>
      </c>
    </row>
    <row r="11" spans="1:8" ht="13" x14ac:dyDescent="0.3">
      <c r="A11" s="164" t="s">
        <v>123</v>
      </c>
      <c r="B11" s="164" t="s">
        <v>124</v>
      </c>
      <c r="C11" s="298"/>
      <c r="D11" s="298"/>
      <c r="E11" s="298"/>
      <c r="F11" s="219">
        <f t="shared" si="0"/>
        <v>0</v>
      </c>
    </row>
    <row r="12" spans="1:8" ht="13" x14ac:dyDescent="0.3">
      <c r="A12" s="164" t="s">
        <v>125</v>
      </c>
      <c r="B12" s="164" t="s">
        <v>126</v>
      </c>
      <c r="C12" s="298"/>
      <c r="D12" s="298"/>
      <c r="E12" s="298"/>
      <c r="F12" s="219">
        <f t="shared" si="0"/>
        <v>0</v>
      </c>
    </row>
    <row r="13" spans="1:8" ht="13" x14ac:dyDescent="0.3">
      <c r="A13" s="164" t="s">
        <v>127</v>
      </c>
      <c r="B13" s="164" t="s">
        <v>128</v>
      </c>
      <c r="C13" s="298"/>
      <c r="D13" s="298"/>
      <c r="E13" s="298"/>
      <c r="F13" s="219">
        <f t="shared" si="0"/>
        <v>0</v>
      </c>
    </row>
    <row r="14" spans="1:8" ht="13" x14ac:dyDescent="0.3">
      <c r="A14" s="164" t="s">
        <v>129</v>
      </c>
      <c r="B14" s="164" t="s">
        <v>130</v>
      </c>
      <c r="C14" s="298">
        <v>253218873</v>
      </c>
      <c r="D14" s="298">
        <v>656061.16</v>
      </c>
      <c r="E14" s="298"/>
      <c r="F14" s="219">
        <f t="shared" si="0"/>
        <v>253874934.16</v>
      </c>
    </row>
    <row r="15" spans="1:8" ht="13" x14ac:dyDescent="0.3">
      <c r="A15" s="164" t="s">
        <v>131</v>
      </c>
      <c r="B15" s="164" t="s">
        <v>132</v>
      </c>
      <c r="C15" s="298"/>
      <c r="D15" s="298"/>
      <c r="E15" s="298"/>
      <c r="F15" s="219">
        <f t="shared" si="0"/>
        <v>0</v>
      </c>
    </row>
    <row r="16" spans="1:8" ht="13" x14ac:dyDescent="0.3">
      <c r="A16" s="164" t="s">
        <v>135</v>
      </c>
      <c r="B16" s="164" t="s">
        <v>136</v>
      </c>
      <c r="C16" s="298">
        <v>2</v>
      </c>
      <c r="D16" s="298">
        <v>-2561475.52</v>
      </c>
      <c r="E16" s="298"/>
      <c r="F16" s="219">
        <f t="shared" si="0"/>
        <v>-2561473.52</v>
      </c>
    </row>
    <row r="17" spans="1:6" ht="13" x14ac:dyDescent="0.3">
      <c r="A17" s="164" t="s">
        <v>137</v>
      </c>
      <c r="B17" s="164" t="s">
        <v>138</v>
      </c>
      <c r="C17" s="298"/>
      <c r="D17" s="298"/>
      <c r="E17" s="298"/>
      <c r="F17" s="219">
        <f t="shared" si="0"/>
        <v>0</v>
      </c>
    </row>
    <row r="18" spans="1:6" ht="13" x14ac:dyDescent="0.3">
      <c r="A18" s="164" t="s">
        <v>139</v>
      </c>
      <c r="B18" s="164" t="s">
        <v>140</v>
      </c>
      <c r="C18" s="298"/>
      <c r="D18" s="298"/>
      <c r="E18" s="298"/>
      <c r="F18" s="219">
        <f t="shared" si="0"/>
        <v>0</v>
      </c>
    </row>
    <row r="19" spans="1:6" s="213" customFormat="1" ht="13" x14ac:dyDescent="0.3">
      <c r="A19" s="164" t="s">
        <v>143</v>
      </c>
      <c r="B19" s="164" t="s">
        <v>13</v>
      </c>
      <c r="C19" s="298">
        <v>77220065</v>
      </c>
      <c r="D19" s="298">
        <v>943569.26</v>
      </c>
      <c r="E19" s="298"/>
      <c r="F19" s="219">
        <f t="shared" si="0"/>
        <v>78163634.260000005</v>
      </c>
    </row>
    <row r="20" spans="1:6" s="213" customFormat="1" ht="13" x14ac:dyDescent="0.3">
      <c r="A20" s="164" t="s">
        <v>144</v>
      </c>
      <c r="B20" s="164" t="s">
        <v>145</v>
      </c>
      <c r="C20" s="298">
        <v>110497</v>
      </c>
      <c r="D20" s="298"/>
      <c r="E20" s="298"/>
      <c r="F20" s="219">
        <f t="shared" si="0"/>
        <v>110497</v>
      </c>
    </row>
    <row r="21" spans="1:6" s="213" customFormat="1" ht="13" x14ac:dyDescent="0.3">
      <c r="A21" s="164" t="s">
        <v>146</v>
      </c>
      <c r="B21" s="164" t="s">
        <v>147</v>
      </c>
      <c r="C21" s="298"/>
      <c r="D21" s="298"/>
      <c r="E21" s="298"/>
      <c r="F21" s="219">
        <f t="shared" si="0"/>
        <v>0</v>
      </c>
    </row>
    <row r="22" spans="1:6" s="213" customFormat="1" ht="13" x14ac:dyDescent="0.3">
      <c r="A22" s="164" t="s">
        <v>148</v>
      </c>
      <c r="B22" s="164" t="s">
        <v>149</v>
      </c>
      <c r="C22" s="298">
        <v>998892473</v>
      </c>
      <c r="D22" s="298">
        <v>2909339.48</v>
      </c>
      <c r="E22" s="298"/>
      <c r="F22" s="219">
        <f t="shared" si="0"/>
        <v>1001801812.48</v>
      </c>
    </row>
    <row r="23" spans="1:6" s="213" customFormat="1" ht="13" x14ac:dyDescent="0.3">
      <c r="A23" s="164" t="s">
        <v>150</v>
      </c>
      <c r="B23" s="164" t="s">
        <v>151</v>
      </c>
      <c r="C23" s="298">
        <v>33150935</v>
      </c>
      <c r="D23" s="298"/>
      <c r="E23" s="298"/>
      <c r="F23" s="219">
        <f t="shared" si="0"/>
        <v>33150935</v>
      </c>
    </row>
    <row r="24" spans="1:6" s="213" customFormat="1" ht="13" x14ac:dyDescent="0.3">
      <c r="A24" s="164" t="s">
        <v>152</v>
      </c>
      <c r="B24" s="164" t="s">
        <v>153</v>
      </c>
      <c r="C24" s="298">
        <v>59216819</v>
      </c>
      <c r="D24" s="298">
        <v>401288.64</v>
      </c>
      <c r="E24" s="298"/>
      <c r="F24" s="219">
        <f t="shared" si="0"/>
        <v>59618107.640000001</v>
      </c>
    </row>
    <row r="25" spans="1:6" s="213" customFormat="1" ht="13" x14ac:dyDescent="0.3">
      <c r="A25" s="164" t="s">
        <v>154</v>
      </c>
      <c r="B25" s="164" t="s">
        <v>155</v>
      </c>
      <c r="C25" s="298">
        <v>-38307354</v>
      </c>
      <c r="D25" s="298">
        <v>-72594.62</v>
      </c>
      <c r="E25" s="298"/>
      <c r="F25" s="219">
        <f t="shared" si="0"/>
        <v>-38379948.619999997</v>
      </c>
    </row>
    <row r="26" spans="1:6" s="213" customFormat="1" ht="13" x14ac:dyDescent="0.3">
      <c r="A26" s="164" t="s">
        <v>156</v>
      </c>
      <c r="B26" s="164" t="s">
        <v>157</v>
      </c>
      <c r="C26" s="298">
        <v>12971979</v>
      </c>
      <c r="D26" s="298"/>
      <c r="E26" s="298"/>
      <c r="F26" s="219">
        <f t="shared" si="0"/>
        <v>12971979</v>
      </c>
    </row>
    <row r="27" spans="1:6" s="213" customFormat="1" ht="13" x14ac:dyDescent="0.3">
      <c r="A27" s="164" t="s">
        <v>163</v>
      </c>
      <c r="B27" s="164" t="s">
        <v>164</v>
      </c>
      <c r="C27" s="298">
        <v>1988548</v>
      </c>
      <c r="D27" s="298">
        <v>88036.160000000003</v>
      </c>
      <c r="E27" s="298"/>
      <c r="F27" s="219">
        <f t="shared" si="0"/>
        <v>2076584.16</v>
      </c>
    </row>
    <row r="28" spans="1:6" s="213" customFormat="1" ht="13" x14ac:dyDescent="0.3">
      <c r="A28" s="164" t="s">
        <v>165</v>
      </c>
      <c r="B28" s="164" t="s">
        <v>166</v>
      </c>
      <c r="C28" s="298"/>
      <c r="D28" s="298"/>
      <c r="E28" s="298"/>
      <c r="F28" s="219">
        <f t="shared" si="0"/>
        <v>0</v>
      </c>
    </row>
    <row r="29" spans="1:6" s="213" customFormat="1" ht="13" x14ac:dyDescent="0.3">
      <c r="A29" s="164" t="s">
        <v>159</v>
      </c>
      <c r="B29" s="164" t="s">
        <v>160</v>
      </c>
      <c r="C29" s="298">
        <v>628671286</v>
      </c>
      <c r="D29" s="298"/>
      <c r="E29" s="298"/>
      <c r="F29" s="219">
        <f t="shared" si="0"/>
        <v>628671286</v>
      </c>
    </row>
    <row r="30" spans="1:6" s="213" customFormat="1" ht="13" x14ac:dyDescent="0.3">
      <c r="A30" s="164" t="s">
        <v>161</v>
      </c>
      <c r="B30" s="164" t="s">
        <v>162</v>
      </c>
      <c r="C30" s="298"/>
      <c r="D30" s="298"/>
      <c r="E30" s="298"/>
      <c r="F30" s="219">
        <f t="shared" si="0"/>
        <v>0</v>
      </c>
    </row>
    <row r="31" spans="1:6" s="213" customFormat="1" ht="13" x14ac:dyDescent="0.3">
      <c r="A31" s="164" t="s">
        <v>167</v>
      </c>
      <c r="B31" s="164" t="s">
        <v>168</v>
      </c>
      <c r="C31" s="298">
        <v>7595376</v>
      </c>
      <c r="D31" s="298">
        <v>1957.27</v>
      </c>
      <c r="E31" s="298"/>
      <c r="F31" s="219">
        <f t="shared" si="0"/>
        <v>7597333.2699999996</v>
      </c>
    </row>
    <row r="32" spans="1:6" s="213" customFormat="1" ht="13" x14ac:dyDescent="0.3">
      <c r="A32" s="164" t="s">
        <v>169</v>
      </c>
      <c r="B32" s="164" t="s">
        <v>16</v>
      </c>
      <c r="C32" s="298">
        <v>289936001</v>
      </c>
      <c r="D32" s="298"/>
      <c r="E32" s="298"/>
      <c r="F32" s="219">
        <f t="shared" si="0"/>
        <v>289936001</v>
      </c>
    </row>
    <row r="33" spans="1:6" s="213" customFormat="1" ht="13" x14ac:dyDescent="0.3">
      <c r="A33" s="164" t="s">
        <v>170</v>
      </c>
      <c r="B33" s="164" t="s">
        <v>171</v>
      </c>
      <c r="C33" s="298"/>
      <c r="D33" s="298"/>
      <c r="E33" s="298"/>
      <c r="F33" s="219">
        <f t="shared" si="0"/>
        <v>0</v>
      </c>
    </row>
    <row r="34" spans="1:6" s="213" customFormat="1" ht="13" x14ac:dyDescent="0.3">
      <c r="A34" s="164" t="s">
        <v>174</v>
      </c>
      <c r="B34" s="164" t="s">
        <v>175</v>
      </c>
      <c r="C34" s="298"/>
      <c r="D34" s="298"/>
      <c r="E34" s="298"/>
      <c r="F34" s="219">
        <f t="shared" si="0"/>
        <v>0</v>
      </c>
    </row>
    <row r="35" spans="1:6" s="213" customFormat="1" ht="13" x14ac:dyDescent="0.3">
      <c r="A35" s="164" t="s">
        <v>176</v>
      </c>
      <c r="B35" s="164" t="s">
        <v>177</v>
      </c>
      <c r="C35" s="298"/>
      <c r="D35" s="298"/>
      <c r="E35" s="298"/>
      <c r="F35" s="219">
        <f t="shared" si="0"/>
        <v>0</v>
      </c>
    </row>
    <row r="36" spans="1:6" s="213" customFormat="1" ht="13" x14ac:dyDescent="0.3">
      <c r="A36" s="164" t="s">
        <v>178</v>
      </c>
      <c r="B36" s="164" t="s">
        <v>179</v>
      </c>
      <c r="C36" s="298"/>
      <c r="D36" s="298"/>
      <c r="E36" s="298"/>
      <c r="F36" s="219">
        <f t="shared" ref="F36:F67" si="1">SUM(C36:E36)</f>
        <v>0</v>
      </c>
    </row>
    <row r="37" spans="1:6" s="213" customFormat="1" ht="13" x14ac:dyDescent="0.3">
      <c r="A37" s="164" t="s">
        <v>180</v>
      </c>
      <c r="B37" s="164" t="s">
        <v>181</v>
      </c>
      <c r="C37" s="298"/>
      <c r="D37" s="298"/>
      <c r="E37" s="298"/>
      <c r="F37" s="219">
        <f t="shared" si="1"/>
        <v>0</v>
      </c>
    </row>
    <row r="38" spans="1:6" s="213" customFormat="1" ht="13" x14ac:dyDescent="0.3">
      <c r="A38" s="164" t="s">
        <v>182</v>
      </c>
      <c r="B38" s="164" t="s">
        <v>183</v>
      </c>
      <c r="C38" s="298">
        <v>2124765481</v>
      </c>
      <c r="D38" s="298">
        <v>1110948.1100000001</v>
      </c>
      <c r="E38" s="298"/>
      <c r="F38" s="219">
        <f t="shared" si="1"/>
        <v>2125876429.1099999</v>
      </c>
    </row>
    <row r="39" spans="1:6" s="213" customFormat="1" ht="13" x14ac:dyDescent="0.3">
      <c r="A39" s="164" t="s">
        <v>186</v>
      </c>
      <c r="B39" s="164" t="s">
        <v>187</v>
      </c>
      <c r="C39" s="298">
        <v>4957611739</v>
      </c>
      <c r="D39" s="298">
        <v>-381016.19</v>
      </c>
      <c r="E39" s="298"/>
      <c r="F39" s="219">
        <f t="shared" si="1"/>
        <v>4957230722.8100004</v>
      </c>
    </row>
    <row r="40" spans="1:6" s="213" customFormat="1" ht="13" x14ac:dyDescent="0.3">
      <c r="A40" s="164" t="s">
        <v>188</v>
      </c>
      <c r="B40" s="164" t="s">
        <v>189</v>
      </c>
      <c r="C40" s="298"/>
      <c r="D40" s="298"/>
      <c r="E40" s="298"/>
      <c r="F40" s="219">
        <f t="shared" si="1"/>
        <v>0</v>
      </c>
    </row>
    <row r="41" spans="1:6" s="213" customFormat="1" ht="13" x14ac:dyDescent="0.3">
      <c r="A41" s="164" t="s">
        <v>190</v>
      </c>
      <c r="B41" s="164" t="s">
        <v>191</v>
      </c>
      <c r="C41" s="298">
        <v>109137444</v>
      </c>
      <c r="D41" s="298"/>
      <c r="E41" s="298"/>
      <c r="F41" s="219">
        <f t="shared" si="1"/>
        <v>109137444</v>
      </c>
    </row>
    <row r="42" spans="1:6" s="213" customFormat="1" ht="13" x14ac:dyDescent="0.3">
      <c r="A42" s="164" t="s">
        <v>192</v>
      </c>
      <c r="B42" s="164" t="s">
        <v>193</v>
      </c>
      <c r="C42" s="298"/>
      <c r="D42" s="298"/>
      <c r="E42" s="298"/>
      <c r="F42" s="219">
        <f t="shared" si="1"/>
        <v>0</v>
      </c>
    </row>
    <row r="43" spans="1:6" s="213" customFormat="1" ht="13" x14ac:dyDescent="0.3">
      <c r="A43" s="164" t="s">
        <v>196</v>
      </c>
      <c r="B43" s="164" t="s">
        <v>197</v>
      </c>
      <c r="C43" s="298"/>
      <c r="D43" s="298">
        <v>-5610684</v>
      </c>
      <c r="E43" s="298"/>
      <c r="F43" s="219">
        <f t="shared" si="1"/>
        <v>-5610684</v>
      </c>
    </row>
    <row r="44" spans="1:6" s="213" customFormat="1" ht="13" x14ac:dyDescent="0.3">
      <c r="A44" s="164" t="s">
        <v>198</v>
      </c>
      <c r="B44" s="164" t="s">
        <v>199</v>
      </c>
      <c r="C44" s="298">
        <v>-3516850500</v>
      </c>
      <c r="D44" s="298"/>
      <c r="E44" s="298"/>
      <c r="F44" s="219">
        <f t="shared" si="1"/>
        <v>-3516850500</v>
      </c>
    </row>
    <row r="45" spans="1:6" s="213" customFormat="1" ht="13" x14ac:dyDescent="0.3">
      <c r="A45" s="164" t="s">
        <v>200</v>
      </c>
      <c r="B45" s="164" t="s">
        <v>201</v>
      </c>
      <c r="C45" s="298">
        <v>-7253319471</v>
      </c>
      <c r="D45" s="298"/>
      <c r="E45" s="298"/>
      <c r="F45" s="219">
        <f t="shared" si="1"/>
        <v>-7253319471</v>
      </c>
    </row>
    <row r="46" spans="1:6" s="213" customFormat="1" ht="13" x14ac:dyDescent="0.3">
      <c r="A46" s="164" t="s">
        <v>202</v>
      </c>
      <c r="B46" s="164" t="s">
        <v>203</v>
      </c>
      <c r="C46" s="298">
        <v>1321838034</v>
      </c>
      <c r="D46" s="298">
        <v>-28437.57</v>
      </c>
      <c r="E46" s="298"/>
      <c r="F46" s="219">
        <f t="shared" si="1"/>
        <v>1321809596.4300001</v>
      </c>
    </row>
    <row r="47" spans="1:6" s="213" customFormat="1" ht="13" x14ac:dyDescent="0.3">
      <c r="A47" s="164" t="s">
        <v>204</v>
      </c>
      <c r="B47" s="164" t="s">
        <v>205</v>
      </c>
      <c r="C47" s="298"/>
      <c r="D47" s="298"/>
      <c r="E47" s="298"/>
      <c r="F47" s="219">
        <f t="shared" si="1"/>
        <v>0</v>
      </c>
    </row>
    <row r="48" spans="1:6" s="213" customFormat="1" ht="13" x14ac:dyDescent="0.3">
      <c r="A48" s="164" t="s">
        <v>206</v>
      </c>
      <c r="B48" s="164" t="s">
        <v>207</v>
      </c>
      <c r="C48" s="298"/>
      <c r="D48" s="298"/>
      <c r="E48" s="298"/>
      <c r="F48" s="219">
        <f t="shared" si="1"/>
        <v>0</v>
      </c>
    </row>
    <row r="49" spans="1:6" s="213" customFormat="1" ht="13" x14ac:dyDescent="0.3">
      <c r="A49" s="164" t="s">
        <v>210</v>
      </c>
      <c r="B49" s="164" t="s">
        <v>32</v>
      </c>
      <c r="C49" s="298">
        <v>-7815118373</v>
      </c>
      <c r="D49" s="298"/>
      <c r="E49" s="298"/>
      <c r="F49" s="219">
        <f t="shared" si="1"/>
        <v>-7815118373</v>
      </c>
    </row>
    <row r="50" spans="1:6" s="213" customFormat="1" ht="13" x14ac:dyDescent="0.3">
      <c r="A50" s="164" t="s">
        <v>211</v>
      </c>
      <c r="B50" s="164" t="s">
        <v>212</v>
      </c>
      <c r="C50" s="298">
        <v>-40215233</v>
      </c>
      <c r="D50" s="298"/>
      <c r="E50" s="298"/>
      <c r="F50" s="219">
        <f t="shared" si="1"/>
        <v>-40215233</v>
      </c>
    </row>
    <row r="51" spans="1:6" s="213" customFormat="1" ht="13" x14ac:dyDescent="0.3">
      <c r="A51" s="164" t="s">
        <v>213</v>
      </c>
      <c r="B51" s="164" t="s">
        <v>214</v>
      </c>
      <c r="C51" s="298"/>
      <c r="D51" s="298">
        <v>-8660000</v>
      </c>
      <c r="E51" s="298"/>
      <c r="F51" s="219">
        <f t="shared" si="1"/>
        <v>-8660000</v>
      </c>
    </row>
    <row r="52" spans="1:6" s="213" customFormat="1" ht="13" x14ac:dyDescent="0.3">
      <c r="A52" s="164" t="s">
        <v>215</v>
      </c>
      <c r="B52" s="164" t="s">
        <v>216</v>
      </c>
      <c r="C52" s="298">
        <v>-650000000</v>
      </c>
      <c r="D52" s="298"/>
      <c r="E52" s="298"/>
      <c r="F52" s="219">
        <f t="shared" si="1"/>
        <v>-650000000</v>
      </c>
    </row>
    <row r="53" spans="1:6" s="213" customFormat="1" ht="13" x14ac:dyDescent="0.3">
      <c r="A53" s="164" t="s">
        <v>218</v>
      </c>
      <c r="B53" s="164" t="s">
        <v>219</v>
      </c>
      <c r="C53" s="298">
        <v>-897101001</v>
      </c>
      <c r="D53" s="298"/>
      <c r="E53" s="298"/>
      <c r="F53" s="219">
        <f t="shared" si="1"/>
        <v>-897101001</v>
      </c>
    </row>
    <row r="54" spans="1:6" s="213" customFormat="1" ht="13" x14ac:dyDescent="0.3">
      <c r="A54" s="164" t="s">
        <v>220</v>
      </c>
      <c r="B54" s="164" t="s">
        <v>221</v>
      </c>
      <c r="C54" s="298">
        <v>-622576240</v>
      </c>
      <c r="D54" s="298">
        <v>-2050418.13</v>
      </c>
      <c r="E54" s="298"/>
      <c r="F54" s="219">
        <f t="shared" si="1"/>
        <v>-624626658.13</v>
      </c>
    </row>
    <row r="55" spans="1:6" s="213" customFormat="1" ht="13" x14ac:dyDescent="0.3">
      <c r="A55" s="164" t="s">
        <v>222</v>
      </c>
      <c r="B55" s="164" t="s">
        <v>223</v>
      </c>
      <c r="C55" s="298">
        <v>-113329679</v>
      </c>
      <c r="D55" s="298">
        <v>-30069.71</v>
      </c>
      <c r="E55" s="298"/>
      <c r="F55" s="219">
        <f t="shared" si="1"/>
        <v>-113359748.70999999</v>
      </c>
    </row>
    <row r="56" spans="1:6" s="213" customFormat="1" ht="13" x14ac:dyDescent="0.3">
      <c r="A56" s="164" t="s">
        <v>228</v>
      </c>
      <c r="B56" s="164" t="s">
        <v>229</v>
      </c>
      <c r="C56" s="298"/>
      <c r="D56" s="298"/>
      <c r="E56" s="298"/>
      <c r="F56" s="219">
        <f t="shared" si="1"/>
        <v>0</v>
      </c>
    </row>
    <row r="57" spans="1:6" s="213" customFormat="1" ht="13" x14ac:dyDescent="0.3">
      <c r="A57" s="164" t="s">
        <v>224</v>
      </c>
      <c r="B57" s="164" t="s">
        <v>225</v>
      </c>
      <c r="C57" s="298">
        <v>-88606876</v>
      </c>
      <c r="D57" s="298">
        <v>-99093.82</v>
      </c>
      <c r="E57" s="298"/>
      <c r="F57" s="219">
        <f t="shared" si="1"/>
        <v>-88705969.819999993</v>
      </c>
    </row>
    <row r="58" spans="1:6" s="213" customFormat="1" ht="13" x14ac:dyDescent="0.3">
      <c r="A58" s="164" t="s">
        <v>230</v>
      </c>
      <c r="B58" s="164" t="s">
        <v>231</v>
      </c>
      <c r="C58" s="298"/>
      <c r="D58" s="298"/>
      <c r="E58" s="298"/>
      <c r="F58" s="219">
        <f t="shared" si="1"/>
        <v>0</v>
      </c>
    </row>
    <row r="59" spans="1:6" s="213" customFormat="1" ht="13" x14ac:dyDescent="0.3">
      <c r="A59" s="164" t="s">
        <v>238</v>
      </c>
      <c r="B59" s="164" t="s">
        <v>239</v>
      </c>
      <c r="C59" s="298">
        <v>-113564951</v>
      </c>
      <c r="D59" s="298">
        <v>-611494.21</v>
      </c>
      <c r="E59" s="298"/>
      <c r="F59" s="219">
        <f t="shared" si="1"/>
        <v>-114176445.20999999</v>
      </c>
    </row>
    <row r="60" spans="1:6" s="213" customFormat="1" ht="13" x14ac:dyDescent="0.3">
      <c r="A60" s="164" t="s">
        <v>232</v>
      </c>
      <c r="B60" s="164" t="s">
        <v>233</v>
      </c>
      <c r="C60" s="298">
        <v>-72005487</v>
      </c>
      <c r="D60" s="298"/>
      <c r="E60" s="298"/>
      <c r="F60" s="219">
        <f t="shared" si="1"/>
        <v>-72005487</v>
      </c>
    </row>
    <row r="61" spans="1:6" s="213" customFormat="1" ht="13" x14ac:dyDescent="0.3">
      <c r="A61" s="164" t="s">
        <v>241</v>
      </c>
      <c r="B61" s="164" t="s">
        <v>242</v>
      </c>
      <c r="C61" s="298">
        <v>-399792694</v>
      </c>
      <c r="D61" s="298"/>
      <c r="E61" s="298"/>
      <c r="F61" s="219">
        <f t="shared" si="1"/>
        <v>-399792694</v>
      </c>
    </row>
    <row r="62" spans="1:6" s="213" customFormat="1" ht="13" x14ac:dyDescent="0.3">
      <c r="A62" s="164" t="s">
        <v>226</v>
      </c>
      <c r="B62" s="164" t="s">
        <v>227</v>
      </c>
      <c r="C62" s="298">
        <v>-471552422</v>
      </c>
      <c r="D62" s="298"/>
      <c r="E62" s="298"/>
      <c r="F62" s="219">
        <f t="shared" si="1"/>
        <v>-471552422</v>
      </c>
    </row>
    <row r="63" spans="1:6" s="213" customFormat="1" ht="13" x14ac:dyDescent="0.3">
      <c r="A63" s="164" t="s">
        <v>234</v>
      </c>
      <c r="B63" s="164" t="s">
        <v>235</v>
      </c>
      <c r="C63" s="298"/>
      <c r="D63" s="298"/>
      <c r="E63" s="298"/>
      <c r="F63" s="219">
        <f t="shared" si="1"/>
        <v>0</v>
      </c>
    </row>
    <row r="64" spans="1:6" s="213" customFormat="1" ht="13" x14ac:dyDescent="0.3">
      <c r="A64" s="164" t="s">
        <v>243</v>
      </c>
      <c r="B64" s="164" t="s">
        <v>244</v>
      </c>
      <c r="C64" s="298">
        <v>-1261412</v>
      </c>
      <c r="D64" s="298"/>
      <c r="E64" s="298"/>
      <c r="F64" s="219">
        <f t="shared" si="1"/>
        <v>-1261412</v>
      </c>
    </row>
    <row r="65" spans="1:6" s="213" customFormat="1" ht="13" x14ac:dyDescent="0.3">
      <c r="A65" s="164" t="s">
        <v>236</v>
      </c>
      <c r="B65" s="164" t="s">
        <v>237</v>
      </c>
      <c r="C65" s="298">
        <v>-7410</v>
      </c>
      <c r="D65" s="298"/>
      <c r="E65" s="298"/>
      <c r="F65" s="219">
        <f t="shared" si="1"/>
        <v>-7410</v>
      </c>
    </row>
    <row r="66" spans="1:6" s="213" customFormat="1" ht="13" x14ac:dyDescent="0.3">
      <c r="A66" s="164" t="s">
        <v>248</v>
      </c>
      <c r="B66" s="164" t="s">
        <v>249</v>
      </c>
      <c r="C66" s="298"/>
      <c r="D66" s="298"/>
      <c r="E66" s="298"/>
      <c r="F66" s="219">
        <f t="shared" si="1"/>
        <v>0</v>
      </c>
    </row>
    <row r="67" spans="1:6" s="213" customFormat="1" ht="13" x14ac:dyDescent="0.3">
      <c r="A67" s="164" t="s">
        <v>250</v>
      </c>
      <c r="B67" s="164" t="s">
        <v>251</v>
      </c>
      <c r="C67" s="298"/>
      <c r="D67" s="304"/>
      <c r="E67" s="298"/>
      <c r="F67" s="219">
        <f t="shared" si="1"/>
        <v>0</v>
      </c>
    </row>
    <row r="68" spans="1:6" s="213" customFormat="1" ht="13" x14ac:dyDescent="0.3">
      <c r="A68" s="164" t="s">
        <v>245</v>
      </c>
      <c r="B68" s="164" t="s">
        <v>246</v>
      </c>
      <c r="C68" s="298">
        <v>-1433060602</v>
      </c>
      <c r="D68" s="304"/>
      <c r="E68" s="298"/>
      <c r="F68" s="219">
        <f t="shared" ref="F68:F99" si="2">SUM(C68:E68)</f>
        <v>-1433060602</v>
      </c>
    </row>
    <row r="69" spans="1:6" s="213" customFormat="1" ht="13" x14ac:dyDescent="0.3">
      <c r="A69" s="164" t="s">
        <v>252</v>
      </c>
      <c r="B69" s="164" t="s">
        <v>253</v>
      </c>
      <c r="C69" s="298"/>
      <c r="D69" s="304"/>
      <c r="E69" s="298"/>
      <c r="F69" s="219">
        <f t="shared" si="2"/>
        <v>0</v>
      </c>
    </row>
    <row r="70" spans="1:6" s="213" customFormat="1" ht="13" x14ac:dyDescent="0.3">
      <c r="A70" s="164" t="s">
        <v>254</v>
      </c>
      <c r="B70" s="164" t="s">
        <v>255</v>
      </c>
      <c r="C70" s="298">
        <v>-1957915165</v>
      </c>
      <c r="D70" s="304"/>
      <c r="E70" s="298"/>
      <c r="F70" s="219">
        <f t="shared" si="2"/>
        <v>-1957915165</v>
      </c>
    </row>
    <row r="71" spans="1:6" s="213" customFormat="1" ht="13" x14ac:dyDescent="0.3">
      <c r="A71" s="164" t="s">
        <v>256</v>
      </c>
      <c r="B71" s="164" t="s">
        <v>257</v>
      </c>
      <c r="C71" s="298"/>
      <c r="D71" s="304"/>
      <c r="E71" s="298"/>
      <c r="F71" s="219">
        <f t="shared" si="2"/>
        <v>0</v>
      </c>
    </row>
    <row r="72" spans="1:6" s="213" customFormat="1" ht="13" x14ac:dyDescent="0.3">
      <c r="A72" s="164" t="s">
        <v>259</v>
      </c>
      <c r="B72" s="164" t="s">
        <v>37</v>
      </c>
      <c r="C72" s="298">
        <v>-5074575545</v>
      </c>
      <c r="D72" s="298">
        <v>-14026056.949999999</v>
      </c>
      <c r="E72" s="298"/>
      <c r="F72" s="219">
        <f t="shared" si="2"/>
        <v>-5088601601.9499998</v>
      </c>
    </row>
    <row r="73" spans="1:6" s="213" customFormat="1" ht="13" x14ac:dyDescent="0.3">
      <c r="A73" s="164" t="s">
        <v>284</v>
      </c>
      <c r="B73" s="164" t="s">
        <v>285</v>
      </c>
      <c r="C73" s="298">
        <v>3255173225</v>
      </c>
      <c r="D73" s="298">
        <v>10549557.810000001</v>
      </c>
      <c r="E73" s="298"/>
      <c r="F73" s="219">
        <f t="shared" si="2"/>
        <v>3265722782.8099999</v>
      </c>
    </row>
    <row r="74" spans="1:6" ht="13" x14ac:dyDescent="0.3">
      <c r="A74" s="164" t="s">
        <v>286</v>
      </c>
      <c r="B74" s="164" t="s">
        <v>287</v>
      </c>
      <c r="C74" s="298">
        <v>62618862</v>
      </c>
      <c r="D74" s="298">
        <v>122398.94</v>
      </c>
      <c r="E74" s="298"/>
      <c r="F74" s="219">
        <f t="shared" si="2"/>
        <v>62741260.939999998</v>
      </c>
    </row>
    <row r="75" spans="1:6" ht="13" x14ac:dyDescent="0.3">
      <c r="A75" s="164" t="s">
        <v>288</v>
      </c>
      <c r="B75" s="164" t="s">
        <v>289</v>
      </c>
      <c r="C75" s="298">
        <v>534656485</v>
      </c>
      <c r="D75" s="298">
        <v>1283737.1200000001</v>
      </c>
      <c r="E75" s="298"/>
      <c r="F75" s="219">
        <f t="shared" si="2"/>
        <v>535940222.12</v>
      </c>
    </row>
    <row r="76" spans="1:6" ht="13" x14ac:dyDescent="0.3">
      <c r="A76" s="164" t="s">
        <v>290</v>
      </c>
      <c r="B76" s="164" t="s">
        <v>291</v>
      </c>
      <c r="C76" s="298">
        <v>102528134</v>
      </c>
      <c r="D76" s="298"/>
      <c r="E76" s="298"/>
      <c r="F76" s="219">
        <f t="shared" si="2"/>
        <v>102528134</v>
      </c>
    </row>
    <row r="77" spans="1:6" ht="13" x14ac:dyDescent="0.3">
      <c r="A77" s="164" t="s">
        <v>292</v>
      </c>
      <c r="B77" s="164" t="s">
        <v>293</v>
      </c>
      <c r="C77" s="298">
        <v>125627666</v>
      </c>
      <c r="D77" s="298">
        <v>593535.77</v>
      </c>
      <c r="E77" s="298"/>
      <c r="F77" s="219">
        <f t="shared" si="2"/>
        <v>126221201.77</v>
      </c>
    </row>
    <row r="78" spans="1:6" ht="13" x14ac:dyDescent="0.3">
      <c r="A78" s="164" t="s">
        <v>318</v>
      </c>
      <c r="B78" s="164" t="s">
        <v>319</v>
      </c>
      <c r="C78" s="298">
        <v>57555546</v>
      </c>
      <c r="D78" s="298"/>
      <c r="E78" s="298"/>
      <c r="F78" s="219">
        <f t="shared" si="2"/>
        <v>57555546</v>
      </c>
    </row>
    <row r="79" spans="1:6" ht="13" x14ac:dyDescent="0.3">
      <c r="A79" s="164" t="s">
        <v>260</v>
      </c>
      <c r="B79" s="164" t="s">
        <v>261</v>
      </c>
      <c r="C79" s="298"/>
      <c r="D79" s="298"/>
      <c r="E79" s="298"/>
      <c r="F79" s="219">
        <f t="shared" si="2"/>
        <v>0</v>
      </c>
    </row>
    <row r="80" spans="1:6" ht="13" x14ac:dyDescent="0.3">
      <c r="A80" s="164" t="s">
        <v>262</v>
      </c>
      <c r="B80" s="164" t="s">
        <v>263</v>
      </c>
      <c r="C80" s="298"/>
      <c r="D80" s="298"/>
      <c r="E80" s="298"/>
      <c r="F80" s="219">
        <f t="shared" si="2"/>
        <v>0</v>
      </c>
    </row>
    <row r="81" spans="1:6" ht="13" x14ac:dyDescent="0.3">
      <c r="A81" s="164" t="s">
        <v>264</v>
      </c>
      <c r="B81" s="164" t="s">
        <v>265</v>
      </c>
      <c r="C81" s="298"/>
      <c r="D81" s="298"/>
      <c r="E81" s="298"/>
      <c r="F81" s="219">
        <f t="shared" si="2"/>
        <v>0</v>
      </c>
    </row>
    <row r="82" spans="1:6" ht="13" x14ac:dyDescent="0.3">
      <c r="A82" s="164" t="s">
        <v>294</v>
      </c>
      <c r="B82" s="164" t="s">
        <v>295</v>
      </c>
      <c r="C82" s="298"/>
      <c r="D82" s="298"/>
      <c r="E82" s="298"/>
      <c r="F82" s="219">
        <f t="shared" si="2"/>
        <v>0</v>
      </c>
    </row>
    <row r="83" spans="1:6" ht="13" x14ac:dyDescent="0.3">
      <c r="A83" s="164" t="s">
        <v>266</v>
      </c>
      <c r="B83" s="164" t="s">
        <v>267</v>
      </c>
      <c r="C83" s="298"/>
      <c r="D83" s="298"/>
      <c r="E83" s="298"/>
      <c r="F83" s="219">
        <f t="shared" si="2"/>
        <v>0</v>
      </c>
    </row>
    <row r="84" spans="1:6" ht="13" x14ac:dyDescent="0.3">
      <c r="A84" s="164" t="s">
        <v>268</v>
      </c>
      <c r="B84" s="164" t="s">
        <v>269</v>
      </c>
      <c r="C84" s="298"/>
      <c r="D84" s="298">
        <v>56383.83</v>
      </c>
      <c r="E84" s="298"/>
      <c r="F84" s="219">
        <f t="shared" si="2"/>
        <v>56383.83</v>
      </c>
    </row>
    <row r="85" spans="1:6" ht="13" x14ac:dyDescent="0.3">
      <c r="A85" s="164" t="s">
        <v>270</v>
      </c>
      <c r="B85" s="164" t="s">
        <v>271</v>
      </c>
      <c r="C85" s="298"/>
      <c r="D85" s="298"/>
      <c r="E85" s="298"/>
      <c r="F85" s="219">
        <f t="shared" si="2"/>
        <v>0</v>
      </c>
    </row>
    <row r="86" spans="1:6" ht="13" x14ac:dyDescent="0.3">
      <c r="A86" s="164" t="s">
        <v>272</v>
      </c>
      <c r="B86" s="164" t="s">
        <v>273</v>
      </c>
      <c r="C86" s="298"/>
      <c r="D86" s="298"/>
      <c r="E86" s="298"/>
      <c r="F86" s="219">
        <f t="shared" si="2"/>
        <v>0</v>
      </c>
    </row>
    <row r="87" spans="1:6" ht="13" x14ac:dyDescent="0.3">
      <c r="A87" s="164" t="s">
        <v>274</v>
      </c>
      <c r="B87" s="164" t="s">
        <v>275</v>
      </c>
      <c r="C87" s="298"/>
      <c r="D87" s="298"/>
      <c r="E87" s="298"/>
      <c r="F87" s="219">
        <f t="shared" si="2"/>
        <v>0</v>
      </c>
    </row>
    <row r="88" spans="1:6" ht="13" x14ac:dyDescent="0.3">
      <c r="A88" s="164" t="s">
        <v>282</v>
      </c>
      <c r="B88" s="164" t="s">
        <v>38</v>
      </c>
      <c r="C88" s="298">
        <v>-21536637</v>
      </c>
      <c r="D88" s="298"/>
      <c r="E88" s="298"/>
      <c r="F88" s="219">
        <f t="shared" si="2"/>
        <v>-21536637</v>
      </c>
    </row>
    <row r="89" spans="1:6" ht="13" x14ac:dyDescent="0.3">
      <c r="A89" s="164" t="s">
        <v>311</v>
      </c>
      <c r="B89" s="164" t="s">
        <v>312</v>
      </c>
      <c r="C89" s="298">
        <v>327625647</v>
      </c>
      <c r="D89" s="298">
        <v>329679.39</v>
      </c>
      <c r="E89" s="298"/>
      <c r="F89" s="219">
        <f t="shared" si="2"/>
        <v>327955326.38999999</v>
      </c>
    </row>
    <row r="90" spans="1:6" ht="13" x14ac:dyDescent="0.3">
      <c r="A90" s="164" t="s">
        <v>296</v>
      </c>
      <c r="B90" s="164" t="s">
        <v>297</v>
      </c>
      <c r="C90" s="298">
        <v>3449747</v>
      </c>
      <c r="D90" s="298"/>
      <c r="E90" s="298"/>
      <c r="F90" s="219">
        <f t="shared" si="2"/>
        <v>3449747</v>
      </c>
    </row>
    <row r="91" spans="1:6" ht="13" x14ac:dyDescent="0.3">
      <c r="A91" s="164" t="s">
        <v>313</v>
      </c>
      <c r="B91" s="164" t="s">
        <v>314</v>
      </c>
      <c r="C91" s="298">
        <v>31297385</v>
      </c>
      <c r="D91" s="298"/>
      <c r="E91" s="298"/>
      <c r="F91" s="219">
        <f t="shared" si="2"/>
        <v>31297385</v>
      </c>
    </row>
    <row r="92" spans="1:6" ht="13" x14ac:dyDescent="0.3">
      <c r="A92" s="164" t="s">
        <v>316</v>
      </c>
      <c r="B92" s="164" t="s">
        <v>317</v>
      </c>
      <c r="C92" s="298">
        <v>42739469</v>
      </c>
      <c r="D92" s="298">
        <v>5957.91</v>
      </c>
      <c r="E92" s="298"/>
      <c r="F92" s="219">
        <f t="shared" si="2"/>
        <v>42745426.909999996</v>
      </c>
    </row>
    <row r="93" spans="1:6" ht="13" x14ac:dyDescent="0.3">
      <c r="A93" s="164" t="s">
        <v>276</v>
      </c>
      <c r="B93" s="164" t="s">
        <v>277</v>
      </c>
      <c r="C93" s="298">
        <v>-5166795</v>
      </c>
      <c r="D93" s="298"/>
      <c r="E93" s="298"/>
      <c r="F93" s="219">
        <f t="shared" si="2"/>
        <v>-5166795</v>
      </c>
    </row>
    <row r="94" spans="1:6" ht="13" x14ac:dyDescent="0.3">
      <c r="A94" s="164" t="s">
        <v>278</v>
      </c>
      <c r="B94" s="164" t="s">
        <v>279</v>
      </c>
      <c r="C94" s="298">
        <v>1940811</v>
      </c>
      <c r="D94" s="298"/>
      <c r="E94" s="298"/>
      <c r="F94" s="219">
        <f t="shared" si="2"/>
        <v>1940811</v>
      </c>
    </row>
    <row r="95" spans="1:6" ht="13" x14ac:dyDescent="0.3">
      <c r="A95" s="164" t="s">
        <v>298</v>
      </c>
      <c r="B95" s="164" t="s">
        <v>299</v>
      </c>
      <c r="C95" s="298"/>
      <c r="D95" s="298"/>
      <c r="E95" s="298"/>
      <c r="F95" s="219">
        <f t="shared" si="2"/>
        <v>0</v>
      </c>
    </row>
    <row r="96" spans="1:6" ht="13" x14ac:dyDescent="0.3">
      <c r="A96" s="164" t="s">
        <v>300</v>
      </c>
      <c r="B96" s="164" t="s">
        <v>301</v>
      </c>
      <c r="C96" s="298"/>
      <c r="D96" s="298"/>
      <c r="E96" s="298"/>
      <c r="F96" s="219">
        <f t="shared" si="2"/>
        <v>0</v>
      </c>
    </row>
    <row r="97" spans="1:22" ht="13" x14ac:dyDescent="0.3">
      <c r="A97" s="164" t="s">
        <v>302</v>
      </c>
      <c r="B97" s="164" t="s">
        <v>303</v>
      </c>
      <c r="C97" s="298"/>
      <c r="D97" s="298"/>
      <c r="E97" s="298"/>
      <c r="F97" s="219">
        <f t="shared" si="2"/>
        <v>0</v>
      </c>
    </row>
    <row r="98" spans="1:22" ht="13" x14ac:dyDescent="0.3">
      <c r="A98" s="164" t="s">
        <v>304</v>
      </c>
      <c r="B98" s="164" t="s">
        <v>305</v>
      </c>
      <c r="C98" s="298"/>
      <c r="D98" s="298"/>
      <c r="E98" s="298"/>
      <c r="F98" s="219">
        <f t="shared" si="2"/>
        <v>0</v>
      </c>
    </row>
    <row r="99" spans="1:22" ht="13" x14ac:dyDescent="0.3">
      <c r="A99" s="164" t="s">
        <v>306</v>
      </c>
      <c r="B99" s="164" t="s">
        <v>307</v>
      </c>
      <c r="C99" s="298"/>
      <c r="D99" s="298"/>
      <c r="E99" s="298"/>
      <c r="F99" s="219">
        <f t="shared" si="2"/>
        <v>0</v>
      </c>
    </row>
    <row r="100" spans="1:22" ht="13" x14ac:dyDescent="0.3">
      <c r="A100" s="164" t="s">
        <v>308</v>
      </c>
      <c r="B100" s="164" t="s">
        <v>309</v>
      </c>
      <c r="C100" s="298"/>
      <c r="D100" s="298"/>
      <c r="E100" s="298"/>
      <c r="F100" s="219">
        <f t="shared" ref="F100:F104" si="3">SUM(C100:E100)</f>
        <v>0</v>
      </c>
    </row>
    <row r="101" spans="1:22" ht="13" x14ac:dyDescent="0.3">
      <c r="A101" s="164" t="s">
        <v>280</v>
      </c>
      <c r="B101" s="164" t="s">
        <v>281</v>
      </c>
      <c r="C101" s="298"/>
      <c r="D101" s="298"/>
      <c r="E101" s="298"/>
      <c r="F101" s="219">
        <f t="shared" si="3"/>
        <v>0</v>
      </c>
      <c r="I101" s="199"/>
    </row>
    <row r="102" spans="1:22" ht="13" x14ac:dyDescent="0.3">
      <c r="A102" s="164" t="s">
        <v>320</v>
      </c>
      <c r="B102" s="164" t="s">
        <v>39</v>
      </c>
      <c r="C102" s="298"/>
      <c r="D102" s="298"/>
      <c r="E102" s="298"/>
      <c r="F102" s="219">
        <f t="shared" si="3"/>
        <v>0</v>
      </c>
    </row>
    <row r="103" spans="1:22" ht="13" x14ac:dyDescent="0.3">
      <c r="A103" s="164" t="s">
        <v>321</v>
      </c>
      <c r="B103" s="164" t="s">
        <v>322</v>
      </c>
      <c r="C103" s="298"/>
      <c r="D103" s="298"/>
      <c r="E103" s="298"/>
      <c r="F103" s="219">
        <f t="shared" si="3"/>
        <v>0</v>
      </c>
    </row>
    <row r="104" spans="1:22" s="12" customFormat="1" ht="13" x14ac:dyDescent="0.3">
      <c r="A104" s="217" t="s">
        <v>12</v>
      </c>
      <c r="B104" s="217"/>
      <c r="C104" s="223">
        <f>SUM(C4:C103)</f>
        <v>0</v>
      </c>
      <c r="D104" s="223">
        <f t="shared" ref="D104:E104" si="4">SUM(D4:D103)</f>
        <v>-7.8944140113890171E-10</v>
      </c>
      <c r="E104" s="223">
        <f t="shared" si="4"/>
        <v>0</v>
      </c>
      <c r="F104" s="220">
        <f t="shared" si="3"/>
        <v>-7.8944140113890171E-10</v>
      </c>
    </row>
    <row r="105" spans="1:22" ht="14" x14ac:dyDescent="0.3">
      <c r="A105" s="167"/>
      <c r="B105" s="167"/>
      <c r="C105" s="228"/>
      <c r="D105" s="229"/>
      <c r="E105" s="228"/>
      <c r="F105" s="216"/>
      <c r="G105" s="685" t="s">
        <v>42</v>
      </c>
      <c r="H105" s="686"/>
      <c r="I105" s="686"/>
    </row>
    <row r="106" spans="1:22" ht="14" x14ac:dyDescent="0.3">
      <c r="A106" s="167"/>
      <c r="B106" s="167"/>
      <c r="C106" s="228"/>
      <c r="D106" s="229"/>
      <c r="E106" s="228"/>
      <c r="F106" s="216"/>
      <c r="G106" s="218">
        <f>SUM(C72:C103)</f>
        <v>-556066000</v>
      </c>
      <c r="H106" s="218">
        <f>SUM(D72:D103)</f>
        <v>-1084806.1799999985</v>
      </c>
      <c r="I106" s="218">
        <f>SUM(E72:E103)</f>
        <v>0</v>
      </c>
      <c r="J106" s="225">
        <f>SUM(F72:F103)</f>
        <v>-557150806.17999995</v>
      </c>
      <c r="K106" s="165"/>
      <c r="L106" s="165"/>
      <c r="M106" s="165"/>
      <c r="N106" s="165"/>
      <c r="O106" s="165"/>
      <c r="P106" s="165"/>
      <c r="Q106" s="165"/>
      <c r="R106" s="165"/>
      <c r="S106" s="165"/>
      <c r="T106" s="165"/>
      <c r="U106" s="165"/>
      <c r="V106" s="165"/>
    </row>
    <row r="107" spans="1:22" ht="13" x14ac:dyDescent="0.3">
      <c r="A107" s="167"/>
      <c r="B107" s="167"/>
      <c r="C107" s="168"/>
      <c r="D107" s="230"/>
      <c r="E107" s="168"/>
      <c r="F107" s="216"/>
      <c r="G107" s="224" t="s">
        <v>328</v>
      </c>
      <c r="H107" s="224" t="s">
        <v>433</v>
      </c>
      <c r="I107" s="224" t="s">
        <v>329</v>
      </c>
      <c r="J107" s="12"/>
    </row>
    <row r="108" spans="1:22" x14ac:dyDescent="0.25">
      <c r="A108" s="167"/>
      <c r="B108" s="167"/>
      <c r="C108" s="168"/>
      <c r="D108" s="168"/>
      <c r="E108" s="168"/>
      <c r="F108" s="216"/>
    </row>
    <row r="109" spans="1:22" x14ac:dyDescent="0.25">
      <c r="A109" s="167"/>
      <c r="B109" s="167"/>
      <c r="C109" s="168"/>
      <c r="D109" s="168"/>
      <c r="E109" s="168"/>
      <c r="F109" s="216"/>
    </row>
    <row r="110" spans="1:22" x14ac:dyDescent="0.25">
      <c r="A110" s="167"/>
      <c r="B110" s="167"/>
      <c r="C110" s="168"/>
      <c r="D110" s="168"/>
      <c r="E110" s="168"/>
      <c r="F110" s="169"/>
    </row>
    <row r="111" spans="1:22" hidden="1" x14ac:dyDescent="0.25">
      <c r="A111" s="167"/>
      <c r="B111" s="167"/>
      <c r="C111" s="168"/>
      <c r="D111" s="168"/>
      <c r="E111" s="168"/>
      <c r="F111" s="169"/>
    </row>
    <row r="112" spans="1:22" hidden="1" x14ac:dyDescent="0.25">
      <c r="A112" s="167"/>
      <c r="B112" s="167"/>
      <c r="C112" s="168"/>
      <c r="D112" s="168"/>
      <c r="E112" s="168"/>
      <c r="F112" s="169"/>
    </row>
    <row r="113" spans="1:17" s="172" customFormat="1" ht="37.5" hidden="1" x14ac:dyDescent="0.3">
      <c r="A113" s="170"/>
      <c r="B113" s="170" t="s">
        <v>330</v>
      </c>
      <c r="C113" s="171" t="s">
        <v>331</v>
      </c>
      <c r="D113" s="171" t="s">
        <v>332</v>
      </c>
      <c r="E113" s="171" t="s">
        <v>333</v>
      </c>
      <c r="F113" s="171" t="s">
        <v>334</v>
      </c>
      <c r="G113" s="171" t="s">
        <v>335</v>
      </c>
      <c r="H113" s="171" t="s">
        <v>336</v>
      </c>
      <c r="I113" s="171" t="s">
        <v>337</v>
      </c>
      <c r="J113" s="171" t="s">
        <v>338</v>
      </c>
    </row>
    <row r="114" spans="1:17" s="172" customFormat="1" ht="13" hidden="1" x14ac:dyDescent="0.3">
      <c r="B114" s="173" t="s">
        <v>9</v>
      </c>
      <c r="C114" s="231">
        <v>0.65300000000000002</v>
      </c>
      <c r="D114" s="231">
        <v>0.11600000000000001</v>
      </c>
      <c r="E114" s="231">
        <v>7.0000000000000001E-3</v>
      </c>
      <c r="F114" s="174">
        <v>0.94699999999999995</v>
      </c>
      <c r="G114" s="174">
        <f>(D119-C119)/D119</f>
        <v>0.94788273615635177</v>
      </c>
      <c r="H114" s="174">
        <v>0.94199999999999995</v>
      </c>
      <c r="I114" s="174" t="s">
        <v>339</v>
      </c>
      <c r="J114" s="174">
        <v>0.93899999999999995</v>
      </c>
    </row>
    <row r="115" spans="1:17" s="172" customFormat="1" ht="13" hidden="1" x14ac:dyDescent="0.3">
      <c r="B115" s="173" t="s">
        <v>50</v>
      </c>
      <c r="C115" s="232">
        <v>0.82499999999999996</v>
      </c>
      <c r="D115" s="232">
        <v>3.2000000000000001E-2</v>
      </c>
      <c r="E115" s="232">
        <v>1E-3</v>
      </c>
      <c r="F115" s="175">
        <v>0.97099999999999997</v>
      </c>
      <c r="G115" s="174">
        <f>C120/D120</f>
        <v>0.99895760945100764</v>
      </c>
      <c r="H115" s="175">
        <v>0.98</v>
      </c>
      <c r="I115" s="175">
        <v>1</v>
      </c>
      <c r="J115" s="175">
        <v>0.91500000000000004</v>
      </c>
      <c r="K115" s="170" t="s">
        <v>340</v>
      </c>
    </row>
    <row r="116" spans="1:17" ht="13" hidden="1" x14ac:dyDescent="0.25">
      <c r="B116" s="176" t="s">
        <v>11</v>
      </c>
      <c r="C116" s="233" t="s">
        <v>339</v>
      </c>
      <c r="D116" s="233" t="s">
        <v>339</v>
      </c>
      <c r="E116" s="233">
        <v>0</v>
      </c>
      <c r="F116" s="177">
        <v>0.95799999999999996</v>
      </c>
      <c r="G116" s="177">
        <v>1</v>
      </c>
      <c r="H116" s="177">
        <v>0.93100000000000005</v>
      </c>
      <c r="I116" s="178" t="s">
        <v>339</v>
      </c>
      <c r="J116" s="177">
        <v>1</v>
      </c>
    </row>
    <row r="117" spans="1:17" hidden="1" x14ac:dyDescent="0.25">
      <c r="A117" s="167"/>
      <c r="B117" s="167"/>
      <c r="C117" s="168"/>
      <c r="D117" s="168"/>
      <c r="E117" s="168"/>
      <c r="F117" s="169"/>
      <c r="I117" t="s">
        <v>341</v>
      </c>
    </row>
    <row r="118" spans="1:17" hidden="1" x14ac:dyDescent="0.25">
      <c r="A118" t="s">
        <v>342</v>
      </c>
      <c r="C118" s="6" t="s">
        <v>343</v>
      </c>
      <c r="D118" s="6" t="s">
        <v>344</v>
      </c>
    </row>
    <row r="119" spans="1:17" ht="13" hidden="1" x14ac:dyDescent="0.3">
      <c r="B119" s="173" t="s">
        <v>9</v>
      </c>
      <c r="C119" s="234">
        <v>64</v>
      </c>
      <c r="D119" s="234">
        <v>1228</v>
      </c>
    </row>
    <row r="120" spans="1:17" ht="13" hidden="1" x14ac:dyDescent="0.3">
      <c r="B120" s="173" t="s">
        <v>345</v>
      </c>
      <c r="C120" s="234">
        <v>5750</v>
      </c>
      <c r="D120" s="234">
        <v>5756</v>
      </c>
      <c r="E120" s="2"/>
    </row>
    <row r="121" spans="1:17" hidden="1" x14ac:dyDescent="0.25"/>
    <row r="122" spans="1:17" ht="14.15" hidden="1" customHeight="1" thickBot="1" x14ac:dyDescent="0.35">
      <c r="C122" s="691" t="s">
        <v>346</v>
      </c>
      <c r="D122" s="692"/>
      <c r="E122" s="692"/>
      <c r="F122" s="692"/>
      <c r="G122" s="692"/>
      <c r="H122" s="693"/>
      <c r="J122" s="691" t="s">
        <v>347</v>
      </c>
      <c r="K122" s="692"/>
      <c r="L122" s="692"/>
      <c r="M122" s="692"/>
      <c r="N122" s="692"/>
      <c r="O122" s="693"/>
      <c r="P122" t="s">
        <v>348</v>
      </c>
    </row>
    <row r="123" spans="1:17" ht="13" hidden="1" x14ac:dyDescent="0.3">
      <c r="B123" s="12" t="s">
        <v>349</v>
      </c>
      <c r="C123" s="687" t="s">
        <v>9</v>
      </c>
      <c r="D123" s="688"/>
      <c r="E123" s="689" t="s">
        <v>50</v>
      </c>
      <c r="F123" s="690"/>
      <c r="G123" s="689" t="s">
        <v>350</v>
      </c>
      <c r="H123" s="690"/>
      <c r="J123" s="689" t="s">
        <v>9</v>
      </c>
      <c r="K123" s="690"/>
      <c r="L123" s="689" t="s">
        <v>50</v>
      </c>
      <c r="M123" s="690"/>
      <c r="N123" s="689" t="s">
        <v>350</v>
      </c>
      <c r="O123" s="690"/>
    </row>
    <row r="124" spans="1:17" ht="13" hidden="1" x14ac:dyDescent="0.3">
      <c r="B124" s="179"/>
      <c r="C124" s="235" t="s">
        <v>351</v>
      </c>
      <c r="D124" s="235" t="s">
        <v>352</v>
      </c>
      <c r="E124" s="235" t="s">
        <v>351</v>
      </c>
      <c r="F124" s="180" t="s">
        <v>352</v>
      </c>
      <c r="G124" s="180" t="s">
        <v>351</v>
      </c>
      <c r="H124" s="180" t="s">
        <v>352</v>
      </c>
      <c r="J124" s="180" t="s">
        <v>351</v>
      </c>
      <c r="K124" s="180" t="s">
        <v>352</v>
      </c>
      <c r="L124" s="180" t="s">
        <v>351</v>
      </c>
      <c r="M124" s="180" t="s">
        <v>352</v>
      </c>
      <c r="N124" s="180" t="s">
        <v>351</v>
      </c>
      <c r="O124" s="180" t="s">
        <v>352</v>
      </c>
    </row>
    <row r="125" spans="1:17" s="12" customFormat="1" ht="13" hidden="1" x14ac:dyDescent="0.3">
      <c r="B125" s="181" t="s">
        <v>99</v>
      </c>
      <c r="C125" s="236">
        <v>1448477</v>
      </c>
      <c r="D125" s="236">
        <f>SUM(D126:D136)</f>
        <v>7478</v>
      </c>
      <c r="E125" s="236">
        <v>1007671</v>
      </c>
      <c r="F125" s="182">
        <f>SUM(F126:F142)</f>
        <v>4228</v>
      </c>
      <c r="G125" s="182">
        <f>SUM(G126:G130)</f>
        <v>6976</v>
      </c>
      <c r="H125" s="182">
        <f>SUM(H126:H130)</f>
        <v>5</v>
      </c>
      <c r="I125" s="183"/>
      <c r="J125" s="182">
        <f>SUM(J126:J148)</f>
        <v>503291</v>
      </c>
      <c r="K125" s="182">
        <f>SUM(K126:K148)</f>
        <v>1895</v>
      </c>
      <c r="L125" s="182">
        <f>SUM(L126:L148)</f>
        <v>297184</v>
      </c>
      <c r="M125" s="182">
        <f>SUM(M126:M148)</f>
        <v>3068</v>
      </c>
      <c r="N125" s="184">
        <v>52</v>
      </c>
      <c r="O125" s="184">
        <v>4</v>
      </c>
      <c r="Q125" s="183"/>
    </row>
    <row r="126" spans="1:17" hidden="1" x14ac:dyDescent="0.25">
      <c r="B126" s="179"/>
      <c r="C126" s="63">
        <v>0</v>
      </c>
      <c r="D126" s="63">
        <v>7</v>
      </c>
      <c r="E126" s="63">
        <v>223892</v>
      </c>
      <c r="F126" s="185">
        <v>0</v>
      </c>
      <c r="G126" s="185">
        <v>6893</v>
      </c>
      <c r="H126" s="185">
        <v>0</v>
      </c>
      <c r="J126" s="185">
        <v>280</v>
      </c>
      <c r="K126" s="185">
        <v>40</v>
      </c>
      <c r="L126" s="185">
        <v>606</v>
      </c>
      <c r="M126" s="185">
        <v>22</v>
      </c>
    </row>
    <row r="127" spans="1:17" hidden="1" x14ac:dyDescent="0.25">
      <c r="C127" s="63">
        <v>1327364</v>
      </c>
      <c r="D127" s="63">
        <v>163</v>
      </c>
      <c r="E127" s="63">
        <v>0</v>
      </c>
      <c r="F127" s="185">
        <v>0</v>
      </c>
      <c r="G127" s="185">
        <v>61</v>
      </c>
      <c r="H127" s="185">
        <v>0</v>
      </c>
      <c r="J127" s="185">
        <v>2777</v>
      </c>
      <c r="K127" s="185">
        <v>3</v>
      </c>
      <c r="L127" s="185">
        <v>3195</v>
      </c>
      <c r="M127" s="185">
        <v>2</v>
      </c>
    </row>
    <row r="128" spans="1:17" hidden="1" x14ac:dyDescent="0.25">
      <c r="C128" s="63">
        <v>0</v>
      </c>
      <c r="D128" s="63">
        <v>23</v>
      </c>
      <c r="E128" s="63">
        <v>0</v>
      </c>
      <c r="F128" s="185">
        <v>1110</v>
      </c>
      <c r="G128" s="185">
        <v>0</v>
      </c>
      <c r="H128" s="185">
        <v>2</v>
      </c>
      <c r="J128" s="185">
        <v>477</v>
      </c>
      <c r="K128" s="185">
        <v>65</v>
      </c>
      <c r="L128" s="185">
        <v>721</v>
      </c>
      <c r="M128" s="185">
        <v>126</v>
      </c>
    </row>
    <row r="129" spans="1:13" hidden="1" x14ac:dyDescent="0.25">
      <c r="C129" s="63">
        <v>0</v>
      </c>
      <c r="D129" s="63">
        <v>40</v>
      </c>
      <c r="E129" s="63">
        <v>0</v>
      </c>
      <c r="F129" s="185">
        <v>0</v>
      </c>
      <c r="G129" s="185">
        <v>22</v>
      </c>
      <c r="H129" s="185">
        <v>0</v>
      </c>
      <c r="J129" s="185">
        <v>17392</v>
      </c>
      <c r="K129" s="185">
        <v>24</v>
      </c>
      <c r="L129" s="185">
        <v>5231</v>
      </c>
      <c r="M129" s="185">
        <v>13</v>
      </c>
    </row>
    <row r="130" spans="1:13" hidden="1" x14ac:dyDescent="0.25">
      <c r="C130" s="63">
        <v>0</v>
      </c>
      <c r="D130" s="63">
        <v>51</v>
      </c>
      <c r="E130" s="63">
        <v>0</v>
      </c>
      <c r="F130" s="185">
        <v>0</v>
      </c>
      <c r="G130" s="186">
        <v>0</v>
      </c>
      <c r="H130" s="186">
        <v>3</v>
      </c>
      <c r="J130" s="185">
        <v>37</v>
      </c>
      <c r="K130" s="185">
        <v>19</v>
      </c>
      <c r="L130" s="185">
        <v>12</v>
      </c>
      <c r="M130" s="185">
        <v>12</v>
      </c>
    </row>
    <row r="131" spans="1:13" hidden="1" x14ac:dyDescent="0.25">
      <c r="C131" s="63">
        <v>0</v>
      </c>
      <c r="D131" s="63">
        <v>24</v>
      </c>
      <c r="E131" s="63">
        <v>0</v>
      </c>
      <c r="F131" s="185">
        <v>0</v>
      </c>
      <c r="J131" s="185">
        <v>255255</v>
      </c>
      <c r="K131" s="185">
        <v>416</v>
      </c>
      <c r="L131" s="185">
        <v>109944</v>
      </c>
      <c r="M131" s="185">
        <v>427</v>
      </c>
    </row>
    <row r="132" spans="1:13" hidden="1" x14ac:dyDescent="0.25">
      <c r="A132">
        <v>120698</v>
      </c>
      <c r="B132" s="166">
        <f>SUM(C132:D132)</f>
        <v>0</v>
      </c>
      <c r="C132" s="63">
        <v>0</v>
      </c>
      <c r="D132" s="63">
        <v>0</v>
      </c>
      <c r="E132" s="63">
        <v>0</v>
      </c>
      <c r="F132" s="185">
        <v>0</v>
      </c>
      <c r="J132" s="185">
        <v>237</v>
      </c>
      <c r="K132" s="185">
        <v>57</v>
      </c>
      <c r="L132" s="185">
        <v>1853</v>
      </c>
      <c r="M132" s="185">
        <v>643</v>
      </c>
    </row>
    <row r="133" spans="1:13" hidden="1" x14ac:dyDescent="0.25">
      <c r="C133" s="237">
        <v>0</v>
      </c>
      <c r="D133" s="63">
        <v>0</v>
      </c>
      <c r="E133" s="63">
        <v>0</v>
      </c>
      <c r="F133" s="185">
        <v>0</v>
      </c>
      <c r="J133" s="185">
        <v>0</v>
      </c>
      <c r="K133" s="185">
        <v>0</v>
      </c>
      <c r="L133" s="185">
        <v>2352</v>
      </c>
      <c r="M133" s="185">
        <v>562</v>
      </c>
    </row>
    <row r="134" spans="1:13" hidden="1" x14ac:dyDescent="0.25">
      <c r="C134" s="6">
        <v>0</v>
      </c>
      <c r="D134" s="238">
        <v>7152</v>
      </c>
      <c r="E134" s="63">
        <v>0</v>
      </c>
      <c r="F134" s="185">
        <v>3</v>
      </c>
      <c r="J134" s="185">
        <v>111</v>
      </c>
      <c r="K134" s="185">
        <v>26</v>
      </c>
      <c r="L134" s="185">
        <v>129</v>
      </c>
      <c r="M134" s="185">
        <v>56</v>
      </c>
    </row>
    <row r="135" spans="1:13" hidden="1" x14ac:dyDescent="0.25">
      <c r="C135" s="6">
        <v>0</v>
      </c>
      <c r="D135" s="6">
        <v>18</v>
      </c>
      <c r="E135" s="63">
        <v>0</v>
      </c>
      <c r="F135" s="185">
        <v>46</v>
      </c>
      <c r="J135" s="185">
        <v>639</v>
      </c>
      <c r="K135" s="185">
        <v>120</v>
      </c>
      <c r="L135" s="185">
        <v>94</v>
      </c>
      <c r="M135" s="185">
        <v>38</v>
      </c>
    </row>
    <row r="136" spans="1:13" hidden="1" x14ac:dyDescent="0.25">
      <c r="C136" s="6">
        <v>0</v>
      </c>
      <c r="E136" s="63">
        <v>0</v>
      </c>
      <c r="F136" s="185">
        <v>0</v>
      </c>
      <c r="J136" s="185">
        <v>48</v>
      </c>
      <c r="K136" s="185">
        <v>14</v>
      </c>
      <c r="L136" s="185">
        <v>154</v>
      </c>
      <c r="M136" s="185">
        <v>101</v>
      </c>
    </row>
    <row r="137" spans="1:13" hidden="1" x14ac:dyDescent="0.25">
      <c r="C137" s="6">
        <v>121113</v>
      </c>
      <c r="E137" s="63">
        <v>0</v>
      </c>
      <c r="F137" s="185">
        <v>0</v>
      </c>
      <c r="J137" s="185">
        <v>31</v>
      </c>
      <c r="K137" s="185">
        <v>6</v>
      </c>
      <c r="L137" s="185">
        <v>7</v>
      </c>
      <c r="M137" s="185">
        <v>3</v>
      </c>
    </row>
    <row r="138" spans="1:13" hidden="1" x14ac:dyDescent="0.25">
      <c r="E138" s="63">
        <v>783779</v>
      </c>
      <c r="F138" s="185">
        <v>0</v>
      </c>
      <c r="J138" s="185">
        <v>116357</v>
      </c>
      <c r="K138" s="185">
        <v>392</v>
      </c>
      <c r="L138" s="185">
        <v>133770</v>
      </c>
      <c r="M138" s="185">
        <v>434</v>
      </c>
    </row>
    <row r="139" spans="1:13" hidden="1" x14ac:dyDescent="0.25">
      <c r="E139" s="63">
        <v>0</v>
      </c>
      <c r="F139" s="185">
        <v>1</v>
      </c>
      <c r="J139" s="185">
        <v>307</v>
      </c>
      <c r="K139" s="185">
        <v>58</v>
      </c>
      <c r="L139" s="185">
        <v>153</v>
      </c>
      <c r="M139" s="185">
        <v>40</v>
      </c>
    </row>
    <row r="140" spans="1:13" hidden="1" x14ac:dyDescent="0.25">
      <c r="E140" s="63">
        <v>0</v>
      </c>
      <c r="F140" s="185">
        <v>3055</v>
      </c>
      <c r="J140" s="185">
        <v>271</v>
      </c>
      <c r="K140" s="185">
        <v>0</v>
      </c>
      <c r="L140" s="185">
        <v>0</v>
      </c>
      <c r="M140" s="185">
        <v>0</v>
      </c>
    </row>
    <row r="141" spans="1:13" hidden="1" x14ac:dyDescent="0.25">
      <c r="E141" s="63">
        <v>0</v>
      </c>
      <c r="F141" s="185">
        <v>9</v>
      </c>
      <c r="J141" s="185">
        <v>7362</v>
      </c>
      <c r="K141" s="185">
        <v>64</v>
      </c>
      <c r="L141" s="185">
        <v>2168</v>
      </c>
      <c r="M141" s="185">
        <v>55</v>
      </c>
    </row>
    <row r="142" spans="1:13" hidden="1" x14ac:dyDescent="0.25">
      <c r="E142" s="63">
        <v>0</v>
      </c>
      <c r="F142" s="185">
        <v>4</v>
      </c>
      <c r="J142" s="185">
        <v>0</v>
      </c>
      <c r="K142" s="185">
        <v>0</v>
      </c>
      <c r="L142" s="185">
        <v>600</v>
      </c>
      <c r="M142" s="185">
        <v>392</v>
      </c>
    </row>
    <row r="143" spans="1:13" hidden="1" x14ac:dyDescent="0.25">
      <c r="J143" s="185">
        <v>8276</v>
      </c>
      <c r="K143" s="185">
        <v>77</v>
      </c>
      <c r="L143" s="185">
        <v>0</v>
      </c>
      <c r="M143" s="185">
        <v>0</v>
      </c>
    </row>
    <row r="144" spans="1:13" ht="13" hidden="1" x14ac:dyDescent="0.3">
      <c r="B144" s="12" t="s">
        <v>353</v>
      </c>
      <c r="C144" s="239" t="s">
        <v>328</v>
      </c>
      <c r="D144" s="188" t="s">
        <v>329</v>
      </c>
      <c r="E144" s="189" t="s">
        <v>11</v>
      </c>
      <c r="J144" s="185">
        <v>26391</v>
      </c>
      <c r="K144" s="185">
        <v>73</v>
      </c>
      <c r="L144" s="185">
        <v>11001</v>
      </c>
      <c r="M144" s="185">
        <v>42</v>
      </c>
    </row>
    <row r="145" spans="2:14" ht="13" hidden="1" thickBot="1" x14ac:dyDescent="0.3">
      <c r="B145" s="190" t="s">
        <v>354</v>
      </c>
      <c r="C145" s="240">
        <v>1961904</v>
      </c>
      <c r="D145" s="240">
        <v>1343795</v>
      </c>
      <c r="E145" s="240">
        <v>7037</v>
      </c>
      <c r="F145" s="166">
        <f>SUM(C145:E145)</f>
        <v>3312736</v>
      </c>
      <c r="J145" s="185">
        <v>36268</v>
      </c>
      <c r="K145" s="185">
        <v>370</v>
      </c>
      <c r="L145" s="185">
        <v>2100</v>
      </c>
      <c r="M145" s="185">
        <v>46</v>
      </c>
    </row>
    <row r="146" spans="2:14" hidden="1" x14ac:dyDescent="0.25">
      <c r="J146" s="185">
        <v>124</v>
      </c>
      <c r="K146" s="185">
        <v>21</v>
      </c>
      <c r="L146" s="185">
        <v>23</v>
      </c>
      <c r="M146" s="185">
        <v>11</v>
      </c>
    </row>
    <row r="147" spans="2:14" hidden="1" x14ac:dyDescent="0.25">
      <c r="G147" s="65"/>
      <c r="J147" s="185">
        <v>1183</v>
      </c>
      <c r="K147" s="185">
        <v>1</v>
      </c>
      <c r="L147" s="185">
        <v>1300</v>
      </c>
      <c r="M147" s="185">
        <v>0</v>
      </c>
    </row>
    <row r="148" spans="2:14" hidden="1" x14ac:dyDescent="0.25">
      <c r="J148" s="185">
        <v>29468</v>
      </c>
      <c r="K148" s="185">
        <v>49</v>
      </c>
      <c r="L148" s="185">
        <v>21771</v>
      </c>
      <c r="M148" s="185">
        <v>43</v>
      </c>
    </row>
    <row r="149" spans="2:14" x14ac:dyDescent="0.25">
      <c r="H149" s="166"/>
    </row>
    <row r="150" spans="2:14" x14ac:dyDescent="0.25">
      <c r="J150" s="65"/>
      <c r="K150" s="65"/>
      <c r="L150" s="65"/>
      <c r="M150" s="65"/>
    </row>
    <row r="159" spans="2:14" x14ac:dyDescent="0.25">
      <c r="N159" s="166"/>
    </row>
    <row r="188" spans="15:15" x14ac:dyDescent="0.25">
      <c r="O188" s="166"/>
    </row>
  </sheetData>
  <mergeCells count="9">
    <mergeCell ref="J122:O122"/>
    <mergeCell ref="J123:K123"/>
    <mergeCell ref="L123:M123"/>
    <mergeCell ref="N123:O123"/>
    <mergeCell ref="G105:I105"/>
    <mergeCell ref="C123:D123"/>
    <mergeCell ref="E123:F123"/>
    <mergeCell ref="G123:H123"/>
    <mergeCell ref="C122:H122"/>
  </mergeCells>
  <phoneticPr fontId="20" type="noConversion"/>
  <pageMargins left="0.75" right="0.75" top="1" bottom="1" header="0.5" footer="0.5"/>
  <pageSetup paperSize="5" scale="80" fitToHeight="4"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indexed="46"/>
  </sheetPr>
  <dimension ref="A1:Q76"/>
  <sheetViews>
    <sheetView topLeftCell="A2" zoomScale="80" zoomScaleNormal="80" zoomScaleSheetLayoutView="75" workbookViewId="0">
      <selection activeCell="D11" sqref="D11"/>
    </sheetView>
  </sheetViews>
  <sheetFormatPr defaultRowHeight="12.5" x14ac:dyDescent="0.25"/>
  <cols>
    <col min="1" max="1" width="3.36328125" customWidth="1"/>
    <col min="2" max="2" width="37.36328125" bestFit="1" customWidth="1"/>
    <col min="3" max="3" width="24.36328125" customWidth="1"/>
    <col min="4" max="4" width="26.54296875" style="6" customWidth="1"/>
    <col min="5" max="5" width="22.7265625" customWidth="1"/>
    <col min="6" max="6" width="21.36328125" bestFit="1" customWidth="1"/>
    <col min="7" max="7" width="16.26953125" bestFit="1" customWidth="1"/>
    <col min="8" max="8" width="15.7265625" customWidth="1"/>
    <col min="9" max="9" width="11.54296875" bestFit="1" customWidth="1"/>
    <col min="10" max="10" width="12.26953125" bestFit="1" customWidth="1"/>
    <col min="11" max="11" width="13.54296875" bestFit="1" customWidth="1"/>
    <col min="12" max="12" width="12.26953125" bestFit="1" customWidth="1"/>
    <col min="13" max="13" width="13.54296875" bestFit="1" customWidth="1"/>
    <col min="14" max="14" width="12.26953125" bestFit="1" customWidth="1"/>
    <col min="15" max="15" width="13.54296875" bestFit="1" customWidth="1"/>
    <col min="17" max="17" width="10.36328125" bestFit="1" customWidth="1"/>
  </cols>
  <sheetData>
    <row r="1" spans="1:17" s="172" customFormat="1" ht="37.5" x14ac:dyDescent="0.3">
      <c r="A1" s="170"/>
      <c r="B1" s="170" t="s">
        <v>330</v>
      </c>
      <c r="C1" s="171" t="s">
        <v>331</v>
      </c>
      <c r="D1" s="171" t="s">
        <v>332</v>
      </c>
      <c r="E1" s="171" t="s">
        <v>333</v>
      </c>
      <c r="F1" s="171" t="s">
        <v>334</v>
      </c>
      <c r="G1" s="171" t="s">
        <v>335</v>
      </c>
      <c r="H1" s="171" t="s">
        <v>336</v>
      </c>
      <c r="I1" s="171" t="s">
        <v>337</v>
      </c>
      <c r="J1" s="171" t="s">
        <v>338</v>
      </c>
    </row>
    <row r="2" spans="1:17" s="172" customFormat="1" ht="13" x14ac:dyDescent="0.3">
      <c r="B2" s="173" t="s">
        <v>9</v>
      </c>
      <c r="C2" s="320">
        <v>79</v>
      </c>
      <c r="D2" s="320">
        <v>2.5</v>
      </c>
      <c r="E2" s="321">
        <v>0.7</v>
      </c>
      <c r="F2" s="320">
        <v>98.5</v>
      </c>
      <c r="G2" s="320">
        <v>97</v>
      </c>
      <c r="H2" s="320">
        <v>96.7</v>
      </c>
      <c r="I2" s="320">
        <v>100</v>
      </c>
      <c r="J2" s="320">
        <v>98.1</v>
      </c>
      <c r="K2" s="170"/>
    </row>
    <row r="3" spans="1:17" s="172" customFormat="1" ht="13" x14ac:dyDescent="0.3">
      <c r="B3" s="173" t="s">
        <v>50</v>
      </c>
      <c r="C3" s="320"/>
      <c r="D3" s="320"/>
      <c r="E3" s="321"/>
      <c r="F3" s="320"/>
      <c r="G3" s="320"/>
      <c r="H3" s="320"/>
      <c r="I3" s="320"/>
      <c r="J3" s="320"/>
      <c r="K3" s="170"/>
    </row>
    <row r="4" spans="1:17" ht="13" x14ac:dyDescent="0.25">
      <c r="B4" s="176" t="s">
        <v>429</v>
      </c>
      <c r="C4" s="320">
        <v>98.5</v>
      </c>
      <c r="D4" s="320">
        <v>1.5</v>
      </c>
      <c r="E4" s="321">
        <v>0</v>
      </c>
      <c r="F4" s="320">
        <v>99.8</v>
      </c>
      <c r="G4" s="320">
        <v>100</v>
      </c>
      <c r="H4" s="320">
        <v>98.8</v>
      </c>
      <c r="I4" s="320">
        <v>100</v>
      </c>
      <c r="J4" s="320">
        <v>100</v>
      </c>
    </row>
    <row r="5" spans="1:17" x14ac:dyDescent="0.25">
      <c r="A5" s="167"/>
      <c r="B5" s="167"/>
      <c r="C5" s="308"/>
      <c r="D5" s="308"/>
      <c r="E5" s="308"/>
      <c r="F5" s="308"/>
      <c r="G5" s="308"/>
      <c r="H5" s="308"/>
      <c r="I5" s="308"/>
      <c r="J5" s="308"/>
    </row>
    <row r="6" spans="1:17" hidden="1" x14ac:dyDescent="0.25">
      <c r="A6" t="s">
        <v>342</v>
      </c>
      <c r="C6" s="210" t="s">
        <v>371</v>
      </c>
      <c r="D6" s="6" t="s">
        <v>344</v>
      </c>
    </row>
    <row r="7" spans="1:17" ht="13" hidden="1" x14ac:dyDescent="0.3">
      <c r="B7" s="173" t="s">
        <v>9</v>
      </c>
      <c r="C7" s="299">
        <v>1960</v>
      </c>
      <c r="D7" s="299">
        <v>1986</v>
      </c>
      <c r="E7" s="209">
        <f>C7/D7</f>
        <v>0.98690835850956693</v>
      </c>
      <c r="F7" t="s">
        <v>428</v>
      </c>
    </row>
    <row r="8" spans="1:17" ht="13" hidden="1" x14ac:dyDescent="0.3">
      <c r="B8" s="211" t="s">
        <v>10</v>
      </c>
      <c r="C8" s="299">
        <v>2146</v>
      </c>
      <c r="D8" s="299">
        <v>2150</v>
      </c>
      <c r="E8" s="209">
        <f>C8/D8</f>
        <v>0.99813953488372098</v>
      </c>
      <c r="F8" s="201" t="s">
        <v>428</v>
      </c>
    </row>
    <row r="9" spans="1:17" ht="13" thickBot="1" x14ac:dyDescent="0.3">
      <c r="J9" s="222"/>
      <c r="K9" s="222"/>
      <c r="L9" s="222"/>
      <c r="M9" s="222"/>
      <c r="N9" s="222"/>
      <c r="O9" s="222"/>
    </row>
    <row r="10" spans="1:17" ht="13.5" thickBot="1" x14ac:dyDescent="0.35">
      <c r="C10" s="691" t="s">
        <v>346</v>
      </c>
      <c r="D10" s="692"/>
      <c r="E10" s="692"/>
      <c r="F10" s="692"/>
      <c r="G10" s="692"/>
      <c r="H10" s="693"/>
      <c r="J10" s="691" t="s">
        <v>347</v>
      </c>
      <c r="K10" s="692"/>
      <c r="L10" s="692"/>
      <c r="M10" s="692"/>
      <c r="N10" s="692"/>
      <c r="O10" s="693"/>
    </row>
    <row r="11" spans="1:17" ht="13" x14ac:dyDescent="0.3">
      <c r="A11" s="6"/>
      <c r="B11" s="12" t="s">
        <v>349</v>
      </c>
      <c r="C11" s="694" t="s">
        <v>9</v>
      </c>
      <c r="D11" s="695"/>
      <c r="E11" s="694" t="s">
        <v>50</v>
      </c>
      <c r="F11" s="695"/>
      <c r="G11" s="694" t="s">
        <v>429</v>
      </c>
      <c r="H11" s="695"/>
      <c r="J11" s="694" t="s">
        <v>9</v>
      </c>
      <c r="K11" s="695"/>
      <c r="L11" s="694" t="s">
        <v>50</v>
      </c>
      <c r="M11" s="695"/>
      <c r="N11" s="694" t="s">
        <v>429</v>
      </c>
      <c r="O11" s="695"/>
    </row>
    <row r="12" spans="1:17" ht="13" x14ac:dyDescent="0.3">
      <c r="A12" s="6"/>
      <c r="B12" s="288" t="s">
        <v>427</v>
      </c>
      <c r="C12" s="322" t="s">
        <v>351</v>
      </c>
      <c r="D12" s="322" t="s">
        <v>352</v>
      </c>
      <c r="E12" s="322" t="s">
        <v>351</v>
      </c>
      <c r="F12" s="322" t="s">
        <v>352</v>
      </c>
      <c r="G12" s="322" t="s">
        <v>351</v>
      </c>
      <c r="H12" s="322" t="s">
        <v>352</v>
      </c>
      <c r="J12" s="322" t="s">
        <v>351</v>
      </c>
      <c r="K12" s="322" t="s">
        <v>352</v>
      </c>
      <c r="L12" s="322" t="s">
        <v>351</v>
      </c>
      <c r="M12" s="322" t="s">
        <v>352</v>
      </c>
      <c r="N12" s="323" t="s">
        <v>351</v>
      </c>
      <c r="O12" s="323" t="s">
        <v>352</v>
      </c>
    </row>
    <row r="13" spans="1:17" s="12" customFormat="1" ht="13" x14ac:dyDescent="0.3">
      <c r="A13" s="2"/>
      <c r="B13" s="181" t="s">
        <v>99</v>
      </c>
      <c r="C13" s="323">
        <f>SUM(C14:C26)</f>
        <v>3592364</v>
      </c>
      <c r="D13" s="323">
        <f>SUM(D14:D24)</f>
        <v>13290</v>
      </c>
      <c r="E13" s="323">
        <f>SUM(E14:E30)</f>
        <v>0</v>
      </c>
      <c r="F13" s="323">
        <f>SUM(F14:F30)</f>
        <v>0</v>
      </c>
      <c r="G13" s="323">
        <f>SUM(G14:G19)</f>
        <v>9252</v>
      </c>
      <c r="H13" s="323">
        <f>SUM(H14:H19)</f>
        <v>7</v>
      </c>
      <c r="I13" s="183"/>
      <c r="J13" s="323">
        <f>SUM(J14:J41)</f>
        <v>98580</v>
      </c>
      <c r="K13" s="323">
        <f>SUM(K14:K41)</f>
        <v>3809</v>
      </c>
      <c r="L13" s="323">
        <f t="shared" ref="L13:M13" si="0">SUM(L14:L41)</f>
        <v>0</v>
      </c>
      <c r="M13" s="323">
        <f t="shared" si="0"/>
        <v>0</v>
      </c>
      <c r="N13" s="323">
        <f t="shared" ref="N13" si="1">SUM(N14:N41)</f>
        <v>95</v>
      </c>
      <c r="O13" s="323">
        <f t="shared" ref="O13" si="2">SUM(O14:O41)</f>
        <v>2</v>
      </c>
      <c r="Q13" s="183"/>
    </row>
    <row r="14" spans="1:17" x14ac:dyDescent="0.25">
      <c r="A14" s="6"/>
      <c r="B14" s="330" t="s">
        <v>510</v>
      </c>
      <c r="C14" s="327">
        <v>3592364</v>
      </c>
      <c r="D14" s="327">
        <v>13290</v>
      </c>
      <c r="E14" s="327"/>
      <c r="F14" s="327"/>
      <c r="G14" s="327">
        <v>9252</v>
      </c>
      <c r="H14" s="327">
        <v>7</v>
      </c>
      <c r="J14" s="328">
        <v>98580</v>
      </c>
      <c r="K14" s="328">
        <v>3809</v>
      </c>
      <c r="L14" s="328"/>
      <c r="M14" s="328"/>
      <c r="N14" s="328">
        <v>95</v>
      </c>
      <c r="O14" s="328">
        <v>2</v>
      </c>
    </row>
    <row r="15" spans="1:17" x14ac:dyDescent="0.25">
      <c r="A15" s="6"/>
      <c r="C15" s="327"/>
      <c r="D15" s="327"/>
      <c r="E15" s="327"/>
      <c r="F15" s="327"/>
      <c r="G15" s="327"/>
      <c r="H15" s="327"/>
      <c r="J15" s="328"/>
      <c r="K15" s="328"/>
      <c r="L15" s="328"/>
      <c r="M15" s="328"/>
      <c r="N15" s="328"/>
      <c r="O15" s="328"/>
    </row>
    <row r="16" spans="1:17" x14ac:dyDescent="0.25">
      <c r="A16" s="6"/>
      <c r="C16" s="327"/>
      <c r="D16" s="327"/>
      <c r="E16" s="327"/>
      <c r="F16" s="327"/>
      <c r="G16" s="327"/>
      <c r="H16" s="327"/>
      <c r="J16" s="328"/>
      <c r="K16" s="328"/>
      <c r="L16" s="328"/>
      <c r="M16" s="328"/>
      <c r="N16" s="328"/>
      <c r="O16" s="328"/>
    </row>
    <row r="17" spans="1:15" x14ac:dyDescent="0.25">
      <c r="A17" s="6"/>
      <c r="C17" s="327"/>
      <c r="D17" s="327"/>
      <c r="E17" s="327"/>
      <c r="F17" s="327"/>
      <c r="G17" s="327"/>
      <c r="H17" s="327"/>
      <c r="J17" s="328"/>
      <c r="K17" s="328"/>
      <c r="L17" s="328"/>
      <c r="M17" s="328"/>
      <c r="N17" s="328"/>
      <c r="O17" s="328"/>
    </row>
    <row r="18" spans="1:15" x14ac:dyDescent="0.25">
      <c r="A18" s="6"/>
      <c r="C18" s="327"/>
      <c r="D18" s="327"/>
      <c r="E18" s="327"/>
      <c r="F18" s="327"/>
      <c r="G18" s="327"/>
      <c r="H18" s="327"/>
      <c r="J18" s="328"/>
      <c r="K18" s="328"/>
      <c r="L18" s="328"/>
      <c r="M18" s="328"/>
      <c r="N18" s="328"/>
      <c r="O18" s="328"/>
    </row>
    <row r="19" spans="1:15" x14ac:dyDescent="0.25">
      <c r="A19" s="6"/>
      <c r="C19" s="327"/>
      <c r="D19" s="327"/>
      <c r="E19" s="327"/>
      <c r="F19" s="327"/>
      <c r="G19" s="324"/>
      <c r="H19" s="324"/>
      <c r="J19" s="328"/>
      <c r="K19" s="328"/>
      <c r="L19" s="328"/>
      <c r="M19" s="328"/>
      <c r="N19" s="259"/>
      <c r="O19" s="259"/>
    </row>
    <row r="20" spans="1:15" x14ac:dyDescent="0.25">
      <c r="A20" s="6"/>
      <c r="B20" s="166"/>
      <c r="C20" s="327"/>
      <c r="D20" s="327"/>
      <c r="E20" s="327"/>
      <c r="F20" s="327"/>
      <c r="G20" s="259"/>
      <c r="H20" s="259"/>
      <c r="J20" s="328"/>
      <c r="K20" s="328"/>
      <c r="L20" s="328"/>
      <c r="M20" s="328"/>
      <c r="N20" s="259"/>
      <c r="O20" s="259"/>
    </row>
    <row r="21" spans="1:15" x14ac:dyDescent="0.25">
      <c r="A21" s="6"/>
      <c r="C21" s="327"/>
      <c r="D21" s="327"/>
      <c r="E21" s="327"/>
      <c r="F21" s="327"/>
      <c r="G21" s="259"/>
      <c r="H21" s="259"/>
      <c r="J21" s="328"/>
      <c r="K21" s="328"/>
      <c r="L21" s="328"/>
      <c r="M21" s="328"/>
      <c r="N21" s="259"/>
      <c r="O21" s="259"/>
    </row>
    <row r="22" spans="1:15" x14ac:dyDescent="0.25">
      <c r="A22" s="6"/>
      <c r="C22" s="327"/>
      <c r="D22" s="327"/>
      <c r="E22" s="327"/>
      <c r="F22" s="327"/>
      <c r="G22" s="259"/>
      <c r="H22" s="259"/>
      <c r="J22" s="328"/>
      <c r="K22" s="328"/>
      <c r="L22" s="328"/>
      <c r="M22" s="328"/>
      <c r="N22" s="259"/>
      <c r="O22" s="259"/>
    </row>
    <row r="23" spans="1:15" x14ac:dyDescent="0.25">
      <c r="A23" s="6"/>
      <c r="C23" s="259"/>
      <c r="D23" s="259"/>
      <c r="E23" s="327"/>
      <c r="F23" s="327"/>
      <c r="G23" s="259"/>
      <c r="H23" s="259"/>
      <c r="J23" s="328"/>
      <c r="K23" s="328"/>
      <c r="L23" s="328"/>
      <c r="M23" s="328"/>
      <c r="N23" s="259"/>
      <c r="O23" s="259"/>
    </row>
    <row r="24" spans="1:15" x14ac:dyDescent="0.25">
      <c r="A24" s="6"/>
      <c r="C24" s="259"/>
      <c r="D24" s="259"/>
      <c r="E24" s="327"/>
      <c r="F24" s="327"/>
      <c r="G24" s="259"/>
      <c r="H24" s="259"/>
      <c r="J24" s="328"/>
      <c r="K24" s="328"/>
      <c r="L24" s="328"/>
      <c r="M24" s="328"/>
      <c r="N24" s="259"/>
      <c r="O24" s="259"/>
    </row>
    <row r="25" spans="1:15" x14ac:dyDescent="0.25">
      <c r="A25" s="6"/>
      <c r="C25" s="259"/>
      <c r="D25" s="259"/>
      <c r="E25" s="327"/>
      <c r="F25" s="327"/>
      <c r="G25" s="259"/>
      <c r="H25" s="259"/>
      <c r="J25" s="328"/>
      <c r="K25" s="328"/>
      <c r="L25" s="328"/>
      <c r="M25" s="328"/>
      <c r="N25" s="259"/>
      <c r="O25" s="259"/>
    </row>
    <row r="26" spans="1:15" x14ac:dyDescent="0.25">
      <c r="A26" s="6"/>
      <c r="C26" s="287"/>
      <c r="E26" s="327"/>
      <c r="F26" s="327"/>
      <c r="G26" s="259"/>
      <c r="H26" s="259"/>
      <c r="J26" s="328"/>
      <c r="K26" s="328"/>
      <c r="L26" s="328"/>
      <c r="M26" s="328"/>
      <c r="N26" s="259"/>
      <c r="O26" s="259"/>
    </row>
    <row r="27" spans="1:15" x14ac:dyDescent="0.25">
      <c r="A27" s="6"/>
      <c r="E27" s="63"/>
      <c r="F27" s="63"/>
      <c r="G27" s="6"/>
      <c r="J27" s="328"/>
      <c r="K27" s="328"/>
      <c r="L27" s="328"/>
      <c r="M27" s="328"/>
      <c r="N27" s="259"/>
      <c r="O27" s="259"/>
    </row>
    <row r="28" spans="1:15" x14ac:dyDescent="0.25">
      <c r="A28" s="6"/>
      <c r="E28" s="63"/>
      <c r="F28" s="63"/>
      <c r="G28" s="6"/>
      <c r="J28" s="328"/>
      <c r="K28" s="328"/>
      <c r="L28" s="328"/>
      <c r="M28" s="328"/>
      <c r="N28" s="259"/>
      <c r="O28" s="259"/>
    </row>
    <row r="29" spans="1:15" x14ac:dyDescent="0.25">
      <c r="A29" s="6"/>
      <c r="C29" s="198"/>
      <c r="D29" s="276"/>
      <c r="E29" s="63"/>
      <c r="F29" s="63"/>
      <c r="G29" s="6"/>
      <c r="J29" s="328"/>
      <c r="K29" s="328"/>
      <c r="L29" s="328"/>
      <c r="M29" s="328"/>
      <c r="N29" s="259"/>
      <c r="O29" s="259"/>
    </row>
    <row r="30" spans="1:15" x14ac:dyDescent="0.25">
      <c r="A30" s="6"/>
      <c r="E30" s="63"/>
      <c r="F30" s="63"/>
      <c r="G30" s="6"/>
      <c r="J30" s="328"/>
      <c r="K30" s="328"/>
      <c r="L30" s="328"/>
      <c r="M30" s="328"/>
      <c r="N30" s="259"/>
      <c r="O30" s="259"/>
    </row>
    <row r="31" spans="1:15" ht="13.5" thickBot="1" x14ac:dyDescent="0.35">
      <c r="A31" s="6"/>
      <c r="B31" s="12" t="s">
        <v>353</v>
      </c>
      <c r="J31" s="328"/>
      <c r="K31" s="328"/>
      <c r="L31" s="328"/>
      <c r="M31" s="328"/>
      <c r="N31" s="259"/>
      <c r="O31" s="259"/>
    </row>
    <row r="32" spans="1:15" ht="13" x14ac:dyDescent="0.3">
      <c r="A32" s="6"/>
      <c r="C32" s="187" t="s">
        <v>328</v>
      </c>
      <c r="D32" s="303" t="s">
        <v>429</v>
      </c>
      <c r="J32" s="328"/>
      <c r="K32" s="328"/>
      <c r="L32" s="328"/>
      <c r="M32" s="328"/>
      <c r="N32" s="259"/>
      <c r="O32" s="259"/>
    </row>
    <row r="33" spans="1:15" ht="13.5" thickBot="1" x14ac:dyDescent="0.35">
      <c r="A33" s="6"/>
      <c r="B33" s="190"/>
      <c r="C33" s="326">
        <f>C13+D13+J13+K13</f>
        <v>3708043</v>
      </c>
      <c r="D33" s="326">
        <f>G13+H13+N13+O13</f>
        <v>9356</v>
      </c>
      <c r="E33" s="183">
        <f>SUM(C33:D33)</f>
        <v>3717399</v>
      </c>
      <c r="F33" s="68" t="s">
        <v>426</v>
      </c>
      <c r="J33" s="328"/>
      <c r="K33" s="328"/>
      <c r="L33" s="325"/>
      <c r="M33" s="325"/>
      <c r="N33" s="259"/>
      <c r="O33" s="259"/>
    </row>
    <row r="34" spans="1:15" x14ac:dyDescent="0.25">
      <c r="A34" s="6"/>
      <c r="C34" s="198" t="s">
        <v>359</v>
      </c>
      <c r="D34" s="198" t="s">
        <v>359</v>
      </c>
      <c r="J34" s="328"/>
      <c r="K34" s="328"/>
      <c r="L34" s="259"/>
      <c r="M34" s="259"/>
      <c r="N34" s="259"/>
      <c r="O34" s="259"/>
    </row>
    <row r="35" spans="1:15" x14ac:dyDescent="0.25">
      <c r="A35" s="6"/>
      <c r="D35"/>
      <c r="F35" s="65"/>
      <c r="J35" s="328"/>
      <c r="K35" s="328"/>
      <c r="L35" s="259"/>
      <c r="M35" s="259"/>
      <c r="N35" s="259"/>
      <c r="O35" s="259"/>
    </row>
    <row r="36" spans="1:15" x14ac:dyDescent="0.25">
      <c r="A36" s="6"/>
      <c r="B36" s="285" t="s">
        <v>64</v>
      </c>
      <c r="C36" s="286">
        <f>C13+E13+G13+J13+L13+N13</f>
        <v>3700291</v>
      </c>
      <c r="D36"/>
      <c r="J36" s="259"/>
      <c r="K36" s="259"/>
      <c r="L36" s="259"/>
      <c r="M36" s="259"/>
      <c r="N36" s="259"/>
      <c r="O36" s="259"/>
    </row>
    <row r="37" spans="1:15" x14ac:dyDescent="0.25">
      <c r="A37" s="6"/>
      <c r="B37" s="285" t="s">
        <v>65</v>
      </c>
      <c r="C37" s="286">
        <f>D13+F13+H13+K13+M13+O13</f>
        <v>17108</v>
      </c>
      <c r="D37"/>
      <c r="H37" s="166"/>
      <c r="J37" s="259"/>
      <c r="K37" s="259"/>
      <c r="L37" s="259"/>
      <c r="M37" s="259"/>
      <c r="N37" s="259"/>
      <c r="O37" s="259"/>
    </row>
    <row r="38" spans="1:15" ht="13" x14ac:dyDescent="0.3">
      <c r="A38" s="6"/>
      <c r="C38" s="183">
        <f>SUM(C36:C37)</f>
        <v>3717399</v>
      </c>
      <c r="D38"/>
      <c r="J38" s="259"/>
      <c r="K38" s="259"/>
      <c r="L38" s="259"/>
      <c r="M38" s="259"/>
      <c r="N38" s="259"/>
      <c r="O38" s="259"/>
    </row>
    <row r="39" spans="1:15" ht="13" x14ac:dyDescent="0.3">
      <c r="A39" s="540"/>
      <c r="B39" s="335" t="s">
        <v>425</v>
      </c>
      <c r="D39"/>
      <c r="J39" s="259"/>
      <c r="K39" s="259"/>
      <c r="L39" s="259"/>
      <c r="M39" s="259"/>
      <c r="N39" s="259"/>
      <c r="O39" s="259"/>
    </row>
    <row r="40" spans="1:15" ht="15.5" x14ac:dyDescent="0.35">
      <c r="A40" s="572" t="s">
        <v>414</v>
      </c>
      <c r="B40" s="53"/>
      <c r="C40" s="301" t="s">
        <v>430</v>
      </c>
      <c r="D40" s="302" t="s">
        <v>429</v>
      </c>
      <c r="E40" s="274" t="s">
        <v>12</v>
      </c>
      <c r="J40" s="259"/>
      <c r="K40" s="259"/>
      <c r="L40" s="259"/>
      <c r="M40" s="259"/>
      <c r="N40" s="259"/>
      <c r="O40" s="259"/>
    </row>
    <row r="41" spans="1:15" ht="15.5" x14ac:dyDescent="0.25">
      <c r="A41" s="572"/>
      <c r="B41" s="260" t="s">
        <v>408</v>
      </c>
      <c r="C41" s="334">
        <f>3453769+98580</f>
        <v>3552349</v>
      </c>
      <c r="D41" s="334">
        <f>9252+95</f>
        <v>9347</v>
      </c>
      <c r="E41" s="273">
        <f>SUM(C41:D41)</f>
        <v>3561696</v>
      </c>
      <c r="J41" s="259"/>
      <c r="K41" s="259"/>
      <c r="L41" s="259"/>
      <c r="M41" s="259"/>
      <c r="N41" s="259"/>
      <c r="O41" s="259"/>
    </row>
    <row r="42" spans="1:15" ht="15.5" x14ac:dyDescent="0.25">
      <c r="A42" s="572"/>
      <c r="B42" s="260" t="s">
        <v>409</v>
      </c>
      <c r="C42" s="334">
        <f>138595+13290+3809</f>
        <v>155694</v>
      </c>
      <c r="D42" s="334">
        <f>7+2</f>
        <v>9</v>
      </c>
      <c r="E42" s="272">
        <f>SUM(C42:D42)</f>
        <v>155703</v>
      </c>
      <c r="J42" s="259"/>
      <c r="K42" s="259"/>
    </row>
    <row r="43" spans="1:15" ht="17.5" x14ac:dyDescent="0.35">
      <c r="A43" s="573"/>
      <c r="B43" s="282" t="s">
        <v>99</v>
      </c>
      <c r="C43" s="283">
        <f>SUM(C41:C42)</f>
        <v>3708043</v>
      </c>
      <c r="D43" s="283">
        <f>SUM(D41:D42)</f>
        <v>9356</v>
      </c>
      <c r="E43" s="284">
        <f>SUM(C43:D43)</f>
        <v>3717399</v>
      </c>
      <c r="J43" s="198"/>
      <c r="K43" s="198"/>
    </row>
    <row r="44" spans="1:15" x14ac:dyDescent="0.25">
      <c r="A44" s="540"/>
    </row>
    <row r="45" spans="1:15" x14ac:dyDescent="0.25">
      <c r="A45" s="540"/>
      <c r="C45" s="277">
        <f>C43-C33</f>
        <v>0</v>
      </c>
      <c r="D45" s="277">
        <f>D43-D33</f>
        <v>0</v>
      </c>
      <c r="E45" s="277">
        <f>D43-D33</f>
        <v>0</v>
      </c>
    </row>
    <row r="46" spans="1:15" ht="37.5" x14ac:dyDescent="0.25">
      <c r="A46" s="540"/>
      <c r="C46" s="198"/>
      <c r="D46" s="278" t="s">
        <v>436</v>
      </c>
      <c r="E46" s="278" t="s">
        <v>423</v>
      </c>
    </row>
    <row r="47" spans="1:15" x14ac:dyDescent="0.25">
      <c r="A47" s="540"/>
      <c r="N47" s="166"/>
    </row>
    <row r="49" spans="3:4" ht="14.5" thickBot="1" x14ac:dyDescent="0.3">
      <c r="C49" s="612"/>
      <c r="D49" s="612"/>
    </row>
    <row r="50" spans="3:4" ht="14.5" thickBot="1" x14ac:dyDescent="0.3">
      <c r="C50" s="612"/>
      <c r="D50" s="612"/>
    </row>
    <row r="51" spans="3:4" x14ac:dyDescent="0.25">
      <c r="D51" s="613"/>
    </row>
    <row r="76" spans="15:15" x14ac:dyDescent="0.25">
      <c r="O76" s="166"/>
    </row>
  </sheetData>
  <mergeCells count="8">
    <mergeCell ref="C11:D11"/>
    <mergeCell ref="E11:F11"/>
    <mergeCell ref="G11:H11"/>
    <mergeCell ref="C10:H10"/>
    <mergeCell ref="J10:O10"/>
    <mergeCell ref="J11:K11"/>
    <mergeCell ref="L11:M11"/>
    <mergeCell ref="N11:O11"/>
  </mergeCells>
  <phoneticPr fontId="20" type="noConversion"/>
  <pageMargins left="0.75" right="0.75" top="1" bottom="1" header="0.5" footer="0.5"/>
  <pageSetup scale="80" fitToHeight="4"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pageSetUpPr fitToPage="1"/>
  </sheetPr>
  <dimension ref="A1:I145"/>
  <sheetViews>
    <sheetView topLeftCell="A120" zoomScale="80" zoomScaleNormal="80" workbookViewId="0">
      <selection activeCell="D11" sqref="D11"/>
    </sheetView>
  </sheetViews>
  <sheetFormatPr defaultColWidth="8.7265625" defaultRowHeight="14.5" x14ac:dyDescent="0.35"/>
  <cols>
    <col min="1" max="1" width="30.36328125" style="245" customWidth="1"/>
    <col min="2" max="3" width="16.36328125" style="244" customWidth="1"/>
    <col min="4" max="4" width="17.36328125" style="244" bestFit="1" customWidth="1"/>
    <col min="5" max="5" width="16.36328125" style="244" customWidth="1"/>
    <col min="6" max="6" width="16.26953125" style="245" bestFit="1" customWidth="1"/>
    <col min="7" max="7" width="15.7265625" style="245" bestFit="1" customWidth="1"/>
    <col min="8" max="8" width="16.36328125" style="245" bestFit="1" customWidth="1"/>
    <col min="9" max="16384" width="8.7265625" style="245"/>
  </cols>
  <sheetData>
    <row r="1" spans="1:9" ht="23.5" x14ac:dyDescent="0.55000000000000004">
      <c r="A1" s="243" t="s">
        <v>375</v>
      </c>
    </row>
    <row r="2" spans="1:9" x14ac:dyDescent="0.35">
      <c r="A2" s="261" t="s">
        <v>376</v>
      </c>
      <c r="B2" s="266" t="s">
        <v>377</v>
      </c>
    </row>
    <row r="4" spans="1:9" ht="38.5" x14ac:dyDescent="0.35">
      <c r="A4" s="261" t="s">
        <v>378</v>
      </c>
      <c r="B4" s="266" t="s">
        <v>379</v>
      </c>
      <c r="C4" s="266" t="s">
        <v>380</v>
      </c>
      <c r="D4" s="266" t="s">
        <v>381</v>
      </c>
      <c r="E4" s="266" t="s">
        <v>382</v>
      </c>
      <c r="G4" s="246" t="s">
        <v>383</v>
      </c>
      <c r="H4" s="246" t="s">
        <v>384</v>
      </c>
    </row>
    <row r="5" spans="1:9" x14ac:dyDescent="0.35">
      <c r="A5" s="262" t="s">
        <v>385</v>
      </c>
      <c r="B5" s="264">
        <v>5114.3</v>
      </c>
      <c r="C5" s="264">
        <v>-119.50000000000006</v>
      </c>
      <c r="D5" s="264">
        <v>3444.5</v>
      </c>
      <c r="E5" s="264">
        <v>-73.600000000000037</v>
      </c>
      <c r="F5" s="248">
        <f>B5+D5</f>
        <v>8558.7999999999993</v>
      </c>
      <c r="G5" s="249">
        <v>1000000</v>
      </c>
      <c r="H5" s="250">
        <f>F5*G5</f>
        <v>8558799999.999999</v>
      </c>
      <c r="I5" s="251"/>
    </row>
    <row r="6" spans="1:9" x14ac:dyDescent="0.35">
      <c r="A6" s="263" t="s">
        <v>386</v>
      </c>
      <c r="B6" s="264">
        <v>964.1</v>
      </c>
      <c r="C6" s="264">
        <v>-96.2</v>
      </c>
      <c r="D6" s="264">
        <v>618.70000000000005</v>
      </c>
      <c r="E6" s="264">
        <v>-44</v>
      </c>
    </row>
    <row r="7" spans="1:9" x14ac:dyDescent="0.35">
      <c r="A7" s="263" t="s">
        <v>387</v>
      </c>
      <c r="B7" s="264">
        <v>787.5</v>
      </c>
      <c r="C7" s="264">
        <v>-113.4</v>
      </c>
      <c r="D7" s="264">
        <v>543.5</v>
      </c>
      <c r="E7" s="264">
        <v>-83.9</v>
      </c>
    </row>
    <row r="8" spans="1:9" x14ac:dyDescent="0.35">
      <c r="A8" s="263" t="s">
        <v>388</v>
      </c>
      <c r="B8" s="264">
        <v>638.4</v>
      </c>
      <c r="C8" s="264">
        <v>45.3</v>
      </c>
      <c r="D8" s="264">
        <v>430.8</v>
      </c>
      <c r="E8" s="264">
        <v>34.799999999999997</v>
      </c>
    </row>
    <row r="9" spans="1:9" x14ac:dyDescent="0.35">
      <c r="A9" s="263" t="s">
        <v>389</v>
      </c>
      <c r="B9" s="264">
        <v>615.9</v>
      </c>
      <c r="C9" s="264">
        <v>-88</v>
      </c>
      <c r="D9" s="264">
        <v>425.8</v>
      </c>
      <c r="E9" s="264">
        <v>-59</v>
      </c>
    </row>
    <row r="10" spans="1:9" x14ac:dyDescent="0.35">
      <c r="A10" s="263" t="s">
        <v>390</v>
      </c>
      <c r="B10" s="264">
        <v>309.60000000000002</v>
      </c>
      <c r="C10" s="264">
        <v>-145.4</v>
      </c>
      <c r="D10" s="264">
        <v>226</v>
      </c>
      <c r="E10" s="264">
        <v>-116.9</v>
      </c>
    </row>
    <row r="11" spans="1:9" x14ac:dyDescent="0.35">
      <c r="A11" s="263" t="s">
        <v>391</v>
      </c>
      <c r="B11" s="264">
        <v>162.9</v>
      </c>
      <c r="C11" s="264">
        <v>-24.5</v>
      </c>
      <c r="D11" s="264">
        <v>97.5</v>
      </c>
      <c r="E11" s="264">
        <v>-17.3</v>
      </c>
    </row>
    <row r="12" spans="1:9" x14ac:dyDescent="0.35">
      <c r="A12" s="263" t="s">
        <v>392</v>
      </c>
      <c r="B12" s="264">
        <v>102.5</v>
      </c>
      <c r="C12" s="264">
        <v>-11.5</v>
      </c>
      <c r="D12" s="264">
        <v>70</v>
      </c>
      <c r="E12" s="264">
        <v>-1.6</v>
      </c>
    </row>
    <row r="13" spans="1:9" x14ac:dyDescent="0.35">
      <c r="A13" s="263" t="s">
        <v>393</v>
      </c>
      <c r="B13" s="264">
        <v>109.7</v>
      </c>
      <c r="C13" s="264">
        <v>-31.7</v>
      </c>
      <c r="D13" s="264">
        <v>73.900000000000006</v>
      </c>
      <c r="E13" s="264">
        <v>-19.399999999999999</v>
      </c>
    </row>
    <row r="14" spans="1:9" x14ac:dyDescent="0.35">
      <c r="A14" s="263" t="s">
        <v>394</v>
      </c>
      <c r="B14" s="264">
        <v>115.3</v>
      </c>
      <c r="C14" s="264">
        <v>37.4</v>
      </c>
      <c r="D14" s="264">
        <v>75.5</v>
      </c>
      <c r="E14" s="264">
        <v>23.4</v>
      </c>
    </row>
    <row r="15" spans="1:9" x14ac:dyDescent="0.35">
      <c r="A15" s="263" t="s">
        <v>395</v>
      </c>
      <c r="B15" s="264">
        <v>197.1</v>
      </c>
      <c r="C15" s="264">
        <v>133.80000000000001</v>
      </c>
      <c r="D15" s="264">
        <v>133.69999999999999</v>
      </c>
      <c r="E15" s="264">
        <v>94.7</v>
      </c>
    </row>
    <row r="16" spans="1:9" x14ac:dyDescent="0.35">
      <c r="A16" s="263" t="s">
        <v>396</v>
      </c>
      <c r="B16" s="264">
        <v>469.2</v>
      </c>
      <c r="C16" s="264">
        <v>105.2</v>
      </c>
      <c r="D16" s="264">
        <v>308</v>
      </c>
      <c r="E16" s="264">
        <v>82.4</v>
      </c>
    </row>
    <row r="17" spans="1:8" x14ac:dyDescent="0.35">
      <c r="A17" s="263" t="s">
        <v>397</v>
      </c>
      <c r="B17" s="264">
        <v>642.1</v>
      </c>
      <c r="C17" s="264">
        <v>69.5</v>
      </c>
      <c r="D17" s="264">
        <v>441.1</v>
      </c>
      <c r="E17" s="264">
        <v>33.200000000000003</v>
      </c>
    </row>
    <row r="18" spans="1:8" x14ac:dyDescent="0.35">
      <c r="A18" s="262" t="s">
        <v>327</v>
      </c>
      <c r="B18" s="264">
        <v>3135.5399999999991</v>
      </c>
      <c r="C18" s="264">
        <v>-89.38999999999993</v>
      </c>
      <c r="D18" s="264">
        <v>1929.3000000000004</v>
      </c>
      <c r="E18" s="264">
        <v>-56.83</v>
      </c>
      <c r="F18" s="248">
        <f>B18+D18</f>
        <v>5064.8399999999992</v>
      </c>
      <c r="G18" s="249">
        <v>1000000</v>
      </c>
      <c r="H18" s="250">
        <f>F18*G18</f>
        <v>5064839999.999999</v>
      </c>
    </row>
    <row r="19" spans="1:8" x14ac:dyDescent="0.35">
      <c r="A19" s="263" t="s">
        <v>386</v>
      </c>
      <c r="B19" s="264">
        <v>590.91</v>
      </c>
      <c r="C19" s="264">
        <v>-43.2</v>
      </c>
      <c r="D19" s="264">
        <v>335.48</v>
      </c>
      <c r="E19" s="264">
        <v>-45.33</v>
      </c>
    </row>
    <row r="20" spans="1:8" x14ac:dyDescent="0.35">
      <c r="A20" s="263" t="s">
        <v>387</v>
      </c>
      <c r="B20" s="264">
        <v>497.56</v>
      </c>
      <c r="C20" s="264">
        <v>-83.75</v>
      </c>
      <c r="D20" s="264">
        <v>283.38</v>
      </c>
      <c r="E20" s="264">
        <v>-37.85</v>
      </c>
    </row>
    <row r="21" spans="1:8" x14ac:dyDescent="0.35">
      <c r="A21" s="263" t="s">
        <v>388</v>
      </c>
      <c r="B21" s="264">
        <v>401.61</v>
      </c>
      <c r="C21" s="264">
        <v>15.98</v>
      </c>
      <c r="D21" s="264">
        <v>235.8</v>
      </c>
      <c r="E21" s="264">
        <v>11.7</v>
      </c>
    </row>
    <row r="22" spans="1:8" x14ac:dyDescent="0.35">
      <c r="A22" s="263" t="s">
        <v>389</v>
      </c>
      <c r="B22" s="264">
        <v>386.3</v>
      </c>
      <c r="C22" s="264">
        <v>-78.05</v>
      </c>
      <c r="D22" s="264">
        <v>224.71</v>
      </c>
      <c r="E22" s="264">
        <v>-47.47</v>
      </c>
    </row>
    <row r="23" spans="1:8" x14ac:dyDescent="0.35">
      <c r="A23" s="263" t="s">
        <v>390</v>
      </c>
      <c r="B23" s="264">
        <v>234.11</v>
      </c>
      <c r="C23" s="264">
        <v>-115.69</v>
      </c>
      <c r="D23" s="264">
        <v>141.29</v>
      </c>
      <c r="E23" s="264">
        <v>-67.09</v>
      </c>
    </row>
    <row r="24" spans="1:8" x14ac:dyDescent="0.35">
      <c r="A24" s="263" t="s">
        <v>391</v>
      </c>
      <c r="B24" s="264">
        <v>96.09</v>
      </c>
      <c r="C24" s="264">
        <v>-19.36</v>
      </c>
      <c r="D24" s="264">
        <v>62.74</v>
      </c>
      <c r="E24" s="264">
        <v>-10.69</v>
      </c>
    </row>
    <row r="25" spans="1:8" x14ac:dyDescent="0.35">
      <c r="A25" s="263" t="s">
        <v>392</v>
      </c>
      <c r="B25" s="264">
        <v>67.66</v>
      </c>
      <c r="C25" s="264">
        <v>-3.03</v>
      </c>
      <c r="D25" s="264">
        <v>57.23</v>
      </c>
      <c r="E25" s="264">
        <v>2.48</v>
      </c>
    </row>
    <row r="26" spans="1:8" x14ac:dyDescent="0.35">
      <c r="A26" s="263" t="s">
        <v>393</v>
      </c>
      <c r="B26" s="264">
        <v>63.24</v>
      </c>
      <c r="C26" s="264">
        <v>1.32</v>
      </c>
      <c r="D26" s="264">
        <v>50.38</v>
      </c>
      <c r="E26" s="264">
        <v>-5.26</v>
      </c>
    </row>
    <row r="27" spans="1:8" x14ac:dyDescent="0.35">
      <c r="A27" s="263" t="s">
        <v>394</v>
      </c>
      <c r="B27" s="264">
        <v>67.2</v>
      </c>
      <c r="C27" s="264">
        <v>-0.44</v>
      </c>
      <c r="D27" s="264">
        <v>55.3</v>
      </c>
      <c r="E27" s="264">
        <v>7.68</v>
      </c>
    </row>
    <row r="28" spans="1:8" x14ac:dyDescent="0.35">
      <c r="A28" s="263" t="s">
        <v>395</v>
      </c>
      <c r="B28" s="264">
        <v>107.73</v>
      </c>
      <c r="C28" s="264">
        <v>62.03</v>
      </c>
      <c r="D28" s="264">
        <v>79.209999999999994</v>
      </c>
      <c r="E28" s="264">
        <v>42.39</v>
      </c>
    </row>
    <row r="29" spans="1:8" x14ac:dyDescent="0.35">
      <c r="A29" s="263" t="s">
        <v>396</v>
      </c>
      <c r="B29" s="264">
        <v>256.2</v>
      </c>
      <c r="C29" s="264">
        <v>113.23</v>
      </c>
      <c r="D29" s="264">
        <v>174.62</v>
      </c>
      <c r="E29" s="264">
        <v>69.489999999999995</v>
      </c>
    </row>
    <row r="30" spans="1:8" x14ac:dyDescent="0.35">
      <c r="A30" s="263" t="s">
        <v>397</v>
      </c>
      <c r="B30" s="264">
        <v>366.93</v>
      </c>
      <c r="C30" s="264">
        <v>61.57</v>
      </c>
      <c r="D30" s="264">
        <v>229.16</v>
      </c>
      <c r="E30" s="264">
        <v>23.12</v>
      </c>
    </row>
    <row r="31" spans="1:8" x14ac:dyDescent="0.35">
      <c r="A31" s="262" t="s">
        <v>432</v>
      </c>
      <c r="B31" s="264">
        <v>233.99</v>
      </c>
      <c r="C31" s="264"/>
      <c r="D31" s="264">
        <v>55.559999999999995</v>
      </c>
      <c r="E31" s="264"/>
      <c r="F31" s="248">
        <f>B31+D31</f>
        <v>289.55</v>
      </c>
      <c r="G31" s="249">
        <v>100000</v>
      </c>
      <c r="H31" s="250">
        <f>F31*G31</f>
        <v>28955000</v>
      </c>
    </row>
    <row r="32" spans="1:8" x14ac:dyDescent="0.35">
      <c r="A32" s="263" t="s">
        <v>386</v>
      </c>
      <c r="B32" s="264">
        <v>45.3</v>
      </c>
      <c r="C32" s="264"/>
      <c r="D32" s="264">
        <v>2.06</v>
      </c>
      <c r="E32" s="264"/>
    </row>
    <row r="33" spans="1:8" x14ac:dyDescent="0.35">
      <c r="A33" s="263" t="s">
        <v>387</v>
      </c>
      <c r="B33" s="264">
        <v>33.36</v>
      </c>
      <c r="C33" s="264"/>
      <c r="D33" s="264">
        <v>2.11</v>
      </c>
      <c r="E33" s="264"/>
    </row>
    <row r="34" spans="1:8" x14ac:dyDescent="0.35">
      <c r="A34" s="263" t="s">
        <v>388</v>
      </c>
      <c r="B34" s="264">
        <v>33.17</v>
      </c>
      <c r="C34" s="264"/>
      <c r="D34" s="264">
        <v>2.89</v>
      </c>
      <c r="E34" s="264"/>
    </row>
    <row r="35" spans="1:8" x14ac:dyDescent="0.35">
      <c r="A35" s="263" t="s">
        <v>389</v>
      </c>
      <c r="B35" s="264">
        <v>23.58</v>
      </c>
      <c r="C35" s="264"/>
      <c r="D35" s="264">
        <v>3.62</v>
      </c>
      <c r="E35" s="264"/>
      <c r="F35" s="248"/>
      <c r="G35" s="249"/>
      <c r="H35" s="250"/>
    </row>
    <row r="36" spans="1:8" x14ac:dyDescent="0.35">
      <c r="A36" s="263" t="s">
        <v>390</v>
      </c>
      <c r="B36" s="264">
        <v>5.23</v>
      </c>
      <c r="C36" s="264"/>
      <c r="D36" s="264">
        <v>1.98</v>
      </c>
      <c r="E36" s="264"/>
    </row>
    <row r="37" spans="1:8" x14ac:dyDescent="0.35">
      <c r="A37" s="263" t="s">
        <v>391</v>
      </c>
      <c r="B37" s="264">
        <v>5.05</v>
      </c>
      <c r="C37" s="264"/>
      <c r="D37" s="264">
        <v>0.75</v>
      </c>
      <c r="E37" s="264"/>
    </row>
    <row r="38" spans="1:8" x14ac:dyDescent="0.35">
      <c r="A38" s="263" t="s">
        <v>392</v>
      </c>
      <c r="B38" s="264">
        <v>4.13</v>
      </c>
      <c r="C38" s="264"/>
      <c r="D38" s="264">
        <v>0.65</v>
      </c>
      <c r="E38" s="264"/>
    </row>
    <row r="39" spans="1:8" x14ac:dyDescent="0.35">
      <c r="A39" s="263" t="s">
        <v>393</v>
      </c>
      <c r="B39" s="264">
        <v>3.84</v>
      </c>
      <c r="C39" s="264"/>
      <c r="D39" s="264">
        <v>2.0699999999999998</v>
      </c>
      <c r="E39" s="264"/>
    </row>
    <row r="40" spans="1:8" x14ac:dyDescent="0.35">
      <c r="A40" s="263" t="s">
        <v>394</v>
      </c>
      <c r="B40" s="264">
        <v>6.66</v>
      </c>
      <c r="C40" s="264"/>
      <c r="D40" s="264">
        <v>5.24</v>
      </c>
      <c r="E40" s="264"/>
    </row>
    <row r="41" spans="1:8" x14ac:dyDescent="0.35">
      <c r="A41" s="263" t="s">
        <v>395</v>
      </c>
      <c r="B41" s="264">
        <v>14.88</v>
      </c>
      <c r="C41" s="264"/>
      <c r="D41" s="264">
        <v>10.73</v>
      </c>
      <c r="E41" s="264"/>
    </row>
    <row r="42" spans="1:8" x14ac:dyDescent="0.35">
      <c r="A42" s="263" t="s">
        <v>396</v>
      </c>
      <c r="B42" s="264">
        <v>34.270000000000003</v>
      </c>
      <c r="C42" s="264"/>
      <c r="D42" s="264">
        <v>10.42</v>
      </c>
      <c r="E42" s="264"/>
    </row>
    <row r="43" spans="1:8" x14ac:dyDescent="0.35">
      <c r="A43" s="263" t="s">
        <v>397</v>
      </c>
      <c r="B43" s="264">
        <v>24.52</v>
      </c>
      <c r="C43" s="264"/>
      <c r="D43" s="264">
        <v>13.04</v>
      </c>
      <c r="E43" s="264"/>
    </row>
    <row r="44" spans="1:8" ht="15" thickBot="1" x14ac:dyDescent="0.4">
      <c r="A44" s="262" t="s">
        <v>398</v>
      </c>
      <c r="B44" s="265">
        <v>8483.8299999999963</v>
      </c>
      <c r="C44" s="265">
        <v>-208.89000000000004</v>
      </c>
      <c r="D44" s="265">
        <v>5429.3599999999979</v>
      </c>
      <c r="E44" s="265">
        <v>-130.43</v>
      </c>
      <c r="H44" s="253">
        <f>H5+H18+H31</f>
        <v>13652594999.999998</v>
      </c>
    </row>
    <row r="45" spans="1:8" ht="15" thickTop="1" x14ac:dyDescent="0.35">
      <c r="A45"/>
      <c r="B45"/>
      <c r="C45"/>
      <c r="D45"/>
      <c r="E45"/>
    </row>
    <row r="46" spans="1:8" x14ac:dyDescent="0.35">
      <c r="A46"/>
      <c r="B46"/>
      <c r="C46"/>
      <c r="D46"/>
      <c r="E46"/>
    </row>
    <row r="47" spans="1:8" x14ac:dyDescent="0.35">
      <c r="A47"/>
      <c r="B47"/>
      <c r="C47"/>
      <c r="D47"/>
      <c r="E47"/>
    </row>
    <row r="48" spans="1:8" x14ac:dyDescent="0.35">
      <c r="A48"/>
      <c r="B48"/>
      <c r="C48"/>
      <c r="D48"/>
      <c r="E48"/>
    </row>
    <row r="49" spans="1:9" x14ac:dyDescent="0.35">
      <c r="A49" s="262"/>
      <c r="B49" s="265"/>
      <c r="C49" s="265"/>
      <c r="D49" s="265"/>
      <c r="E49" s="265"/>
    </row>
    <row r="51" spans="1:9" x14ac:dyDescent="0.35">
      <c r="A51" s="261" t="s">
        <v>376</v>
      </c>
      <c r="B51" s="267" t="s">
        <v>377</v>
      </c>
    </row>
    <row r="52" spans="1:9" ht="23.5" x14ac:dyDescent="0.55000000000000004">
      <c r="A52" s="243" t="s">
        <v>399</v>
      </c>
    </row>
    <row r="53" spans="1:9" ht="38.5" x14ac:dyDescent="0.35">
      <c r="A53" s="261" t="s">
        <v>378</v>
      </c>
      <c r="B53" s="266" t="s">
        <v>379</v>
      </c>
      <c r="C53" s="266" t="s">
        <v>380</v>
      </c>
      <c r="D53" s="266" t="s">
        <v>381</v>
      </c>
      <c r="E53" s="266" t="s">
        <v>382</v>
      </c>
      <c r="G53" s="246" t="s">
        <v>383</v>
      </c>
      <c r="H53" s="246" t="s">
        <v>400</v>
      </c>
    </row>
    <row r="54" spans="1:9" x14ac:dyDescent="0.35">
      <c r="A54" s="262" t="s">
        <v>385</v>
      </c>
      <c r="B54" s="264">
        <v>182.10000000000002</v>
      </c>
      <c r="C54" s="264">
        <v>-6.9999999999999991</v>
      </c>
      <c r="D54" s="264">
        <v>3805.1000000000008</v>
      </c>
      <c r="E54" s="264">
        <v>-54.2</v>
      </c>
      <c r="F54" s="248">
        <f>B54+D54</f>
        <v>3987.2000000000007</v>
      </c>
      <c r="G54" s="249">
        <v>1000000</v>
      </c>
      <c r="H54" s="250">
        <f>F54*G54</f>
        <v>3987200000.000001</v>
      </c>
      <c r="I54" s="251"/>
    </row>
    <row r="55" spans="1:9" x14ac:dyDescent="0.35">
      <c r="A55" s="263" t="s">
        <v>386</v>
      </c>
      <c r="B55" s="264">
        <v>36.5</v>
      </c>
      <c r="C55" s="264">
        <v>-4</v>
      </c>
      <c r="D55" s="264">
        <v>495.6</v>
      </c>
      <c r="E55" s="264">
        <v>-28.7</v>
      </c>
    </row>
    <row r="56" spans="1:9" x14ac:dyDescent="0.35">
      <c r="A56" s="263" t="s">
        <v>387</v>
      </c>
      <c r="B56" s="264">
        <v>29.4</v>
      </c>
      <c r="C56" s="264">
        <v>-4.3</v>
      </c>
      <c r="D56" s="264">
        <v>525.20000000000005</v>
      </c>
      <c r="E56" s="264">
        <v>-59.7</v>
      </c>
    </row>
    <row r="57" spans="1:9" x14ac:dyDescent="0.35">
      <c r="A57" s="263" t="s">
        <v>388</v>
      </c>
      <c r="B57" s="264">
        <v>23.4</v>
      </c>
      <c r="C57" s="264">
        <v>1.7</v>
      </c>
      <c r="D57" s="264">
        <v>400.2</v>
      </c>
      <c r="E57" s="264">
        <v>28</v>
      </c>
    </row>
    <row r="58" spans="1:9" x14ac:dyDescent="0.35">
      <c r="A58" s="263" t="s">
        <v>389</v>
      </c>
      <c r="B58" s="264">
        <v>22.6</v>
      </c>
      <c r="C58" s="264">
        <v>-3.6</v>
      </c>
      <c r="D58" s="264">
        <v>414.2</v>
      </c>
      <c r="E58" s="264">
        <v>-25.3</v>
      </c>
    </row>
    <row r="59" spans="1:9" x14ac:dyDescent="0.35">
      <c r="A59" s="263" t="s">
        <v>390</v>
      </c>
      <c r="B59" s="264">
        <v>11.4</v>
      </c>
      <c r="C59" s="264">
        <v>-5.4</v>
      </c>
      <c r="D59" s="264">
        <v>264.10000000000002</v>
      </c>
      <c r="E59" s="264">
        <v>-90.7</v>
      </c>
    </row>
    <row r="60" spans="1:9" x14ac:dyDescent="0.35">
      <c r="A60" s="263" t="s">
        <v>391</v>
      </c>
      <c r="B60" s="264">
        <v>5.8</v>
      </c>
      <c r="C60" s="264">
        <v>-0.9</v>
      </c>
      <c r="D60" s="264">
        <v>197.2</v>
      </c>
      <c r="E60" s="264">
        <v>-4.5</v>
      </c>
    </row>
    <row r="61" spans="1:9" x14ac:dyDescent="0.35">
      <c r="A61" s="263" t="s">
        <v>392</v>
      </c>
      <c r="B61" s="264">
        <v>3.7</v>
      </c>
      <c r="C61" s="264">
        <v>-0.6</v>
      </c>
      <c r="D61" s="264">
        <v>167.3</v>
      </c>
      <c r="E61" s="264">
        <v>1.9</v>
      </c>
    </row>
    <row r="62" spans="1:9" x14ac:dyDescent="0.35">
      <c r="A62" s="263" t="s">
        <v>393</v>
      </c>
      <c r="B62" s="264">
        <v>3.8</v>
      </c>
      <c r="C62" s="264">
        <v>-0.9</v>
      </c>
      <c r="D62" s="264">
        <v>186.8</v>
      </c>
      <c r="E62" s="264">
        <v>-27.2</v>
      </c>
    </row>
    <row r="63" spans="1:9" x14ac:dyDescent="0.35">
      <c r="A63" s="263" t="s">
        <v>394</v>
      </c>
      <c r="B63" s="264">
        <v>3.9</v>
      </c>
      <c r="C63" s="264">
        <v>1.6</v>
      </c>
      <c r="D63" s="264">
        <v>141.30000000000001</v>
      </c>
      <c r="E63" s="264">
        <v>29.6</v>
      </c>
    </row>
    <row r="64" spans="1:9" x14ac:dyDescent="0.35">
      <c r="A64" s="263" t="s">
        <v>395</v>
      </c>
      <c r="B64" s="264">
        <v>6.5</v>
      </c>
      <c r="C64" s="264">
        <v>3.9</v>
      </c>
      <c r="D64" s="264">
        <v>257.3</v>
      </c>
      <c r="E64" s="264">
        <v>63.2</v>
      </c>
    </row>
    <row r="65" spans="1:8" x14ac:dyDescent="0.35">
      <c r="A65" s="263" t="s">
        <v>396</v>
      </c>
      <c r="B65" s="264">
        <v>14.9</v>
      </c>
      <c r="C65" s="264">
        <v>3.3</v>
      </c>
      <c r="D65" s="264">
        <v>339.3</v>
      </c>
      <c r="E65" s="264">
        <v>44.9</v>
      </c>
    </row>
    <row r="66" spans="1:8" x14ac:dyDescent="0.35">
      <c r="A66" s="263" t="s">
        <v>397</v>
      </c>
      <c r="B66" s="264">
        <v>20.2</v>
      </c>
      <c r="C66" s="264">
        <v>2.2000000000000002</v>
      </c>
      <c r="D66" s="264">
        <v>416.6</v>
      </c>
      <c r="E66" s="264">
        <v>14.3</v>
      </c>
    </row>
    <row r="67" spans="1:8" x14ac:dyDescent="0.35">
      <c r="A67" s="262" t="s">
        <v>327</v>
      </c>
      <c r="B67" s="264">
        <v>143.76</v>
      </c>
      <c r="C67" s="264">
        <v>-7.0499999999999989</v>
      </c>
      <c r="D67" s="264">
        <v>8689.7000000000007</v>
      </c>
      <c r="E67" s="264">
        <v>-19.760000000000005</v>
      </c>
      <c r="F67" s="248">
        <f>B67+D67</f>
        <v>8833.4600000000009</v>
      </c>
      <c r="G67" s="249">
        <v>1000000</v>
      </c>
      <c r="H67" s="250">
        <f>F67*G67</f>
        <v>8833460000</v>
      </c>
    </row>
    <row r="68" spans="1:8" x14ac:dyDescent="0.35">
      <c r="A68" s="263" t="s">
        <v>386</v>
      </c>
      <c r="B68" s="264">
        <v>28.8</v>
      </c>
      <c r="C68" s="264">
        <v>-2.4</v>
      </c>
      <c r="D68" s="264">
        <v>990.92</v>
      </c>
      <c r="E68" s="264">
        <v>-16.329999999999998</v>
      </c>
    </row>
    <row r="69" spans="1:8" x14ac:dyDescent="0.35">
      <c r="A69" s="263" t="s">
        <v>387</v>
      </c>
      <c r="B69" s="264">
        <v>23.86</v>
      </c>
      <c r="C69" s="264">
        <v>-4.54</v>
      </c>
      <c r="D69" s="264">
        <v>841.19</v>
      </c>
      <c r="E69" s="264">
        <v>-15.36</v>
      </c>
    </row>
    <row r="70" spans="1:8" x14ac:dyDescent="0.35">
      <c r="A70" s="263" t="s">
        <v>388</v>
      </c>
      <c r="B70" s="264">
        <v>19.239999999999998</v>
      </c>
      <c r="C70" s="264">
        <v>0.62</v>
      </c>
      <c r="D70" s="264">
        <v>855.47</v>
      </c>
      <c r="E70" s="264">
        <v>7.16</v>
      </c>
    </row>
    <row r="71" spans="1:8" x14ac:dyDescent="0.35">
      <c r="A71" s="263" t="s">
        <v>389</v>
      </c>
      <c r="B71" s="264">
        <v>18.11</v>
      </c>
      <c r="C71" s="264">
        <v>-3.87</v>
      </c>
      <c r="D71" s="264">
        <v>788.12</v>
      </c>
      <c r="E71" s="264">
        <v>-17.12</v>
      </c>
    </row>
    <row r="72" spans="1:8" x14ac:dyDescent="0.35">
      <c r="A72" s="263" t="s">
        <v>390</v>
      </c>
      <c r="B72" s="264">
        <v>10.91</v>
      </c>
      <c r="C72" s="264">
        <v>-5.57</v>
      </c>
      <c r="D72" s="264">
        <v>620.23</v>
      </c>
      <c r="E72" s="264">
        <v>-26.32</v>
      </c>
    </row>
    <row r="73" spans="1:8" x14ac:dyDescent="0.35">
      <c r="A73" s="263" t="s">
        <v>391</v>
      </c>
      <c r="B73" s="264">
        <v>4.28</v>
      </c>
      <c r="C73" s="264">
        <v>-1.01</v>
      </c>
      <c r="D73" s="264">
        <v>577.58000000000004</v>
      </c>
      <c r="E73" s="264">
        <v>-5.28</v>
      </c>
    </row>
    <row r="74" spans="1:8" x14ac:dyDescent="0.35">
      <c r="A74" s="263" t="s">
        <v>392</v>
      </c>
      <c r="B74" s="264">
        <v>2.93</v>
      </c>
      <c r="C74" s="264">
        <v>-0.18</v>
      </c>
      <c r="D74" s="264">
        <v>618.26</v>
      </c>
      <c r="E74" s="264">
        <v>-1.78</v>
      </c>
    </row>
    <row r="75" spans="1:8" x14ac:dyDescent="0.35">
      <c r="A75" s="263" t="s">
        <v>393</v>
      </c>
      <c r="B75" s="264">
        <v>2.66</v>
      </c>
      <c r="C75" s="264">
        <v>0</v>
      </c>
      <c r="D75" s="264">
        <v>643.78</v>
      </c>
      <c r="E75" s="264">
        <v>0.41</v>
      </c>
    </row>
    <row r="76" spans="1:8" x14ac:dyDescent="0.35">
      <c r="A76" s="263" t="s">
        <v>394</v>
      </c>
      <c r="B76" s="264">
        <v>2.76</v>
      </c>
      <c r="C76" s="264">
        <v>-0.03</v>
      </c>
      <c r="D76" s="264">
        <v>570.15</v>
      </c>
      <c r="E76" s="264">
        <v>3.78</v>
      </c>
    </row>
    <row r="77" spans="1:8" x14ac:dyDescent="0.35">
      <c r="A77" s="263" t="s">
        <v>395</v>
      </c>
      <c r="B77" s="264">
        <v>4.4400000000000004</v>
      </c>
      <c r="C77" s="264">
        <v>2.71</v>
      </c>
      <c r="D77" s="264">
        <v>606.22</v>
      </c>
      <c r="E77" s="264">
        <v>21.83</v>
      </c>
    </row>
    <row r="78" spans="1:8" x14ac:dyDescent="0.35">
      <c r="A78" s="263" t="s">
        <v>396</v>
      </c>
      <c r="B78" s="264">
        <v>10.66</v>
      </c>
      <c r="C78" s="264">
        <v>4.66</v>
      </c>
      <c r="D78" s="264">
        <v>753.5</v>
      </c>
      <c r="E78" s="264">
        <v>24.67</v>
      </c>
    </row>
    <row r="79" spans="1:8" x14ac:dyDescent="0.35">
      <c r="A79" s="263" t="s">
        <v>397</v>
      </c>
      <c r="B79" s="264">
        <v>15.11</v>
      </c>
      <c r="C79" s="264">
        <v>2.56</v>
      </c>
      <c r="D79" s="264">
        <v>824.28</v>
      </c>
      <c r="E79" s="264">
        <v>4.58</v>
      </c>
    </row>
    <row r="80" spans="1:8" x14ac:dyDescent="0.35">
      <c r="A80" s="262" t="s">
        <v>432</v>
      </c>
      <c r="B80" s="264">
        <v>17.579999999999998</v>
      </c>
      <c r="C80" s="264"/>
      <c r="D80" s="264">
        <v>407.86099999999999</v>
      </c>
      <c r="E80" s="264"/>
      <c r="F80" s="248">
        <f>B80+D80</f>
        <v>425.44099999999997</v>
      </c>
      <c r="G80" s="249">
        <v>100000</v>
      </c>
      <c r="H80" s="250">
        <f>F80*G80</f>
        <v>42544100</v>
      </c>
    </row>
    <row r="81" spans="1:8" x14ac:dyDescent="0.35">
      <c r="A81" s="263" t="s">
        <v>386</v>
      </c>
      <c r="B81" s="264">
        <v>2.56</v>
      </c>
      <c r="C81" s="264"/>
      <c r="D81" s="264">
        <v>32.32</v>
      </c>
      <c r="E81" s="264"/>
    </row>
    <row r="82" spans="1:8" x14ac:dyDescent="0.35">
      <c r="A82" s="263" t="s">
        <v>387</v>
      </c>
      <c r="B82" s="264">
        <v>2.2799999999999998</v>
      </c>
      <c r="C82" s="264"/>
      <c r="D82" s="264">
        <v>27.64</v>
      </c>
      <c r="E82" s="264"/>
    </row>
    <row r="83" spans="1:8" x14ac:dyDescent="0.35">
      <c r="A83" s="263" t="s">
        <v>388</v>
      </c>
      <c r="B83" s="264">
        <v>1.8</v>
      </c>
      <c r="C83" s="264"/>
      <c r="D83" s="264">
        <v>29.97</v>
      </c>
      <c r="E83" s="264"/>
    </row>
    <row r="84" spans="1:8" x14ac:dyDescent="0.35">
      <c r="A84" s="263" t="s">
        <v>389</v>
      </c>
      <c r="B84" s="264">
        <v>1.61</v>
      </c>
      <c r="C84" s="264"/>
      <c r="D84" s="264">
        <v>21.2</v>
      </c>
      <c r="E84" s="264"/>
      <c r="F84" s="248"/>
      <c r="G84" s="249"/>
      <c r="H84" s="250"/>
    </row>
    <row r="85" spans="1:8" x14ac:dyDescent="0.35">
      <c r="A85" s="263" t="s">
        <v>390</v>
      </c>
      <c r="B85" s="264">
        <v>0.69</v>
      </c>
      <c r="C85" s="264"/>
      <c r="D85" s="264">
        <v>29.5</v>
      </c>
      <c r="E85" s="264"/>
    </row>
    <row r="86" spans="1:8" x14ac:dyDescent="0.35">
      <c r="A86" s="263" t="s">
        <v>391</v>
      </c>
      <c r="B86" s="264">
        <v>0.36</v>
      </c>
      <c r="C86" s="264"/>
      <c r="D86" s="264">
        <v>27.75</v>
      </c>
      <c r="E86" s="264"/>
    </row>
    <row r="87" spans="1:8" x14ac:dyDescent="0.35">
      <c r="A87" s="263" t="s">
        <v>392</v>
      </c>
      <c r="B87" s="264">
        <v>0.28000000000000003</v>
      </c>
      <c r="C87" s="264"/>
      <c r="D87" s="264">
        <v>27.86</v>
      </c>
      <c r="E87" s="264"/>
    </row>
    <row r="88" spans="1:8" x14ac:dyDescent="0.35">
      <c r="A88" s="263" t="s">
        <v>393</v>
      </c>
      <c r="B88" s="264">
        <v>0.27</v>
      </c>
      <c r="C88" s="264"/>
      <c r="D88" s="264">
        <v>28.76</v>
      </c>
      <c r="E88" s="264"/>
    </row>
    <row r="89" spans="1:8" x14ac:dyDescent="0.35">
      <c r="A89" s="263" t="s">
        <v>394</v>
      </c>
      <c r="B89" s="264">
        <v>0.27</v>
      </c>
      <c r="C89" s="264"/>
      <c r="D89" s="264">
        <v>21.59</v>
      </c>
      <c r="E89" s="264"/>
    </row>
    <row r="90" spans="1:8" x14ac:dyDescent="0.35">
      <c r="A90" s="263" t="s">
        <v>395</v>
      </c>
      <c r="B90" s="264">
        <v>1.1200000000000001</v>
      </c>
      <c r="C90" s="264"/>
      <c r="D90" s="264">
        <v>52.52</v>
      </c>
      <c r="E90" s="264"/>
    </row>
    <row r="91" spans="1:8" x14ac:dyDescent="0.35">
      <c r="A91" s="263" t="s">
        <v>396</v>
      </c>
      <c r="B91" s="264">
        <v>3.73</v>
      </c>
      <c r="C91" s="264"/>
      <c r="D91" s="264">
        <v>54.75</v>
      </c>
      <c r="E91" s="264"/>
    </row>
    <row r="92" spans="1:8" x14ac:dyDescent="0.35">
      <c r="A92" s="263" t="s">
        <v>397</v>
      </c>
      <c r="B92" s="264">
        <v>2.61</v>
      </c>
      <c r="C92" s="264"/>
      <c r="D92" s="264">
        <v>54.000999999999998</v>
      </c>
      <c r="E92" s="264"/>
    </row>
    <row r="93" spans="1:8" ht="15" thickBot="1" x14ac:dyDescent="0.4">
      <c r="A93" s="262" t="s">
        <v>398</v>
      </c>
      <c r="B93" s="264">
        <v>343.44000000000011</v>
      </c>
      <c r="C93" s="264">
        <v>-14.049999999999999</v>
      </c>
      <c r="D93" s="264">
        <v>12902.661000000002</v>
      </c>
      <c r="E93" s="264">
        <v>-73.960000000000022</v>
      </c>
      <c r="H93" s="253">
        <f>H54+H67+H80</f>
        <v>12863204100</v>
      </c>
    </row>
    <row r="94" spans="1:8" ht="15" thickTop="1" x14ac:dyDescent="0.35">
      <c r="A94"/>
      <c r="B94"/>
      <c r="C94"/>
      <c r="D94"/>
      <c r="E94"/>
    </row>
    <row r="95" spans="1:8" x14ac:dyDescent="0.35">
      <c r="A95"/>
      <c r="B95"/>
      <c r="C95"/>
      <c r="D95"/>
      <c r="E95"/>
    </row>
    <row r="96" spans="1:8" x14ac:dyDescent="0.35">
      <c r="A96"/>
      <c r="B96"/>
      <c r="C96"/>
      <c r="D96"/>
      <c r="E96"/>
    </row>
    <row r="97" spans="1:6" x14ac:dyDescent="0.35">
      <c r="A97"/>
      <c r="B97"/>
      <c r="C97"/>
      <c r="D97"/>
      <c r="E97"/>
    </row>
    <row r="98" spans="1:6" x14ac:dyDescent="0.35">
      <c r="A98" s="262"/>
      <c r="B98" s="264"/>
      <c r="C98" s="264"/>
      <c r="D98" s="264"/>
      <c r="E98" s="264"/>
    </row>
    <row r="100" spans="1:6" ht="23.5" x14ac:dyDescent="0.55000000000000004">
      <c r="A100" s="243" t="s">
        <v>401</v>
      </c>
    </row>
    <row r="101" spans="1:6" ht="44" thickBot="1" x14ac:dyDescent="0.4">
      <c r="A101" s="254" t="s">
        <v>378</v>
      </c>
      <c r="B101" s="254" t="s">
        <v>402</v>
      </c>
      <c r="C101" s="254" t="s">
        <v>403</v>
      </c>
      <c r="D101" s="254" t="s">
        <v>404</v>
      </c>
      <c r="E101" s="254" t="s">
        <v>405</v>
      </c>
      <c r="F101" s="254" t="s">
        <v>406</v>
      </c>
    </row>
    <row r="102" spans="1:6" ht="15" thickBot="1" x14ac:dyDescent="0.4">
      <c r="A102" s="255" t="s">
        <v>385</v>
      </c>
      <c r="B102" s="247"/>
      <c r="C102" s="247"/>
      <c r="D102" s="247"/>
      <c r="E102" s="247"/>
      <c r="F102" s="256">
        <v>1000000</v>
      </c>
    </row>
    <row r="103" spans="1:6" x14ac:dyDescent="0.35">
      <c r="A103" s="252" t="s">
        <v>386</v>
      </c>
      <c r="B103" s="249">
        <f t="shared" ref="B103:E114" si="0">(B6+B55)*$F$102</f>
        <v>1000600000</v>
      </c>
      <c r="C103" s="249">
        <f t="shared" si="0"/>
        <v>-100200000</v>
      </c>
      <c r="D103" s="249">
        <f t="shared" si="0"/>
        <v>1114300000.0000002</v>
      </c>
      <c r="E103" s="249">
        <f t="shared" si="0"/>
        <v>-72700000</v>
      </c>
    </row>
    <row r="104" spans="1:6" x14ac:dyDescent="0.35">
      <c r="A104" s="252" t="s">
        <v>387</v>
      </c>
      <c r="B104" s="249">
        <f t="shared" si="0"/>
        <v>816900000</v>
      </c>
      <c r="C104" s="249">
        <f t="shared" si="0"/>
        <v>-117700000</v>
      </c>
      <c r="D104" s="249">
        <f t="shared" si="0"/>
        <v>1068700000</v>
      </c>
      <c r="E104" s="249">
        <f t="shared" si="0"/>
        <v>-143600000.00000003</v>
      </c>
    </row>
    <row r="105" spans="1:6" x14ac:dyDescent="0.35">
      <c r="A105" s="252" t="s">
        <v>388</v>
      </c>
      <c r="B105" s="249">
        <f t="shared" si="0"/>
        <v>661800000</v>
      </c>
      <c r="C105" s="249">
        <f t="shared" si="0"/>
        <v>47000000</v>
      </c>
      <c r="D105" s="249">
        <f t="shared" si="0"/>
        <v>831000000</v>
      </c>
      <c r="E105" s="249">
        <f t="shared" si="0"/>
        <v>62800000</v>
      </c>
    </row>
    <row r="106" spans="1:6" x14ac:dyDescent="0.35">
      <c r="A106" s="252" t="s">
        <v>389</v>
      </c>
      <c r="B106" s="249">
        <f t="shared" si="0"/>
        <v>638500000</v>
      </c>
      <c r="C106" s="249">
        <f t="shared" si="0"/>
        <v>-91600000</v>
      </c>
      <c r="D106" s="249">
        <f t="shared" si="0"/>
        <v>840000000</v>
      </c>
      <c r="E106" s="249">
        <f t="shared" si="0"/>
        <v>-84300000</v>
      </c>
    </row>
    <row r="107" spans="1:6" x14ac:dyDescent="0.35">
      <c r="A107" s="252" t="s">
        <v>390</v>
      </c>
      <c r="B107" s="249">
        <f t="shared" si="0"/>
        <v>321000000</v>
      </c>
      <c r="C107" s="249">
        <f t="shared" si="0"/>
        <v>-150800000</v>
      </c>
      <c r="D107" s="249">
        <f t="shared" si="0"/>
        <v>490100000</v>
      </c>
      <c r="E107" s="249">
        <f t="shared" si="0"/>
        <v>-207600000.00000003</v>
      </c>
    </row>
    <row r="108" spans="1:6" x14ac:dyDescent="0.35">
      <c r="A108" s="252" t="s">
        <v>391</v>
      </c>
      <c r="B108" s="249">
        <f t="shared" si="0"/>
        <v>168700000.00000003</v>
      </c>
      <c r="C108" s="249">
        <f t="shared" si="0"/>
        <v>-25400000</v>
      </c>
      <c r="D108" s="249">
        <f t="shared" si="0"/>
        <v>294700000</v>
      </c>
      <c r="E108" s="249">
        <f t="shared" si="0"/>
        <v>-21800000</v>
      </c>
    </row>
    <row r="109" spans="1:6" x14ac:dyDescent="0.35">
      <c r="A109" s="252" t="s">
        <v>392</v>
      </c>
      <c r="B109" s="249">
        <f t="shared" si="0"/>
        <v>106200000</v>
      </c>
      <c r="C109" s="249">
        <f t="shared" si="0"/>
        <v>-12100000</v>
      </c>
      <c r="D109" s="249">
        <f t="shared" si="0"/>
        <v>237300000</v>
      </c>
      <c r="E109" s="249">
        <f t="shared" si="0"/>
        <v>299999.99999999983</v>
      </c>
    </row>
    <row r="110" spans="1:6" x14ac:dyDescent="0.35">
      <c r="A110" s="252" t="s">
        <v>393</v>
      </c>
      <c r="B110" s="249">
        <f t="shared" si="0"/>
        <v>113500000</v>
      </c>
      <c r="C110" s="249">
        <f t="shared" si="0"/>
        <v>-32600000</v>
      </c>
      <c r="D110" s="249">
        <f t="shared" si="0"/>
        <v>260700000.00000006</v>
      </c>
      <c r="E110" s="249">
        <f t="shared" si="0"/>
        <v>-46599999.999999993</v>
      </c>
    </row>
    <row r="111" spans="1:6" x14ac:dyDescent="0.35">
      <c r="A111" s="252" t="s">
        <v>394</v>
      </c>
      <c r="B111" s="249">
        <f t="shared" si="0"/>
        <v>119200000</v>
      </c>
      <c r="C111" s="249">
        <f t="shared" si="0"/>
        <v>39000000</v>
      </c>
      <c r="D111" s="249">
        <f t="shared" si="0"/>
        <v>216800000</v>
      </c>
      <c r="E111" s="249">
        <f t="shared" si="0"/>
        <v>53000000</v>
      </c>
    </row>
    <row r="112" spans="1:6" x14ac:dyDescent="0.35">
      <c r="A112" s="252" t="s">
        <v>395</v>
      </c>
      <c r="B112" s="249">
        <f t="shared" si="0"/>
        <v>203600000</v>
      </c>
      <c r="C112" s="249">
        <f t="shared" si="0"/>
        <v>137700000.00000003</v>
      </c>
      <c r="D112" s="249">
        <f t="shared" si="0"/>
        <v>391000000</v>
      </c>
      <c r="E112" s="249">
        <f t="shared" si="0"/>
        <v>157900000</v>
      </c>
    </row>
    <row r="113" spans="1:8" x14ac:dyDescent="0.35">
      <c r="A113" s="252" t="s">
        <v>396</v>
      </c>
      <c r="B113" s="249">
        <f t="shared" si="0"/>
        <v>484099999.99999994</v>
      </c>
      <c r="C113" s="249">
        <f t="shared" si="0"/>
        <v>108500000</v>
      </c>
      <c r="D113" s="249">
        <f t="shared" si="0"/>
        <v>647300000</v>
      </c>
      <c r="E113" s="249">
        <f t="shared" si="0"/>
        <v>127300000.00000001</v>
      </c>
    </row>
    <row r="114" spans="1:8" x14ac:dyDescent="0.35">
      <c r="A114" s="252" t="s">
        <v>397</v>
      </c>
      <c r="B114" s="249">
        <f t="shared" si="0"/>
        <v>662300000.00000012</v>
      </c>
      <c r="C114" s="249">
        <f t="shared" si="0"/>
        <v>71700000</v>
      </c>
      <c r="D114" s="249">
        <f t="shared" si="0"/>
        <v>857700000</v>
      </c>
      <c r="E114" s="249">
        <f t="shared" si="0"/>
        <v>47500000</v>
      </c>
    </row>
    <row r="115" spans="1:8" ht="15" thickBot="1" x14ac:dyDescent="0.4">
      <c r="A115" s="252"/>
      <c r="B115" s="270">
        <f>SUM(B103:B114)</f>
        <v>5296400000</v>
      </c>
      <c r="C115" s="270">
        <f t="shared" ref="C115:E115" si="1">SUM(C103:C114)</f>
        <v>-126500000</v>
      </c>
      <c r="D115" s="270">
        <f t="shared" si="1"/>
        <v>7249600000</v>
      </c>
      <c r="E115" s="270">
        <f t="shared" si="1"/>
        <v>-127800000.00000006</v>
      </c>
      <c r="F115" s="306">
        <f>SUM(B115:E115)</f>
        <v>12291700000</v>
      </c>
      <c r="G115" s="329" t="s">
        <v>441</v>
      </c>
      <c r="H115" s="250"/>
    </row>
    <row r="116" spans="1:8" ht="15.5" thickTop="1" thickBot="1" x14ac:dyDescent="0.4">
      <c r="A116" s="255" t="s">
        <v>327</v>
      </c>
      <c r="B116" s="247"/>
      <c r="C116" s="247"/>
      <c r="D116" s="247"/>
      <c r="E116" s="247"/>
      <c r="F116" s="248"/>
    </row>
    <row r="117" spans="1:8" ht="15" thickBot="1" x14ac:dyDescent="0.4">
      <c r="A117" s="252" t="s">
        <v>386</v>
      </c>
      <c r="B117" s="257">
        <f t="shared" ref="B117:B125" si="2">(B19+B68)*$F$117</f>
        <v>619709999.99999988</v>
      </c>
      <c r="C117" s="257">
        <f t="shared" ref="C117:E117" si="3">(C19+C68)*$F$117</f>
        <v>-45600000</v>
      </c>
      <c r="D117" s="257">
        <f t="shared" si="3"/>
        <v>1326400000</v>
      </c>
      <c r="E117" s="257">
        <f t="shared" si="3"/>
        <v>-61660000</v>
      </c>
      <c r="F117" s="256">
        <v>1000000</v>
      </c>
    </row>
    <row r="118" spans="1:8" x14ac:dyDescent="0.35">
      <c r="A118" s="252" t="s">
        <v>387</v>
      </c>
      <c r="B118" s="257">
        <f t="shared" si="2"/>
        <v>521419999.99999994</v>
      </c>
      <c r="C118" s="257">
        <f t="shared" ref="C118:E124" si="4">(C20+C69)*$F$117</f>
        <v>-88290000</v>
      </c>
      <c r="D118" s="257">
        <f t="shared" si="4"/>
        <v>1124570000.0000002</v>
      </c>
      <c r="E118" s="257">
        <f t="shared" si="4"/>
        <v>-53210000</v>
      </c>
    </row>
    <row r="119" spans="1:8" x14ac:dyDescent="0.35">
      <c r="A119" s="252" t="s">
        <v>388</v>
      </c>
      <c r="B119" s="257">
        <f t="shared" si="2"/>
        <v>420850000</v>
      </c>
      <c r="C119" s="257">
        <f t="shared" si="4"/>
        <v>16600000.000000002</v>
      </c>
      <c r="D119" s="257">
        <f t="shared" si="4"/>
        <v>1091270000</v>
      </c>
      <c r="E119" s="257">
        <f t="shared" si="4"/>
        <v>18860000</v>
      </c>
    </row>
    <row r="120" spans="1:8" x14ac:dyDescent="0.35">
      <c r="A120" s="252" t="s">
        <v>389</v>
      </c>
      <c r="B120" s="257">
        <f t="shared" si="2"/>
        <v>404410000</v>
      </c>
      <c r="C120" s="257">
        <f t="shared" si="4"/>
        <v>-81920000</v>
      </c>
      <c r="D120" s="257">
        <f t="shared" si="4"/>
        <v>1012830000</v>
      </c>
      <c r="E120" s="257">
        <f t="shared" si="4"/>
        <v>-64590000</v>
      </c>
    </row>
    <row r="121" spans="1:8" x14ac:dyDescent="0.35">
      <c r="A121" s="252" t="s">
        <v>390</v>
      </c>
      <c r="B121" s="257">
        <f t="shared" si="2"/>
        <v>245020000</v>
      </c>
      <c r="C121" s="257">
        <f t="shared" si="4"/>
        <v>-121259999.99999999</v>
      </c>
      <c r="D121" s="257">
        <f t="shared" si="4"/>
        <v>761520000</v>
      </c>
      <c r="E121" s="257">
        <f t="shared" si="4"/>
        <v>-93410000</v>
      </c>
    </row>
    <row r="122" spans="1:8" x14ac:dyDescent="0.35">
      <c r="A122" s="252" t="s">
        <v>391</v>
      </c>
      <c r="B122" s="257">
        <f t="shared" si="2"/>
        <v>100370000</v>
      </c>
      <c r="C122" s="257">
        <f t="shared" si="4"/>
        <v>-20370000</v>
      </c>
      <c r="D122" s="257">
        <f t="shared" si="4"/>
        <v>640320000</v>
      </c>
      <c r="E122" s="257">
        <f t="shared" si="4"/>
        <v>-15969999.999999998</v>
      </c>
    </row>
    <row r="123" spans="1:8" x14ac:dyDescent="0.35">
      <c r="A123" s="252" t="s">
        <v>392</v>
      </c>
      <c r="B123" s="257">
        <f t="shared" si="2"/>
        <v>70590000</v>
      </c>
      <c r="C123" s="257">
        <f t="shared" si="4"/>
        <v>-3210000</v>
      </c>
      <c r="D123" s="257">
        <f t="shared" si="4"/>
        <v>675490000</v>
      </c>
      <c r="E123" s="257">
        <f t="shared" si="4"/>
        <v>700000</v>
      </c>
    </row>
    <row r="124" spans="1:8" x14ac:dyDescent="0.35">
      <c r="A124" s="252" t="s">
        <v>393</v>
      </c>
      <c r="B124" s="257">
        <f t="shared" si="2"/>
        <v>65900000.000000007</v>
      </c>
      <c r="C124" s="257">
        <f t="shared" si="4"/>
        <v>1320000</v>
      </c>
      <c r="D124" s="257">
        <f t="shared" si="4"/>
        <v>694160000</v>
      </c>
      <c r="E124" s="257">
        <f t="shared" si="4"/>
        <v>-4850000</v>
      </c>
    </row>
    <row r="125" spans="1:8" x14ac:dyDescent="0.35">
      <c r="A125" s="252" t="s">
        <v>394</v>
      </c>
      <c r="B125" s="257">
        <f t="shared" si="2"/>
        <v>69960000.000000015</v>
      </c>
      <c r="C125" s="257">
        <f t="shared" ref="C125:E125" si="5">(C27+C76)*$F$117</f>
        <v>-470000</v>
      </c>
      <c r="D125" s="257">
        <f t="shared" si="5"/>
        <v>625449999.99999988</v>
      </c>
      <c r="E125" s="257">
        <f t="shared" si="5"/>
        <v>11460000</v>
      </c>
    </row>
    <row r="126" spans="1:8" x14ac:dyDescent="0.35">
      <c r="A126" s="252" t="s">
        <v>395</v>
      </c>
      <c r="B126" s="257">
        <f t="shared" ref="B126:E128" si="6">(B28+B77)*$F$117</f>
        <v>112170000</v>
      </c>
      <c r="C126" s="257">
        <f t="shared" si="6"/>
        <v>64739999.999999993</v>
      </c>
      <c r="D126" s="257">
        <f t="shared" si="6"/>
        <v>685430000.00000012</v>
      </c>
      <c r="E126" s="257">
        <f t="shared" si="6"/>
        <v>64220000</v>
      </c>
    </row>
    <row r="127" spans="1:8" x14ac:dyDescent="0.35">
      <c r="A127" s="252" t="s">
        <v>396</v>
      </c>
      <c r="B127" s="257">
        <f t="shared" si="6"/>
        <v>266860000</v>
      </c>
      <c r="C127" s="257">
        <f t="shared" si="6"/>
        <v>117890000</v>
      </c>
      <c r="D127" s="257">
        <f t="shared" si="6"/>
        <v>928120000</v>
      </c>
      <c r="E127" s="257">
        <f t="shared" si="6"/>
        <v>94160000</v>
      </c>
    </row>
    <row r="128" spans="1:8" x14ac:dyDescent="0.35">
      <c r="A128" s="252" t="s">
        <v>397</v>
      </c>
      <c r="B128" s="257">
        <f t="shared" si="6"/>
        <v>382040000</v>
      </c>
      <c r="C128" s="257">
        <f t="shared" si="6"/>
        <v>64129999.999999993</v>
      </c>
      <c r="D128" s="257">
        <f t="shared" si="6"/>
        <v>1053440000</v>
      </c>
      <c r="E128" s="257">
        <f t="shared" si="6"/>
        <v>27700000.000000004</v>
      </c>
    </row>
    <row r="129" spans="1:8" ht="15" thickBot="1" x14ac:dyDescent="0.4">
      <c r="A129" s="252"/>
      <c r="B129" s="270">
        <f>SUM(B117:B128)</f>
        <v>3279300000</v>
      </c>
      <c r="C129" s="270">
        <f t="shared" ref="C129:E129" si="7">SUM(C117:C128)</f>
        <v>-96440000</v>
      </c>
      <c r="D129" s="270">
        <f t="shared" si="7"/>
        <v>10619000000</v>
      </c>
      <c r="E129" s="270">
        <f t="shared" si="7"/>
        <v>-76590000</v>
      </c>
      <c r="F129" s="306">
        <f>SUM(B129:E129)</f>
        <v>13725270000</v>
      </c>
      <c r="G129" s="329" t="s">
        <v>440</v>
      </c>
      <c r="H129" s="250"/>
    </row>
    <row r="130" spans="1:8" ht="15.5" thickTop="1" thickBot="1" x14ac:dyDescent="0.4">
      <c r="A130" s="255" t="s">
        <v>432</v>
      </c>
      <c r="B130" s="247"/>
      <c r="C130" s="247"/>
      <c r="D130" s="247"/>
      <c r="E130" s="247"/>
      <c r="F130" s="248"/>
    </row>
    <row r="131" spans="1:8" ht="15" thickBot="1" x14ac:dyDescent="0.4">
      <c r="A131" s="252" t="s">
        <v>386</v>
      </c>
      <c r="B131" s="257">
        <f>(B32+B81)*$F$131</f>
        <v>4786000</v>
      </c>
      <c r="C131" s="257">
        <f>(C32+C81)*$F$131</f>
        <v>0</v>
      </c>
      <c r="D131" s="257">
        <f>(D32+D81)*$F$131</f>
        <v>3438000.0000000005</v>
      </c>
      <c r="E131" s="257">
        <f>(E32+E81)*$F$131</f>
        <v>0</v>
      </c>
      <c r="F131" s="256">
        <v>100000</v>
      </c>
    </row>
    <row r="132" spans="1:8" x14ac:dyDescent="0.35">
      <c r="A132" s="252" t="s">
        <v>387</v>
      </c>
      <c r="B132" s="257">
        <f t="shared" ref="B132:E142" si="8">(B33+B82)*$F$131</f>
        <v>3564000</v>
      </c>
      <c r="C132" s="257">
        <f t="shared" si="8"/>
        <v>0</v>
      </c>
      <c r="D132" s="257">
        <f t="shared" si="8"/>
        <v>2975000</v>
      </c>
      <c r="E132" s="257">
        <f t="shared" si="8"/>
        <v>0</v>
      </c>
    </row>
    <row r="133" spans="1:8" x14ac:dyDescent="0.35">
      <c r="A133" s="252" t="s">
        <v>388</v>
      </c>
      <c r="B133" s="257">
        <f t="shared" si="8"/>
        <v>3497000</v>
      </c>
      <c r="C133" s="257">
        <f t="shared" si="8"/>
        <v>0</v>
      </c>
      <c r="D133" s="257">
        <f t="shared" si="8"/>
        <v>3286000</v>
      </c>
      <c r="E133" s="257">
        <f t="shared" si="8"/>
        <v>0</v>
      </c>
    </row>
    <row r="134" spans="1:8" x14ac:dyDescent="0.35">
      <c r="A134" s="252" t="s">
        <v>389</v>
      </c>
      <c r="B134" s="257">
        <f t="shared" si="8"/>
        <v>2519000</v>
      </c>
      <c r="C134" s="257">
        <f t="shared" si="8"/>
        <v>0</v>
      </c>
      <c r="D134" s="257">
        <f t="shared" si="8"/>
        <v>2482000</v>
      </c>
      <c r="E134" s="257">
        <f t="shared" si="8"/>
        <v>0</v>
      </c>
    </row>
    <row r="135" spans="1:8" x14ac:dyDescent="0.35">
      <c r="A135" s="252" t="s">
        <v>390</v>
      </c>
      <c r="B135" s="257">
        <f t="shared" si="8"/>
        <v>592000</v>
      </c>
      <c r="C135" s="257">
        <f t="shared" si="8"/>
        <v>0</v>
      </c>
      <c r="D135" s="257">
        <f t="shared" si="8"/>
        <v>3148000</v>
      </c>
      <c r="E135" s="257">
        <f t="shared" si="8"/>
        <v>0</v>
      </c>
    </row>
    <row r="136" spans="1:8" x14ac:dyDescent="0.35">
      <c r="A136" s="252" t="s">
        <v>391</v>
      </c>
      <c r="B136" s="257">
        <f t="shared" si="8"/>
        <v>541000</v>
      </c>
      <c r="C136" s="257">
        <f t="shared" si="8"/>
        <v>0</v>
      </c>
      <c r="D136" s="257">
        <f t="shared" si="8"/>
        <v>2850000</v>
      </c>
      <c r="E136" s="257">
        <f t="shared" si="8"/>
        <v>0</v>
      </c>
    </row>
    <row r="137" spans="1:8" x14ac:dyDescent="0.35">
      <c r="A137" s="252" t="s">
        <v>392</v>
      </c>
      <c r="B137" s="257">
        <f t="shared" si="8"/>
        <v>441000</v>
      </c>
      <c r="C137" s="257">
        <f t="shared" si="8"/>
        <v>0</v>
      </c>
      <c r="D137" s="257">
        <f t="shared" si="8"/>
        <v>2851000</v>
      </c>
      <c r="E137" s="257">
        <f t="shared" si="8"/>
        <v>0</v>
      </c>
    </row>
    <row r="138" spans="1:8" x14ac:dyDescent="0.35">
      <c r="A138" s="252" t="s">
        <v>393</v>
      </c>
      <c r="B138" s="257">
        <f t="shared" si="8"/>
        <v>410999.99999999994</v>
      </c>
      <c r="C138" s="257">
        <f t="shared" si="8"/>
        <v>0</v>
      </c>
      <c r="D138" s="257">
        <f t="shared" si="8"/>
        <v>3083000</v>
      </c>
      <c r="E138" s="257">
        <f t="shared" si="8"/>
        <v>0</v>
      </c>
    </row>
    <row r="139" spans="1:8" x14ac:dyDescent="0.35">
      <c r="A139" s="252" t="s">
        <v>394</v>
      </c>
      <c r="B139" s="257">
        <f t="shared" si="8"/>
        <v>693000</v>
      </c>
      <c r="C139" s="257">
        <f t="shared" si="8"/>
        <v>0</v>
      </c>
      <c r="D139" s="257">
        <f t="shared" si="8"/>
        <v>2683000</v>
      </c>
      <c r="E139" s="257">
        <f t="shared" si="8"/>
        <v>0</v>
      </c>
    </row>
    <row r="140" spans="1:8" x14ac:dyDescent="0.35">
      <c r="A140" s="252" t="s">
        <v>395</v>
      </c>
      <c r="B140" s="257">
        <f t="shared" si="8"/>
        <v>1600000</v>
      </c>
      <c r="C140" s="257">
        <f t="shared" si="8"/>
        <v>0</v>
      </c>
      <c r="D140" s="257">
        <f t="shared" si="8"/>
        <v>6325000</v>
      </c>
      <c r="E140" s="257">
        <f t="shared" si="8"/>
        <v>0</v>
      </c>
    </row>
    <row r="141" spans="1:8" x14ac:dyDescent="0.35">
      <c r="A141" s="252" t="s">
        <v>396</v>
      </c>
      <c r="B141" s="257">
        <f t="shared" si="8"/>
        <v>3800000</v>
      </c>
      <c r="C141" s="257">
        <f t="shared" si="8"/>
        <v>0</v>
      </c>
      <c r="D141" s="257">
        <f t="shared" si="8"/>
        <v>6517000</v>
      </c>
      <c r="E141" s="257">
        <f t="shared" si="8"/>
        <v>0</v>
      </c>
    </row>
    <row r="142" spans="1:8" x14ac:dyDescent="0.35">
      <c r="A142" s="252" t="s">
        <v>397</v>
      </c>
      <c r="B142" s="257">
        <f t="shared" si="8"/>
        <v>2713000</v>
      </c>
      <c r="C142" s="257">
        <f t="shared" si="8"/>
        <v>0</v>
      </c>
      <c r="D142" s="257">
        <f t="shared" si="8"/>
        <v>6704100</v>
      </c>
      <c r="E142" s="257">
        <f t="shared" si="8"/>
        <v>0</v>
      </c>
      <c r="H142" s="307"/>
    </row>
    <row r="143" spans="1:8" ht="15" thickBot="1" x14ac:dyDescent="0.4">
      <c r="A143" s="252"/>
      <c r="B143" s="270">
        <f>SUM(B131:B142)</f>
        <v>25157000</v>
      </c>
      <c r="C143" s="270">
        <f t="shared" ref="C143:E143" si="9">SUM(C131:C142)</f>
        <v>0</v>
      </c>
      <c r="D143" s="270">
        <f t="shared" si="9"/>
        <v>46342100</v>
      </c>
      <c r="E143" s="270">
        <f t="shared" si="9"/>
        <v>0</v>
      </c>
      <c r="F143" s="306">
        <f>SUM(B143:E143)</f>
        <v>71499100</v>
      </c>
      <c r="G143" s="336" t="s">
        <v>437</v>
      </c>
    </row>
    <row r="144" spans="1:8" ht="15.5" thickTop="1" thickBot="1" x14ac:dyDescent="0.4">
      <c r="B144" s="258">
        <f>B115+B129+B143</f>
        <v>8600857000</v>
      </c>
      <c r="C144" s="258">
        <f t="shared" ref="C144:F144" si="10">C115+C129+C143</f>
        <v>-222940000</v>
      </c>
      <c r="D144" s="258">
        <f t="shared" si="10"/>
        <v>17914942100</v>
      </c>
      <c r="E144" s="258">
        <f t="shared" si="10"/>
        <v>-204390000.00000006</v>
      </c>
      <c r="F144" s="258">
        <f t="shared" si="10"/>
        <v>26088469100</v>
      </c>
    </row>
    <row r="145" ht="15" thickTop="1" x14ac:dyDescent="0.35"/>
  </sheetData>
  <pageMargins left="0.7" right="0.7" top="0.75" bottom="0.75" header="0.3" footer="0.3"/>
  <pageSetup paperSize="17" scale="85" fitToHeight="0"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73A0F"/>
  </sheetPr>
  <dimension ref="A4:AJ36"/>
  <sheetViews>
    <sheetView showGridLines="0" view="pageBreakPreview" zoomScaleNormal="100" zoomScaleSheetLayoutView="100" workbookViewId="0">
      <selection activeCell="AB25" sqref="AB25"/>
    </sheetView>
  </sheetViews>
  <sheetFormatPr defaultRowHeight="12.5" x14ac:dyDescent="0.25"/>
  <cols>
    <col min="1" max="25" width="5.26953125" style="333" customWidth="1"/>
  </cols>
  <sheetData>
    <row r="4" spans="1:25" x14ac:dyDescent="0.25">
      <c r="A4" s="638" t="s">
        <v>448</v>
      </c>
      <c r="B4" s="638"/>
      <c r="C4" s="638"/>
      <c r="D4" s="638"/>
      <c r="E4" s="638"/>
      <c r="F4" s="638"/>
      <c r="G4" s="638"/>
      <c r="H4" s="638"/>
      <c r="I4" s="638"/>
      <c r="J4" s="638"/>
      <c r="K4" s="638"/>
      <c r="L4" s="348"/>
      <c r="M4" s="348"/>
      <c r="O4" s="637" t="s">
        <v>0</v>
      </c>
      <c r="P4" s="637"/>
      <c r="Q4" s="637"/>
      <c r="R4" s="637"/>
      <c r="S4" s="637"/>
      <c r="T4" s="637"/>
      <c r="U4" s="637"/>
      <c r="V4" s="637"/>
      <c r="W4" s="637"/>
      <c r="X4" s="638" t="s">
        <v>1</v>
      </c>
      <c r="Y4" s="638"/>
    </row>
    <row r="5" spans="1:25" ht="17.75" customHeight="1" x14ac:dyDescent="0.25">
      <c r="A5" s="638"/>
      <c r="B5" s="638"/>
      <c r="C5" s="638"/>
      <c r="D5" s="638"/>
      <c r="E5" s="638"/>
      <c r="F5" s="638"/>
      <c r="G5" s="638"/>
      <c r="H5" s="638"/>
      <c r="I5" s="638"/>
      <c r="J5" s="638"/>
      <c r="K5" s="638"/>
      <c r="L5" s="348"/>
      <c r="M5" s="348"/>
      <c r="O5" s="637"/>
      <c r="P5" s="637"/>
      <c r="Q5" s="637"/>
      <c r="R5" s="637"/>
      <c r="S5" s="637"/>
      <c r="T5" s="637"/>
      <c r="U5" s="637"/>
      <c r="V5" s="637"/>
      <c r="W5" s="637"/>
      <c r="X5" s="638"/>
      <c r="Y5" s="638"/>
    </row>
    <row r="6" spans="1:25" x14ac:dyDescent="0.25">
      <c r="A6" s="638"/>
      <c r="B6" s="638"/>
      <c r="C6" s="638"/>
      <c r="D6" s="638"/>
      <c r="E6" s="638"/>
      <c r="F6" s="638"/>
      <c r="G6" s="638"/>
      <c r="H6" s="638"/>
      <c r="I6" s="638"/>
      <c r="J6" s="638"/>
      <c r="K6" s="638"/>
      <c r="L6" s="348"/>
      <c r="M6" s="348"/>
      <c r="O6" s="637"/>
      <c r="P6" s="637"/>
      <c r="Q6" s="637"/>
      <c r="R6" s="637"/>
      <c r="S6" s="637"/>
      <c r="T6" s="637"/>
      <c r="U6" s="637"/>
      <c r="V6" s="637"/>
      <c r="W6" s="637"/>
      <c r="X6" s="638"/>
      <c r="Y6" s="638"/>
    </row>
    <row r="7" spans="1:25" ht="12.75" customHeight="1" x14ac:dyDescent="0.25"/>
    <row r="8" spans="1:25" ht="14" x14ac:dyDescent="0.3">
      <c r="O8" s="349" t="s">
        <v>424</v>
      </c>
      <c r="X8" s="639">
        <v>2</v>
      </c>
      <c r="Y8" s="639"/>
    </row>
    <row r="9" spans="1:25" x14ac:dyDescent="0.25">
      <c r="A9" s="640" t="s">
        <v>449</v>
      </c>
      <c r="B9" s="640"/>
      <c r="C9" s="640"/>
      <c r="D9" s="640"/>
      <c r="E9" s="640"/>
      <c r="F9" s="640"/>
      <c r="G9" s="640"/>
      <c r="H9" s="640"/>
      <c r="I9" s="640"/>
      <c r="J9" s="640"/>
      <c r="K9" s="640"/>
      <c r="L9" s="640"/>
    </row>
    <row r="10" spans="1:25" ht="14" x14ac:dyDescent="0.3">
      <c r="A10" s="640"/>
      <c r="B10" s="640"/>
      <c r="C10" s="640"/>
      <c r="D10" s="640"/>
      <c r="E10" s="640"/>
      <c r="F10" s="640"/>
      <c r="G10" s="640"/>
      <c r="H10" s="640"/>
      <c r="I10" s="640"/>
      <c r="J10" s="640"/>
      <c r="K10" s="640"/>
      <c r="L10" s="640"/>
      <c r="O10" s="349" t="s">
        <v>2</v>
      </c>
      <c r="X10" s="639">
        <v>3</v>
      </c>
      <c r="Y10" s="639"/>
    </row>
    <row r="11" spans="1:25" x14ac:dyDescent="0.25">
      <c r="A11" s="640"/>
      <c r="B11" s="640"/>
      <c r="C11" s="640"/>
      <c r="D11" s="640"/>
      <c r="E11" s="640"/>
      <c r="F11" s="640"/>
      <c r="G11" s="640"/>
      <c r="H11" s="640"/>
      <c r="I11" s="640"/>
      <c r="J11" s="640"/>
      <c r="K11" s="640"/>
      <c r="L11" s="640"/>
    </row>
    <row r="12" spans="1:25" ht="15" customHeight="1" x14ac:dyDescent="0.3">
      <c r="A12" s="640"/>
      <c r="B12" s="640"/>
      <c r="C12" s="640"/>
      <c r="D12" s="640"/>
      <c r="E12" s="640"/>
      <c r="F12" s="640"/>
      <c r="G12" s="640"/>
      <c r="H12" s="640"/>
      <c r="I12" s="640"/>
      <c r="J12" s="640"/>
      <c r="K12" s="640"/>
      <c r="L12" s="640"/>
      <c r="P12" s="350" t="s">
        <v>450</v>
      </c>
      <c r="X12" s="643">
        <v>4</v>
      </c>
      <c r="Y12" s="643"/>
    </row>
    <row r="13" spans="1:25" x14ac:dyDescent="0.25">
      <c r="A13" s="640"/>
      <c r="B13" s="640"/>
      <c r="C13" s="640"/>
      <c r="D13" s="640"/>
      <c r="E13" s="640"/>
      <c r="F13" s="640"/>
      <c r="G13" s="640"/>
      <c r="H13" s="640"/>
      <c r="I13" s="640"/>
      <c r="J13" s="640"/>
      <c r="K13" s="640"/>
      <c r="L13" s="640"/>
    </row>
    <row r="14" spans="1:25" ht="14" x14ac:dyDescent="0.3">
      <c r="A14" s="640"/>
      <c r="B14" s="640"/>
      <c r="C14" s="640"/>
      <c r="D14" s="640"/>
      <c r="E14" s="640"/>
      <c r="F14" s="640"/>
      <c r="G14" s="640"/>
      <c r="H14" s="640"/>
      <c r="I14" s="640"/>
      <c r="J14" s="640"/>
      <c r="K14" s="640"/>
      <c r="L14" s="640"/>
      <c r="O14" s="349" t="s">
        <v>3</v>
      </c>
      <c r="P14" s="350"/>
      <c r="X14" s="639">
        <v>6</v>
      </c>
      <c r="Y14" s="639"/>
    </row>
    <row r="15" spans="1:25" x14ac:dyDescent="0.25">
      <c r="A15" s="640"/>
      <c r="B15" s="640"/>
      <c r="C15" s="640"/>
      <c r="D15" s="640"/>
      <c r="E15" s="640"/>
      <c r="F15" s="640"/>
      <c r="G15" s="640"/>
      <c r="H15" s="640"/>
      <c r="I15" s="640"/>
      <c r="J15" s="640"/>
      <c r="K15" s="640"/>
      <c r="L15" s="640"/>
    </row>
    <row r="16" spans="1:25" ht="14" x14ac:dyDescent="0.3">
      <c r="A16" s="640"/>
      <c r="B16" s="640"/>
      <c r="C16" s="640"/>
      <c r="D16" s="640"/>
      <c r="E16" s="640"/>
      <c r="F16" s="640"/>
      <c r="G16" s="640"/>
      <c r="H16" s="640"/>
      <c r="I16" s="640"/>
      <c r="J16" s="640"/>
      <c r="K16" s="640"/>
      <c r="L16" s="640"/>
      <c r="P16" s="350" t="s">
        <v>451</v>
      </c>
      <c r="X16" s="643">
        <v>7</v>
      </c>
      <c r="Y16" s="643"/>
    </row>
    <row r="17" spans="1:36" ht="14" x14ac:dyDescent="0.3">
      <c r="A17" s="640"/>
      <c r="B17" s="640"/>
      <c r="C17" s="640"/>
      <c r="D17" s="640"/>
      <c r="E17" s="640"/>
      <c r="F17" s="640"/>
      <c r="G17" s="640"/>
      <c r="H17" s="640"/>
      <c r="I17" s="640"/>
      <c r="J17" s="640"/>
      <c r="K17" s="640"/>
      <c r="L17" s="640"/>
      <c r="AA17" s="349"/>
      <c r="AB17" s="333"/>
      <c r="AC17" s="333"/>
      <c r="AD17" s="333"/>
      <c r="AE17" s="333"/>
      <c r="AF17" s="333"/>
      <c r="AG17" s="333"/>
      <c r="AH17" s="333"/>
      <c r="AI17" s="639">
        <v>4</v>
      </c>
      <c r="AJ17" s="639"/>
    </row>
    <row r="18" spans="1:36" ht="14" x14ac:dyDescent="0.3">
      <c r="A18" s="640" t="s">
        <v>434</v>
      </c>
      <c r="B18" s="640"/>
      <c r="C18" s="640"/>
      <c r="D18" s="640"/>
      <c r="E18" s="640"/>
      <c r="F18" s="640"/>
      <c r="G18" s="640"/>
      <c r="H18" s="640"/>
      <c r="I18" s="640"/>
      <c r="J18" s="640"/>
      <c r="K18" s="640"/>
      <c r="L18" s="640"/>
      <c r="O18" s="349" t="s">
        <v>4</v>
      </c>
      <c r="P18" s="350"/>
      <c r="X18" s="639">
        <v>8</v>
      </c>
      <c r="Y18" s="639"/>
    </row>
    <row r="19" spans="1:36" x14ac:dyDescent="0.25">
      <c r="A19" s="640"/>
      <c r="B19" s="640"/>
      <c r="C19" s="640"/>
      <c r="D19" s="640"/>
      <c r="E19" s="640"/>
      <c r="F19" s="640"/>
      <c r="G19" s="640"/>
      <c r="H19" s="640"/>
      <c r="I19" s="640"/>
      <c r="J19" s="640"/>
      <c r="K19" s="640"/>
      <c r="L19" s="640"/>
    </row>
    <row r="20" spans="1:36" ht="14" x14ac:dyDescent="0.3">
      <c r="A20" s="640"/>
      <c r="B20" s="640"/>
      <c r="C20" s="640"/>
      <c r="D20" s="640"/>
      <c r="E20" s="640"/>
      <c r="F20" s="640"/>
      <c r="G20" s="640"/>
      <c r="H20" s="640"/>
      <c r="I20" s="640"/>
      <c r="J20" s="640"/>
      <c r="K20" s="640"/>
      <c r="L20" s="640"/>
      <c r="P20" s="350" t="s">
        <v>5</v>
      </c>
      <c r="X20" s="643">
        <v>9</v>
      </c>
      <c r="Y20" s="643"/>
    </row>
    <row r="21" spans="1:36" ht="15" customHeight="1" x14ac:dyDescent="0.25">
      <c r="A21" s="640"/>
      <c r="B21" s="640"/>
      <c r="C21" s="640"/>
      <c r="D21" s="640"/>
      <c r="E21" s="640"/>
      <c r="F21" s="640"/>
      <c r="G21" s="640"/>
      <c r="H21" s="640"/>
      <c r="I21" s="640"/>
      <c r="J21" s="640"/>
      <c r="K21" s="640"/>
      <c r="L21" s="640"/>
    </row>
    <row r="22" spans="1:36" ht="14" x14ac:dyDescent="0.3">
      <c r="A22" s="640"/>
      <c r="B22" s="640"/>
      <c r="C22" s="640"/>
      <c r="D22" s="640"/>
      <c r="E22" s="640"/>
      <c r="F22" s="640"/>
      <c r="G22" s="640"/>
      <c r="H22" s="640"/>
      <c r="I22" s="640"/>
      <c r="J22" s="640"/>
      <c r="K22" s="640"/>
      <c r="L22" s="640"/>
      <c r="O22" s="349" t="s">
        <v>6</v>
      </c>
      <c r="P22" s="350"/>
      <c r="X22" s="639">
        <v>12</v>
      </c>
      <c r="Y22" s="639"/>
    </row>
    <row r="23" spans="1:36" ht="15" customHeight="1" x14ac:dyDescent="0.25">
      <c r="A23" s="640"/>
      <c r="B23" s="640"/>
      <c r="C23" s="640"/>
      <c r="D23" s="640"/>
      <c r="E23" s="640"/>
      <c r="F23" s="640"/>
      <c r="G23" s="640"/>
      <c r="H23" s="640"/>
      <c r="I23" s="640"/>
      <c r="J23" s="640"/>
      <c r="K23" s="640"/>
      <c r="L23" s="640"/>
    </row>
    <row r="24" spans="1:36" ht="14" x14ac:dyDescent="0.3">
      <c r="A24" s="640"/>
      <c r="B24" s="640"/>
      <c r="C24" s="640"/>
      <c r="D24" s="640"/>
      <c r="E24" s="640"/>
      <c r="F24" s="640"/>
      <c r="G24" s="640"/>
      <c r="H24" s="640"/>
      <c r="I24" s="640"/>
      <c r="J24" s="640"/>
      <c r="K24" s="640"/>
      <c r="L24" s="640"/>
      <c r="P24" s="350" t="s">
        <v>7</v>
      </c>
      <c r="X24" s="643">
        <v>14</v>
      </c>
      <c r="Y24" s="643"/>
    </row>
    <row r="25" spans="1:36" x14ac:dyDescent="0.25">
      <c r="A25" s="640"/>
      <c r="B25" s="640"/>
      <c r="C25" s="640"/>
      <c r="D25" s="640"/>
      <c r="E25" s="640"/>
      <c r="F25" s="640"/>
      <c r="G25" s="640"/>
      <c r="H25" s="640"/>
      <c r="I25" s="640"/>
      <c r="J25" s="640"/>
      <c r="K25" s="640"/>
      <c r="L25" s="640"/>
      <c r="AB25" s="210"/>
    </row>
    <row r="26" spans="1:36" ht="14" x14ac:dyDescent="0.3">
      <c r="A26" s="640"/>
      <c r="B26" s="640"/>
      <c r="C26" s="640"/>
      <c r="D26" s="640"/>
      <c r="E26" s="640"/>
      <c r="F26" s="640"/>
      <c r="G26" s="640"/>
      <c r="H26" s="640"/>
      <c r="I26" s="640"/>
      <c r="J26" s="640"/>
      <c r="K26" s="640"/>
      <c r="L26" s="640"/>
      <c r="O26" s="349" t="s">
        <v>66</v>
      </c>
      <c r="P26" s="350"/>
      <c r="X26" s="639">
        <v>15</v>
      </c>
      <c r="Y26" s="639"/>
    </row>
    <row r="28" spans="1:36" x14ac:dyDescent="0.25">
      <c r="O28" s="642" t="s">
        <v>452</v>
      </c>
      <c r="P28" s="642"/>
      <c r="Q28" s="642"/>
      <c r="R28" s="642"/>
      <c r="S28" s="642"/>
      <c r="T28" s="642"/>
      <c r="U28" s="642"/>
      <c r="V28" s="642"/>
      <c r="W28" s="642"/>
      <c r="X28" s="639">
        <v>16</v>
      </c>
      <c r="Y28" s="639"/>
      <c r="Z28" s="333"/>
    </row>
    <row r="29" spans="1:36" ht="15" customHeight="1" x14ac:dyDescent="0.25">
      <c r="O29" s="642"/>
      <c r="P29" s="642"/>
      <c r="Q29" s="642"/>
      <c r="R29" s="642"/>
      <c r="S29" s="642"/>
      <c r="T29" s="642"/>
      <c r="U29" s="642"/>
      <c r="V29" s="642"/>
      <c r="W29" s="642"/>
      <c r="X29" s="639"/>
      <c r="Y29" s="639"/>
    </row>
    <row r="31" spans="1:36" x14ac:dyDescent="0.25">
      <c r="O31" s="642" t="s">
        <v>562</v>
      </c>
      <c r="P31" s="642"/>
      <c r="Q31" s="642"/>
      <c r="R31" s="642"/>
      <c r="S31" s="642"/>
      <c r="T31" s="642"/>
      <c r="U31" s="642"/>
      <c r="V31" s="642"/>
      <c r="W31" s="642"/>
      <c r="X31" s="639">
        <v>17</v>
      </c>
      <c r="Y31" s="639"/>
    </row>
    <row r="32" spans="1:36" x14ac:dyDescent="0.25">
      <c r="O32" s="642"/>
      <c r="P32" s="642"/>
      <c r="Q32" s="642"/>
      <c r="R32" s="642"/>
      <c r="S32" s="642"/>
      <c r="T32" s="642"/>
      <c r="U32" s="642"/>
      <c r="V32" s="642"/>
      <c r="W32" s="642"/>
      <c r="X32" s="639"/>
      <c r="Y32" s="639"/>
    </row>
    <row r="33" spans="1:25" ht="32.75" customHeight="1" x14ac:dyDescent="0.25"/>
    <row r="35" spans="1:25" ht="12.75" customHeight="1" x14ac:dyDescent="0.25">
      <c r="A35" s="641" t="s">
        <v>372</v>
      </c>
      <c r="B35" s="641"/>
      <c r="C35" s="641"/>
      <c r="D35" s="641"/>
      <c r="E35" s="641"/>
      <c r="F35" s="641"/>
      <c r="G35" s="641"/>
      <c r="H35" s="641"/>
      <c r="I35" s="641"/>
      <c r="J35" s="641"/>
      <c r="K35" s="641"/>
      <c r="L35" s="641"/>
      <c r="M35" s="641"/>
      <c r="N35" s="641"/>
      <c r="O35" s="641"/>
      <c r="P35" s="641"/>
      <c r="Q35" s="641"/>
      <c r="R35" s="641"/>
      <c r="S35" s="641"/>
      <c r="T35" s="641"/>
      <c r="U35" s="641"/>
      <c r="V35" s="641"/>
      <c r="W35" s="641"/>
      <c r="X35" s="641"/>
      <c r="Y35" s="641"/>
    </row>
    <row r="36" spans="1:25" x14ac:dyDescent="0.25">
      <c r="A36" s="641"/>
      <c r="B36" s="641"/>
      <c r="C36" s="641"/>
      <c r="D36" s="641"/>
      <c r="E36" s="641"/>
      <c r="F36" s="641"/>
      <c r="G36" s="641"/>
      <c r="H36" s="641"/>
      <c r="I36" s="641"/>
      <c r="J36" s="641"/>
      <c r="K36" s="641"/>
      <c r="L36" s="641"/>
      <c r="M36" s="641"/>
      <c r="N36" s="641"/>
      <c r="O36" s="641"/>
      <c r="P36" s="641"/>
      <c r="Q36" s="641"/>
      <c r="R36" s="641"/>
      <c r="S36" s="641"/>
      <c r="T36" s="641"/>
      <c r="U36" s="641"/>
      <c r="V36" s="641"/>
      <c r="W36" s="641"/>
      <c r="X36" s="641"/>
      <c r="Y36" s="641"/>
    </row>
  </sheetData>
  <sheetProtection algorithmName="SHA-512" hashValue="y1QczQq/o7dHZuAlelVL4O9QbGwlmnhwgg+QAZ1SQJHmdp/z/FzQTgsVGuInkp/34ODXguZJOxE5f4YZip2hlQ==" saltValue="xd+tMaaa2wRQSeYHGk6U+Q==" spinCount="100000" sheet="1" objects="1" scenarios="1"/>
  <mergeCells count="21">
    <mergeCell ref="A35:Y36"/>
    <mergeCell ref="O28:W29"/>
    <mergeCell ref="X12:Y12"/>
    <mergeCell ref="X18:Y18"/>
    <mergeCell ref="A18:L26"/>
    <mergeCell ref="X20:Y20"/>
    <mergeCell ref="X22:Y22"/>
    <mergeCell ref="X24:Y24"/>
    <mergeCell ref="X26:Y26"/>
    <mergeCell ref="X28:Y29"/>
    <mergeCell ref="X14:Y14"/>
    <mergeCell ref="X16:Y16"/>
    <mergeCell ref="O31:W32"/>
    <mergeCell ref="X31:Y32"/>
    <mergeCell ref="O4:W6"/>
    <mergeCell ref="X4:Y6"/>
    <mergeCell ref="AI17:AJ17"/>
    <mergeCell ref="A9:L17"/>
    <mergeCell ref="X8:Y8"/>
    <mergeCell ref="X10:Y10"/>
    <mergeCell ref="A4:K6"/>
  </mergeCells>
  <phoneticPr fontId="20" type="noConversion"/>
  <printOptions horizontalCentered="1" verticalCentered="1"/>
  <pageMargins left="0.25" right="0.25" top="0.75" bottom="0.4" header="0.3" footer="0.3"/>
  <pageSetup fitToWidth="0" fitToHeight="0" orientation="landscape" r:id="rId1"/>
  <headerFooter differentFirst="1" alignWithMargins="0">
    <oddHeader>&amp;L&amp;K01+033Ontario Energy Board&amp;R&amp;"Arial,Bold"&amp;K01+0322019&amp;"Arial,Regular" Yearbook of
Natural Gas Distributors</oddHeader>
    <oddFooter>&amp;R&amp;"Arial,Bold"&amp;9&amp;K01+034&amp;P &amp;"Arial,Regular"of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L131"/>
  <sheetViews>
    <sheetView topLeftCell="A98" zoomScale="80" zoomScaleNormal="80" workbookViewId="0">
      <selection activeCell="D11" sqref="D11"/>
    </sheetView>
  </sheetViews>
  <sheetFormatPr defaultColWidth="8.7265625" defaultRowHeight="14.5" x14ac:dyDescent="0.35"/>
  <cols>
    <col min="1" max="1" width="30.36328125" style="544" customWidth="1"/>
    <col min="2" max="3" width="16.36328125" style="543" customWidth="1"/>
    <col min="4" max="4" width="17.36328125" style="543" bestFit="1" customWidth="1"/>
    <col min="5" max="5" width="16.36328125" style="543" customWidth="1"/>
    <col min="6" max="6" width="16.26953125" style="544" bestFit="1" customWidth="1"/>
    <col min="7" max="7" width="15.7265625" style="544" bestFit="1" customWidth="1"/>
    <col min="8" max="8" width="16.36328125" style="544" bestFit="1" customWidth="1"/>
    <col min="9" max="9" width="28.90625" style="544" customWidth="1"/>
    <col min="10" max="12" width="15.1796875" style="544" bestFit="1" customWidth="1"/>
    <col min="13" max="16384" width="8.7265625" style="544"/>
  </cols>
  <sheetData>
    <row r="1" spans="1:9" ht="23.5" x14ac:dyDescent="0.55000000000000004">
      <c r="A1" s="542" t="s">
        <v>375</v>
      </c>
    </row>
    <row r="2" spans="1:9" x14ac:dyDescent="0.35">
      <c r="A2" s="545" t="s">
        <v>376</v>
      </c>
      <c r="B2" s="546" t="s">
        <v>377</v>
      </c>
    </row>
    <row r="4" spans="1:9" ht="38.5" x14ac:dyDescent="0.35">
      <c r="A4" s="545" t="s">
        <v>378</v>
      </c>
      <c r="B4" s="546" t="s">
        <v>379</v>
      </c>
      <c r="C4" s="546" t="s">
        <v>380</v>
      </c>
      <c r="D4" s="546" t="s">
        <v>381</v>
      </c>
      <c r="E4" s="546" t="s">
        <v>382</v>
      </c>
      <c r="G4" s="547" t="s">
        <v>383</v>
      </c>
      <c r="H4" s="547" t="s">
        <v>384</v>
      </c>
    </row>
    <row r="5" spans="1:9" x14ac:dyDescent="0.35">
      <c r="A5" s="548" t="s">
        <v>432</v>
      </c>
      <c r="B5" s="549">
        <v>246.34999999999994</v>
      </c>
      <c r="C5" s="549"/>
      <c r="D5" s="549">
        <v>54</v>
      </c>
      <c r="E5" s="549"/>
      <c r="F5" s="550">
        <f>B5+C5+D5+E5</f>
        <v>300.34999999999991</v>
      </c>
      <c r="G5" s="551">
        <v>100000</v>
      </c>
      <c r="H5" s="552">
        <f>F5*G5</f>
        <v>30034999.999999993</v>
      </c>
      <c r="I5" s="553"/>
    </row>
    <row r="6" spans="1:9" x14ac:dyDescent="0.35">
      <c r="A6" s="554" t="s">
        <v>386</v>
      </c>
      <c r="B6" s="549">
        <v>46.41</v>
      </c>
      <c r="C6" s="549"/>
      <c r="D6" s="549">
        <v>2.92</v>
      </c>
      <c r="E6" s="549"/>
    </row>
    <row r="7" spans="1:9" x14ac:dyDescent="0.35">
      <c r="A7" s="554" t="s">
        <v>387</v>
      </c>
      <c r="B7" s="549">
        <v>36.909999999999997</v>
      </c>
      <c r="C7" s="549"/>
      <c r="D7" s="549">
        <v>2.42</v>
      </c>
      <c r="E7" s="549"/>
    </row>
    <row r="8" spans="1:9" x14ac:dyDescent="0.35">
      <c r="A8" s="554" t="s">
        <v>388</v>
      </c>
      <c r="B8" s="549">
        <v>31.94</v>
      </c>
      <c r="C8" s="549"/>
      <c r="D8" s="549">
        <v>2</v>
      </c>
      <c r="E8" s="549"/>
    </row>
    <row r="9" spans="1:9" x14ac:dyDescent="0.35">
      <c r="A9" s="554" t="s">
        <v>389</v>
      </c>
      <c r="B9" s="549">
        <v>19.52</v>
      </c>
      <c r="C9" s="549"/>
      <c r="D9" s="549">
        <v>2.11</v>
      </c>
      <c r="E9" s="549"/>
    </row>
    <row r="10" spans="1:9" x14ac:dyDescent="0.35">
      <c r="A10" s="554" t="s">
        <v>390</v>
      </c>
      <c r="B10" s="549">
        <v>9.85</v>
      </c>
      <c r="C10" s="549"/>
      <c r="D10" s="549">
        <v>1.34</v>
      </c>
      <c r="E10" s="549"/>
    </row>
    <row r="11" spans="1:9" x14ac:dyDescent="0.35">
      <c r="A11" s="554" t="s">
        <v>391</v>
      </c>
      <c r="B11" s="549">
        <v>6.57</v>
      </c>
      <c r="C11" s="549"/>
      <c r="D11" s="549">
        <v>-0.47</v>
      </c>
      <c r="E11" s="549"/>
    </row>
    <row r="12" spans="1:9" x14ac:dyDescent="0.35">
      <c r="A12" s="554" t="s">
        <v>392</v>
      </c>
      <c r="B12" s="549">
        <v>4.2300000000000004</v>
      </c>
      <c r="C12" s="549"/>
      <c r="D12" s="549">
        <v>0.37</v>
      </c>
      <c r="E12" s="549"/>
    </row>
    <row r="13" spans="1:9" x14ac:dyDescent="0.35">
      <c r="A13" s="554" t="s">
        <v>393</v>
      </c>
      <c r="B13" s="549">
        <v>6.76</v>
      </c>
      <c r="C13" s="549"/>
      <c r="D13" s="549">
        <v>1.33</v>
      </c>
      <c r="E13" s="549"/>
    </row>
    <row r="14" spans="1:9" x14ac:dyDescent="0.35">
      <c r="A14" s="554" t="s">
        <v>394</v>
      </c>
      <c r="B14" s="549">
        <v>6.67</v>
      </c>
      <c r="C14" s="549"/>
      <c r="D14" s="549">
        <v>3.63</v>
      </c>
      <c r="E14" s="549"/>
    </row>
    <row r="15" spans="1:9" x14ac:dyDescent="0.35">
      <c r="A15" s="554" t="s">
        <v>395</v>
      </c>
      <c r="B15" s="549">
        <v>12.16</v>
      </c>
      <c r="C15" s="549"/>
      <c r="D15" s="549">
        <v>7.95</v>
      </c>
      <c r="E15" s="549"/>
    </row>
    <row r="16" spans="1:9" x14ac:dyDescent="0.35">
      <c r="A16" s="554" t="s">
        <v>396</v>
      </c>
      <c r="B16" s="549">
        <v>40.61</v>
      </c>
      <c r="C16" s="549"/>
      <c r="D16" s="549">
        <v>12.37</v>
      </c>
      <c r="E16" s="549"/>
    </row>
    <row r="17" spans="1:11" x14ac:dyDescent="0.35">
      <c r="A17" s="554" t="s">
        <v>397</v>
      </c>
      <c r="B17" s="549">
        <v>24.72</v>
      </c>
      <c r="C17" s="549"/>
      <c r="D17" s="549">
        <v>18.03</v>
      </c>
      <c r="E17" s="549"/>
    </row>
    <row r="18" spans="1:11" x14ac:dyDescent="0.35">
      <c r="A18" s="548" t="s">
        <v>385</v>
      </c>
      <c r="B18" s="549">
        <v>3975.8599999999997</v>
      </c>
      <c r="C18" s="549">
        <v>-79.98</v>
      </c>
      <c r="D18" s="549">
        <v>2548.8100000000004</v>
      </c>
      <c r="E18" s="549">
        <v>-41.79</v>
      </c>
      <c r="F18" s="550">
        <f>B18+C18+D18+E18</f>
        <v>6402.9000000000005</v>
      </c>
      <c r="G18" s="551">
        <v>1000000</v>
      </c>
      <c r="H18" s="552">
        <f>F18*G18</f>
        <v>6402900000.000001</v>
      </c>
      <c r="I18" s="696" t="s">
        <v>504</v>
      </c>
      <c r="J18" s="696"/>
      <c r="K18" s="696"/>
    </row>
    <row r="19" spans="1:11" x14ac:dyDescent="0.35">
      <c r="A19" s="554" t="s">
        <v>386</v>
      </c>
      <c r="B19" s="549">
        <v>1273.79</v>
      </c>
      <c r="C19" s="549">
        <v>251.04</v>
      </c>
      <c r="D19" s="549">
        <v>809.61</v>
      </c>
      <c r="E19" s="549">
        <v>149.41</v>
      </c>
      <c r="I19" s="696"/>
      <c r="J19" s="696"/>
      <c r="K19" s="696"/>
    </row>
    <row r="20" spans="1:11" x14ac:dyDescent="0.35">
      <c r="A20" s="554" t="s">
        <v>387</v>
      </c>
      <c r="B20" s="549">
        <v>1459.79</v>
      </c>
      <c r="C20" s="549">
        <v>-246.23</v>
      </c>
      <c r="D20" s="549">
        <v>928.21</v>
      </c>
      <c r="E20" s="549">
        <v>-142.47</v>
      </c>
      <c r="I20" s="696"/>
      <c r="J20" s="696"/>
      <c r="K20" s="696"/>
    </row>
    <row r="21" spans="1:11" x14ac:dyDescent="0.35">
      <c r="A21" s="554" t="s">
        <v>388</v>
      </c>
      <c r="B21" s="549">
        <v>1242.28</v>
      </c>
      <c r="C21" s="549">
        <v>-84.79</v>
      </c>
      <c r="D21" s="549">
        <v>810.99</v>
      </c>
      <c r="E21" s="549">
        <v>-48.73</v>
      </c>
    </row>
    <row r="22" spans="1:11" x14ac:dyDescent="0.35">
      <c r="A22" s="548" t="s">
        <v>505</v>
      </c>
      <c r="B22" s="549">
        <v>4418.95</v>
      </c>
      <c r="C22" s="549">
        <v>114.84999999999997</v>
      </c>
      <c r="D22" s="549">
        <v>2822.67</v>
      </c>
      <c r="E22" s="549">
        <v>56.75999999999992</v>
      </c>
      <c r="F22" s="550">
        <f>B22+C22+D22+E22</f>
        <v>7413.2300000000005</v>
      </c>
      <c r="G22" s="551">
        <v>1000000</v>
      </c>
      <c r="H22" s="552">
        <f>F22*G22</f>
        <v>7413230000</v>
      </c>
    </row>
    <row r="23" spans="1:11" x14ac:dyDescent="0.35">
      <c r="A23" s="554" t="s">
        <v>389</v>
      </c>
      <c r="B23" s="549">
        <v>885.71</v>
      </c>
      <c r="C23" s="549">
        <v>-170.04</v>
      </c>
      <c r="D23" s="549">
        <v>587.70000000000005</v>
      </c>
      <c r="E23" s="549">
        <v>-118.2</v>
      </c>
    </row>
    <row r="24" spans="1:11" x14ac:dyDescent="0.35">
      <c r="A24" s="554" t="s">
        <v>390</v>
      </c>
      <c r="B24" s="549">
        <v>606.57000000000005</v>
      </c>
      <c r="C24" s="549">
        <v>-174.67</v>
      </c>
      <c r="D24" s="549">
        <v>384.69</v>
      </c>
      <c r="E24" s="549">
        <v>-125.16</v>
      </c>
    </row>
    <row r="25" spans="1:11" x14ac:dyDescent="0.35">
      <c r="A25" s="554" t="s">
        <v>391</v>
      </c>
      <c r="B25" s="549">
        <v>305.42</v>
      </c>
      <c r="C25" s="549">
        <v>-88.16</v>
      </c>
      <c r="D25" s="549">
        <v>191.81</v>
      </c>
      <c r="E25" s="549">
        <v>-62.09</v>
      </c>
    </row>
    <row r="26" spans="1:11" x14ac:dyDescent="0.35">
      <c r="A26" s="554" t="s">
        <v>392</v>
      </c>
      <c r="B26" s="549">
        <v>226.64</v>
      </c>
      <c r="C26" s="549">
        <v>-2.36</v>
      </c>
      <c r="D26" s="549">
        <v>124.41</v>
      </c>
      <c r="E26" s="549">
        <v>2.71</v>
      </c>
    </row>
    <row r="27" spans="1:11" x14ac:dyDescent="0.35">
      <c r="A27" s="554" t="s">
        <v>393</v>
      </c>
      <c r="B27" s="549">
        <v>193.08</v>
      </c>
      <c r="C27" s="549">
        <v>-27.29</v>
      </c>
      <c r="D27" s="549">
        <v>115.8</v>
      </c>
      <c r="E27" s="549">
        <v>-13.61</v>
      </c>
    </row>
    <row r="28" spans="1:11" x14ac:dyDescent="0.35">
      <c r="A28" s="554" t="s">
        <v>394</v>
      </c>
      <c r="B28" s="549">
        <v>195.39</v>
      </c>
      <c r="C28" s="549">
        <v>19.7</v>
      </c>
      <c r="D28" s="549">
        <v>135.38999999999999</v>
      </c>
      <c r="E28" s="549">
        <v>11.89</v>
      </c>
    </row>
    <row r="29" spans="1:11" x14ac:dyDescent="0.35">
      <c r="A29" s="554" t="s">
        <v>395</v>
      </c>
      <c r="B29" s="549">
        <v>263.12</v>
      </c>
      <c r="C29" s="549">
        <v>161.68</v>
      </c>
      <c r="D29" s="549">
        <v>192.27</v>
      </c>
      <c r="E29" s="549">
        <v>115.8</v>
      </c>
    </row>
    <row r="30" spans="1:11" x14ac:dyDescent="0.35">
      <c r="A30" s="554" t="s">
        <v>396</v>
      </c>
      <c r="B30" s="549">
        <v>714.65</v>
      </c>
      <c r="C30" s="549">
        <v>232.08</v>
      </c>
      <c r="D30" s="549">
        <v>431.25</v>
      </c>
      <c r="E30" s="549">
        <v>146.03</v>
      </c>
    </row>
    <row r="31" spans="1:11" x14ac:dyDescent="0.35">
      <c r="A31" s="554" t="s">
        <v>397</v>
      </c>
      <c r="B31" s="549">
        <v>1028.3699999999999</v>
      </c>
      <c r="C31" s="549">
        <v>163.91</v>
      </c>
      <c r="D31" s="549">
        <v>659.35</v>
      </c>
      <c r="E31" s="549">
        <v>99.39</v>
      </c>
      <c r="F31" s="550"/>
      <c r="G31" s="551"/>
      <c r="H31" s="552"/>
    </row>
    <row r="32" spans="1:11" x14ac:dyDescent="0.35">
      <c r="A32" s="548" t="s">
        <v>398</v>
      </c>
      <c r="B32" s="555">
        <v>8641.16</v>
      </c>
      <c r="C32" s="555">
        <v>34.870000000000175</v>
      </c>
      <c r="D32" s="555">
        <v>5425.4800000000014</v>
      </c>
      <c r="E32" s="555">
        <v>14.969999999999956</v>
      </c>
    </row>
    <row r="33" spans="1:8" x14ac:dyDescent="0.35">
      <c r="A33" s="545"/>
      <c r="B33" s="545"/>
      <c r="C33" s="545"/>
      <c r="D33" s="545"/>
      <c r="E33" s="545"/>
    </row>
    <row r="34" spans="1:8" x14ac:dyDescent="0.35">
      <c r="A34" s="545"/>
      <c r="B34" s="545"/>
      <c r="C34" s="545"/>
      <c r="D34" s="545"/>
      <c r="E34" s="545"/>
    </row>
    <row r="35" spans="1:8" x14ac:dyDescent="0.35">
      <c r="A35" s="545"/>
      <c r="B35" s="545"/>
      <c r="C35" s="545"/>
      <c r="D35" s="545"/>
      <c r="E35" s="545"/>
      <c r="F35" s="550"/>
      <c r="G35" s="551"/>
      <c r="H35" s="552"/>
    </row>
    <row r="36" spans="1:8" x14ac:dyDescent="0.35">
      <c r="A36" s="545"/>
      <c r="B36" s="545"/>
      <c r="C36" s="545"/>
      <c r="D36" s="545"/>
      <c r="E36" s="545"/>
    </row>
    <row r="37" spans="1:8" x14ac:dyDescent="0.35">
      <c r="A37" s="545"/>
      <c r="B37" s="545"/>
      <c r="C37" s="545"/>
      <c r="D37" s="545"/>
      <c r="E37" s="545"/>
    </row>
    <row r="38" spans="1:8" x14ac:dyDescent="0.35">
      <c r="A38" s="545"/>
      <c r="B38" s="545"/>
      <c r="C38" s="545"/>
      <c r="D38" s="545"/>
      <c r="E38" s="545"/>
    </row>
    <row r="39" spans="1:8" x14ac:dyDescent="0.35">
      <c r="A39" s="545"/>
      <c r="B39" s="545"/>
      <c r="C39" s="545"/>
      <c r="D39" s="545"/>
      <c r="E39" s="545"/>
    </row>
    <row r="40" spans="1:8" x14ac:dyDescent="0.35">
      <c r="A40" s="545"/>
      <c r="B40" s="545"/>
      <c r="C40" s="545"/>
      <c r="D40" s="545"/>
      <c r="E40" s="545"/>
    </row>
    <row r="41" spans="1:8" x14ac:dyDescent="0.35">
      <c r="A41" s="545"/>
      <c r="B41" s="545"/>
      <c r="C41" s="545"/>
      <c r="D41" s="545"/>
      <c r="E41" s="545"/>
    </row>
    <row r="42" spans="1:8" x14ac:dyDescent="0.35">
      <c r="A42" s="545"/>
      <c r="B42" s="545"/>
      <c r="C42" s="545"/>
      <c r="D42" s="545"/>
      <c r="E42" s="545"/>
    </row>
    <row r="43" spans="1:8" x14ac:dyDescent="0.35">
      <c r="A43" s="545"/>
      <c r="B43" s="545"/>
      <c r="C43" s="545"/>
      <c r="D43" s="545"/>
      <c r="E43" s="545"/>
    </row>
    <row r="44" spans="1:8" ht="15" thickBot="1" x14ac:dyDescent="0.4">
      <c r="A44" s="545"/>
      <c r="B44" s="545"/>
      <c r="C44" s="545"/>
      <c r="D44" s="545"/>
      <c r="E44" s="545"/>
      <c r="H44" s="556">
        <f>H5+H18+H22</f>
        <v>13846165000</v>
      </c>
    </row>
    <row r="45" spans="1:8" ht="15" thickTop="1" x14ac:dyDescent="0.35">
      <c r="A45" s="545"/>
      <c r="B45" s="545"/>
      <c r="C45" s="545"/>
      <c r="D45" s="545"/>
      <c r="E45" s="545"/>
    </row>
    <row r="46" spans="1:8" x14ac:dyDescent="0.35">
      <c r="A46" s="545"/>
      <c r="B46" s="545"/>
      <c r="C46" s="545"/>
      <c r="D46" s="545"/>
      <c r="E46" s="545"/>
    </row>
    <row r="47" spans="1:8" x14ac:dyDescent="0.35">
      <c r="A47" s="545"/>
      <c r="B47" s="545"/>
      <c r="C47" s="545"/>
      <c r="D47" s="545"/>
      <c r="E47" s="545"/>
    </row>
    <row r="48" spans="1:8" x14ac:dyDescent="0.35">
      <c r="A48" s="545"/>
      <c r="B48" s="545"/>
      <c r="C48" s="545"/>
      <c r="D48" s="545"/>
      <c r="E48" s="545"/>
    </row>
    <row r="49" spans="1:9" x14ac:dyDescent="0.35">
      <c r="A49" s="548"/>
      <c r="B49" s="555"/>
      <c r="C49" s="555"/>
      <c r="D49" s="555"/>
      <c r="E49" s="555"/>
    </row>
    <row r="51" spans="1:9" x14ac:dyDescent="0.35">
      <c r="A51" s="545" t="s">
        <v>376</v>
      </c>
      <c r="B51" s="557" t="s">
        <v>377</v>
      </c>
    </row>
    <row r="52" spans="1:9" ht="23.5" x14ac:dyDescent="0.55000000000000004">
      <c r="A52" s="542" t="s">
        <v>399</v>
      </c>
    </row>
    <row r="53" spans="1:9" ht="38.5" x14ac:dyDescent="0.35">
      <c r="A53" s="545" t="s">
        <v>378</v>
      </c>
      <c r="B53" s="546" t="s">
        <v>379</v>
      </c>
      <c r="C53" s="546" t="s">
        <v>380</v>
      </c>
      <c r="D53" s="546" t="s">
        <v>381</v>
      </c>
      <c r="E53" s="546" t="s">
        <v>382</v>
      </c>
      <c r="G53" s="547" t="s">
        <v>383</v>
      </c>
      <c r="H53" s="547" t="s">
        <v>400</v>
      </c>
    </row>
    <row r="54" spans="1:9" x14ac:dyDescent="0.35">
      <c r="A54" s="548" t="s">
        <v>432</v>
      </c>
      <c r="B54" s="549">
        <v>19.160000000000004</v>
      </c>
      <c r="C54" s="549"/>
      <c r="D54" s="549">
        <v>631.37</v>
      </c>
      <c r="E54" s="549"/>
      <c r="F54" s="550">
        <f>B54+C54+D54+E54</f>
        <v>650.53</v>
      </c>
      <c r="G54" s="551">
        <v>100000</v>
      </c>
      <c r="H54" s="552">
        <f>F54*G54</f>
        <v>65053000</v>
      </c>
      <c r="I54" s="553"/>
    </row>
    <row r="55" spans="1:9" x14ac:dyDescent="0.35">
      <c r="A55" s="554" t="s">
        <v>386</v>
      </c>
      <c r="B55" s="549">
        <v>2.89</v>
      </c>
      <c r="C55" s="549"/>
      <c r="D55" s="549">
        <v>56.32</v>
      </c>
      <c r="E55" s="549"/>
    </row>
    <row r="56" spans="1:9" x14ac:dyDescent="0.35">
      <c r="A56" s="554" t="s">
        <v>387</v>
      </c>
      <c r="B56" s="549">
        <v>2.42</v>
      </c>
      <c r="C56" s="549"/>
      <c r="D56" s="549">
        <v>48.68</v>
      </c>
      <c r="E56" s="549"/>
    </row>
    <row r="57" spans="1:9" x14ac:dyDescent="0.35">
      <c r="A57" s="554" t="s">
        <v>388</v>
      </c>
      <c r="B57" s="549">
        <v>2.33</v>
      </c>
      <c r="C57" s="549"/>
      <c r="D57" s="549">
        <v>54.95</v>
      </c>
      <c r="E57" s="549"/>
    </row>
    <row r="58" spans="1:9" x14ac:dyDescent="0.35">
      <c r="A58" s="554" t="s">
        <v>389</v>
      </c>
      <c r="B58" s="549">
        <v>1.4</v>
      </c>
      <c r="C58" s="549"/>
      <c r="D58" s="549">
        <v>58.11</v>
      </c>
      <c r="E58" s="549"/>
    </row>
    <row r="59" spans="1:9" x14ac:dyDescent="0.35">
      <c r="A59" s="554" t="s">
        <v>390</v>
      </c>
      <c r="B59" s="549">
        <v>0.87</v>
      </c>
      <c r="C59" s="549"/>
      <c r="D59" s="549">
        <v>58.19</v>
      </c>
      <c r="E59" s="549"/>
    </row>
    <row r="60" spans="1:9" x14ac:dyDescent="0.35">
      <c r="A60" s="554" t="s">
        <v>391</v>
      </c>
      <c r="B60" s="549">
        <v>0.48</v>
      </c>
      <c r="C60" s="549"/>
      <c r="D60" s="549">
        <v>56.23</v>
      </c>
      <c r="E60" s="549"/>
    </row>
    <row r="61" spans="1:9" x14ac:dyDescent="0.35">
      <c r="A61" s="554" t="s">
        <v>392</v>
      </c>
      <c r="B61" s="549">
        <v>0.38</v>
      </c>
      <c r="C61" s="549"/>
      <c r="D61" s="549">
        <v>50.87</v>
      </c>
      <c r="E61" s="549"/>
    </row>
    <row r="62" spans="1:9" x14ac:dyDescent="0.35">
      <c r="A62" s="554" t="s">
        <v>393</v>
      </c>
      <c r="B62" s="549">
        <v>0.38</v>
      </c>
      <c r="C62" s="549"/>
      <c r="D62" s="549">
        <v>53.18</v>
      </c>
      <c r="E62" s="549"/>
    </row>
    <row r="63" spans="1:9" x14ac:dyDescent="0.35">
      <c r="A63" s="554" t="s">
        <v>394</v>
      </c>
      <c r="B63" s="549">
        <v>0.46</v>
      </c>
      <c r="C63" s="549"/>
      <c r="D63" s="549">
        <v>31.32</v>
      </c>
      <c r="E63" s="549"/>
    </row>
    <row r="64" spans="1:9" x14ac:dyDescent="0.35">
      <c r="A64" s="554" t="s">
        <v>395</v>
      </c>
      <c r="B64" s="549">
        <v>0.8</v>
      </c>
      <c r="C64" s="549"/>
      <c r="D64" s="549">
        <v>51.16</v>
      </c>
      <c r="E64" s="549"/>
    </row>
    <row r="65" spans="1:9" x14ac:dyDescent="0.35">
      <c r="A65" s="554" t="s">
        <v>396</v>
      </c>
      <c r="B65" s="549">
        <v>3.88</v>
      </c>
      <c r="C65" s="549"/>
      <c r="D65" s="549">
        <v>56.47</v>
      </c>
      <c r="E65" s="549"/>
    </row>
    <row r="66" spans="1:9" x14ac:dyDescent="0.35">
      <c r="A66" s="554" t="s">
        <v>397</v>
      </c>
      <c r="B66" s="549">
        <v>2.87</v>
      </c>
      <c r="C66" s="549"/>
      <c r="D66" s="549">
        <v>55.89</v>
      </c>
      <c r="E66" s="549"/>
    </row>
    <row r="67" spans="1:9" x14ac:dyDescent="0.35">
      <c r="A67" s="548" t="s">
        <v>385</v>
      </c>
      <c r="B67" s="549">
        <v>134.30000000000001</v>
      </c>
      <c r="C67" s="549">
        <v>-3.8299999999999996</v>
      </c>
      <c r="D67" s="549">
        <v>4228.26</v>
      </c>
      <c r="E67" s="549">
        <v>-24.07</v>
      </c>
      <c r="F67" s="550">
        <f>B67+C67+D67+E67</f>
        <v>4334.6600000000008</v>
      </c>
      <c r="G67" s="551">
        <v>1000000</v>
      </c>
      <c r="H67" s="552">
        <f>F67*G67</f>
        <v>4334660000.000001</v>
      </c>
      <c r="I67" s="558" t="s">
        <v>506</v>
      </c>
    </row>
    <row r="68" spans="1:9" x14ac:dyDescent="0.35">
      <c r="A68" s="554" t="s">
        <v>386</v>
      </c>
      <c r="B68" s="549">
        <v>43.76</v>
      </c>
      <c r="C68" s="549">
        <v>8</v>
      </c>
      <c r="D68" s="549">
        <v>1401.66</v>
      </c>
      <c r="E68" s="549">
        <v>79.59</v>
      </c>
    </row>
    <row r="69" spans="1:9" x14ac:dyDescent="0.35">
      <c r="A69" s="554" t="s">
        <v>387</v>
      </c>
      <c r="B69" s="549">
        <v>49.21</v>
      </c>
      <c r="C69" s="549">
        <v>-8.6</v>
      </c>
      <c r="D69" s="549">
        <v>1444.66</v>
      </c>
      <c r="E69" s="549">
        <v>-81.84</v>
      </c>
    </row>
    <row r="70" spans="1:9" x14ac:dyDescent="0.35">
      <c r="A70" s="554" t="s">
        <v>388</v>
      </c>
      <c r="B70" s="549">
        <v>41.33</v>
      </c>
      <c r="C70" s="549">
        <v>-3.23</v>
      </c>
      <c r="D70" s="549">
        <v>1381.94</v>
      </c>
      <c r="E70" s="549">
        <v>-21.82</v>
      </c>
    </row>
    <row r="71" spans="1:9" x14ac:dyDescent="0.35">
      <c r="A71" s="548" t="s">
        <v>505</v>
      </c>
      <c r="B71" s="549">
        <v>132.67000000000002</v>
      </c>
      <c r="C71" s="549">
        <v>-0.35999999999999766</v>
      </c>
      <c r="D71" s="549">
        <v>8294.64</v>
      </c>
      <c r="E71" s="549">
        <v>31.590000000000003</v>
      </c>
      <c r="F71" s="550">
        <f>B71+C71+D71+E71</f>
        <v>8458.5399999999991</v>
      </c>
      <c r="G71" s="551">
        <v>1000000</v>
      </c>
      <c r="H71" s="552">
        <f>F71*G71</f>
        <v>8458539999.999999</v>
      </c>
    </row>
    <row r="72" spans="1:9" x14ac:dyDescent="0.35">
      <c r="A72" s="554" t="s">
        <v>389</v>
      </c>
      <c r="B72" s="549">
        <v>29.48</v>
      </c>
      <c r="C72" s="549">
        <v>-6.18</v>
      </c>
      <c r="D72" s="549">
        <v>1063.8399999999999</v>
      </c>
      <c r="E72" s="549">
        <v>-49.95</v>
      </c>
    </row>
    <row r="73" spans="1:9" x14ac:dyDescent="0.35">
      <c r="A73" s="554" t="s">
        <v>390</v>
      </c>
      <c r="B73" s="549">
        <v>19.79</v>
      </c>
      <c r="C73" s="549">
        <v>-6.2</v>
      </c>
      <c r="D73" s="549">
        <v>940.98</v>
      </c>
      <c r="E73" s="549">
        <v>-60.71</v>
      </c>
    </row>
    <row r="74" spans="1:9" x14ac:dyDescent="0.35">
      <c r="A74" s="554" t="s">
        <v>391</v>
      </c>
      <c r="B74" s="549">
        <v>9.84</v>
      </c>
      <c r="C74" s="549">
        <v>-3</v>
      </c>
      <c r="D74" s="549">
        <v>748.24</v>
      </c>
      <c r="E74" s="549">
        <v>-39.47</v>
      </c>
    </row>
    <row r="75" spans="1:9" x14ac:dyDescent="0.35">
      <c r="A75" s="554" t="s">
        <v>392</v>
      </c>
      <c r="B75" s="549">
        <v>6.72</v>
      </c>
      <c r="C75" s="549">
        <v>-0.24</v>
      </c>
      <c r="D75" s="549">
        <v>792.83</v>
      </c>
      <c r="E75" s="549">
        <v>-3.75</v>
      </c>
    </row>
    <row r="76" spans="1:9" x14ac:dyDescent="0.35">
      <c r="A76" s="554" t="s">
        <v>393</v>
      </c>
      <c r="B76" s="549">
        <v>5.81</v>
      </c>
      <c r="C76" s="549">
        <v>-0.84</v>
      </c>
      <c r="D76" s="549">
        <v>778.11</v>
      </c>
      <c r="E76" s="549">
        <v>-9.32</v>
      </c>
    </row>
    <row r="77" spans="1:9" x14ac:dyDescent="0.35">
      <c r="A77" s="554" t="s">
        <v>394</v>
      </c>
      <c r="B77" s="549">
        <v>5.47</v>
      </c>
      <c r="C77" s="549">
        <v>0.35</v>
      </c>
      <c r="D77" s="549">
        <v>732.49</v>
      </c>
      <c r="E77" s="549">
        <v>11.16</v>
      </c>
    </row>
    <row r="78" spans="1:9" x14ac:dyDescent="0.35">
      <c r="A78" s="554" t="s">
        <v>395</v>
      </c>
      <c r="B78" s="549">
        <v>7.55</v>
      </c>
      <c r="C78" s="549">
        <v>4.6900000000000004</v>
      </c>
      <c r="D78" s="549">
        <v>875.31</v>
      </c>
      <c r="E78" s="549">
        <v>67.39</v>
      </c>
    </row>
    <row r="79" spans="1:9" x14ac:dyDescent="0.35">
      <c r="A79" s="554" t="s">
        <v>396</v>
      </c>
      <c r="B79" s="549">
        <v>19.84</v>
      </c>
      <c r="C79" s="549">
        <v>6.66</v>
      </c>
      <c r="D79" s="549">
        <v>1153.1300000000001</v>
      </c>
      <c r="E79" s="549">
        <v>67.739999999999995</v>
      </c>
    </row>
    <row r="80" spans="1:9" x14ac:dyDescent="0.35">
      <c r="A80" s="554" t="s">
        <v>397</v>
      </c>
      <c r="B80" s="549">
        <v>28.17</v>
      </c>
      <c r="C80" s="549">
        <v>4.4000000000000004</v>
      </c>
      <c r="D80" s="549">
        <v>1209.71</v>
      </c>
      <c r="E80" s="549">
        <v>48.5</v>
      </c>
      <c r="F80" s="550"/>
      <c r="G80" s="551"/>
      <c r="H80" s="552"/>
    </row>
    <row r="81" spans="1:8" x14ac:dyDescent="0.35">
      <c r="A81" s="548" t="s">
        <v>398</v>
      </c>
      <c r="B81" s="549">
        <v>286.13</v>
      </c>
      <c r="C81" s="549">
        <v>-4.1899999999999959</v>
      </c>
      <c r="D81" s="549">
        <v>13154.27</v>
      </c>
      <c r="E81" s="549">
        <v>7.5199999999999818</v>
      </c>
    </row>
    <row r="82" spans="1:8" x14ac:dyDescent="0.35">
      <c r="A82" s="545"/>
      <c r="B82" s="545"/>
      <c r="C82" s="545"/>
      <c r="D82" s="545"/>
      <c r="E82" s="545"/>
    </row>
    <row r="83" spans="1:8" x14ac:dyDescent="0.35">
      <c r="A83" s="545"/>
      <c r="B83" s="545"/>
      <c r="C83" s="545"/>
      <c r="D83" s="545"/>
      <c r="E83" s="545"/>
    </row>
    <row r="84" spans="1:8" x14ac:dyDescent="0.35">
      <c r="A84" s="545"/>
      <c r="B84" s="545"/>
      <c r="C84" s="545"/>
      <c r="D84" s="545"/>
      <c r="E84" s="545"/>
      <c r="F84" s="550"/>
      <c r="G84" s="551"/>
      <c r="H84" s="552"/>
    </row>
    <row r="85" spans="1:8" x14ac:dyDescent="0.35">
      <c r="A85" s="545"/>
      <c r="B85" s="545"/>
      <c r="C85" s="545"/>
      <c r="D85" s="545"/>
      <c r="E85" s="545"/>
    </row>
    <row r="86" spans="1:8" x14ac:dyDescent="0.35">
      <c r="A86" s="545"/>
      <c r="B86" s="545"/>
      <c r="C86" s="545"/>
      <c r="D86" s="545"/>
      <c r="E86" s="545"/>
    </row>
    <row r="87" spans="1:8" x14ac:dyDescent="0.35">
      <c r="A87" s="545"/>
      <c r="B87" s="545"/>
      <c r="C87" s="545"/>
      <c r="D87" s="545"/>
      <c r="E87" s="545"/>
    </row>
    <row r="88" spans="1:8" x14ac:dyDescent="0.35">
      <c r="A88" s="545"/>
      <c r="B88" s="545"/>
      <c r="C88" s="545"/>
      <c r="D88" s="545"/>
      <c r="E88" s="545"/>
    </row>
    <row r="89" spans="1:8" x14ac:dyDescent="0.35">
      <c r="A89" s="545"/>
      <c r="B89" s="545"/>
      <c r="C89" s="545"/>
      <c r="D89" s="545"/>
      <c r="E89" s="545"/>
    </row>
    <row r="90" spans="1:8" x14ac:dyDescent="0.35">
      <c r="A90" s="545"/>
      <c r="B90" s="545"/>
      <c r="C90" s="545"/>
      <c r="D90" s="545"/>
      <c r="E90" s="545"/>
    </row>
    <row r="91" spans="1:8" x14ac:dyDescent="0.35">
      <c r="A91" s="545"/>
      <c r="B91" s="545"/>
      <c r="C91" s="545"/>
      <c r="D91" s="545"/>
      <c r="E91" s="545"/>
    </row>
    <row r="92" spans="1:8" x14ac:dyDescent="0.35">
      <c r="A92" s="545"/>
      <c r="B92" s="545"/>
      <c r="C92" s="545"/>
      <c r="D92" s="545"/>
      <c r="E92" s="545"/>
    </row>
    <row r="93" spans="1:8" ht="15" thickBot="1" x14ac:dyDescent="0.4">
      <c r="A93" s="545"/>
      <c r="B93" s="545"/>
      <c r="C93" s="545"/>
      <c r="D93" s="545"/>
      <c r="E93" s="545"/>
      <c r="H93" s="556">
        <f>H54+H67+H71</f>
        <v>12858253000</v>
      </c>
    </row>
    <row r="94" spans="1:8" ht="15" thickTop="1" x14ac:dyDescent="0.35">
      <c r="A94" s="545"/>
      <c r="B94" s="545"/>
      <c r="C94" s="545"/>
      <c r="D94" s="545"/>
      <c r="E94" s="545"/>
    </row>
    <row r="95" spans="1:8" x14ac:dyDescent="0.35">
      <c r="A95" s="545"/>
      <c r="B95" s="545"/>
      <c r="C95" s="545"/>
      <c r="D95" s="545"/>
      <c r="E95" s="545"/>
    </row>
    <row r="96" spans="1:8" x14ac:dyDescent="0.35">
      <c r="A96" s="545"/>
      <c r="B96" s="545"/>
      <c r="C96" s="545"/>
      <c r="D96" s="545"/>
      <c r="E96" s="545"/>
    </row>
    <row r="97" spans="1:12" x14ac:dyDescent="0.35">
      <c r="A97" s="545"/>
      <c r="B97" s="545"/>
      <c r="C97" s="545"/>
      <c r="D97" s="545"/>
      <c r="E97" s="545"/>
    </row>
    <row r="98" spans="1:12" x14ac:dyDescent="0.35">
      <c r="A98" s="548"/>
      <c r="B98" s="549"/>
      <c r="C98" s="549"/>
      <c r="D98" s="549"/>
      <c r="E98" s="549"/>
    </row>
    <row r="100" spans="1:12" ht="23.5" x14ac:dyDescent="0.55000000000000004">
      <c r="A100" s="542" t="s">
        <v>401</v>
      </c>
    </row>
    <row r="101" spans="1:12" ht="44" thickBot="1" x14ac:dyDescent="0.4">
      <c r="A101" s="559" t="s">
        <v>378</v>
      </c>
      <c r="B101" s="559" t="s">
        <v>402</v>
      </c>
      <c r="C101" s="559" t="s">
        <v>403</v>
      </c>
      <c r="D101" s="559" t="s">
        <v>404</v>
      </c>
      <c r="E101" s="559" t="s">
        <v>405</v>
      </c>
      <c r="F101" s="559" t="s">
        <v>406</v>
      </c>
      <c r="I101" s="560" t="s">
        <v>507</v>
      </c>
      <c r="J101" s="560" t="s">
        <v>508</v>
      </c>
      <c r="K101" s="560" t="s">
        <v>509</v>
      </c>
      <c r="L101" s="560" t="s">
        <v>99</v>
      </c>
    </row>
    <row r="102" spans="1:12" ht="15" thickBot="1" x14ac:dyDescent="0.4">
      <c r="A102" s="561" t="str">
        <f>A54</f>
        <v>EPCOR Natural Gas Limited Partnership</v>
      </c>
      <c r="B102" s="562"/>
      <c r="C102" s="562"/>
      <c r="D102" s="562"/>
      <c r="E102" s="562"/>
      <c r="F102" s="563">
        <v>100000</v>
      </c>
      <c r="I102" s="564" t="str">
        <f>A102</f>
        <v>EPCOR Natural Gas Limited Partnership</v>
      </c>
      <c r="J102" s="565">
        <f>B115+C115</f>
        <v>26551000</v>
      </c>
      <c r="K102" s="565">
        <f>D115+E115</f>
        <v>68537000</v>
      </c>
      <c r="L102" s="566">
        <f>SUM(J102:K102)</f>
        <v>95088000</v>
      </c>
    </row>
    <row r="103" spans="1:12" x14ac:dyDescent="0.35">
      <c r="A103" s="567" t="s">
        <v>386</v>
      </c>
      <c r="B103" s="551">
        <f t="shared" ref="B103:E114" si="0">(B6+B55)*$F$102</f>
        <v>4930000</v>
      </c>
      <c r="C103" s="551">
        <f t="shared" si="0"/>
        <v>0</v>
      </c>
      <c r="D103" s="551">
        <f t="shared" si="0"/>
        <v>5924000</v>
      </c>
      <c r="E103" s="551">
        <f t="shared" si="0"/>
        <v>0</v>
      </c>
      <c r="I103" s="564" t="str">
        <f>A116</f>
        <v>Enbridge Gas Distribution Inc.</v>
      </c>
      <c r="J103" s="565">
        <f>B129+C129</f>
        <v>8692460000</v>
      </c>
      <c r="K103" s="565">
        <f>D129+E129</f>
        <v>17916870000</v>
      </c>
      <c r="L103" s="566">
        <f t="shared" ref="L103" si="1">SUM(J103:K103)</f>
        <v>26609330000</v>
      </c>
    </row>
    <row r="104" spans="1:12" x14ac:dyDescent="0.35">
      <c r="A104" s="567" t="s">
        <v>387</v>
      </c>
      <c r="B104" s="551">
        <f t="shared" si="0"/>
        <v>3933000</v>
      </c>
      <c r="C104" s="551">
        <f t="shared" si="0"/>
        <v>0</v>
      </c>
      <c r="D104" s="551">
        <f t="shared" si="0"/>
        <v>5110000</v>
      </c>
      <c r="E104" s="551">
        <f t="shared" si="0"/>
        <v>0</v>
      </c>
      <c r="L104" s="552">
        <f>SUM(L102:L103)</f>
        <v>26704418000</v>
      </c>
    </row>
    <row r="105" spans="1:12" x14ac:dyDescent="0.35">
      <c r="A105" s="567" t="s">
        <v>388</v>
      </c>
      <c r="B105" s="551">
        <f t="shared" si="0"/>
        <v>3427000.0000000005</v>
      </c>
      <c r="C105" s="551">
        <f t="shared" si="0"/>
        <v>0</v>
      </c>
      <c r="D105" s="551">
        <f t="shared" si="0"/>
        <v>5695000</v>
      </c>
      <c r="E105" s="551">
        <f t="shared" si="0"/>
        <v>0</v>
      </c>
    </row>
    <row r="106" spans="1:12" x14ac:dyDescent="0.35">
      <c r="A106" s="567" t="s">
        <v>389</v>
      </c>
      <c r="B106" s="551">
        <f t="shared" si="0"/>
        <v>2091999.9999999998</v>
      </c>
      <c r="C106" s="551">
        <f t="shared" si="0"/>
        <v>0</v>
      </c>
      <c r="D106" s="551">
        <f t="shared" si="0"/>
        <v>6022000</v>
      </c>
      <c r="E106" s="551">
        <f t="shared" si="0"/>
        <v>0</v>
      </c>
    </row>
    <row r="107" spans="1:12" x14ac:dyDescent="0.35">
      <c r="A107" s="567" t="s">
        <v>390</v>
      </c>
      <c r="B107" s="551">
        <f t="shared" si="0"/>
        <v>1072000</v>
      </c>
      <c r="C107" s="551">
        <f t="shared" si="0"/>
        <v>0</v>
      </c>
      <c r="D107" s="551">
        <f t="shared" si="0"/>
        <v>5953000</v>
      </c>
      <c r="E107" s="551">
        <f t="shared" si="0"/>
        <v>0</v>
      </c>
    </row>
    <row r="108" spans="1:12" x14ac:dyDescent="0.35">
      <c r="A108" s="567" t="s">
        <v>391</v>
      </c>
      <c r="B108" s="551">
        <f t="shared" si="0"/>
        <v>705000.00000000012</v>
      </c>
      <c r="C108" s="551">
        <f t="shared" si="0"/>
        <v>0</v>
      </c>
      <c r="D108" s="551">
        <f t="shared" si="0"/>
        <v>5576000</v>
      </c>
      <c r="E108" s="551">
        <f t="shared" si="0"/>
        <v>0</v>
      </c>
    </row>
    <row r="109" spans="1:12" x14ac:dyDescent="0.35">
      <c r="A109" s="567" t="s">
        <v>392</v>
      </c>
      <c r="B109" s="551">
        <f t="shared" si="0"/>
        <v>461000.00000000006</v>
      </c>
      <c r="C109" s="551">
        <f t="shared" si="0"/>
        <v>0</v>
      </c>
      <c r="D109" s="551">
        <f t="shared" si="0"/>
        <v>5123999.9999999991</v>
      </c>
      <c r="E109" s="551">
        <f t="shared" si="0"/>
        <v>0</v>
      </c>
    </row>
    <row r="110" spans="1:12" x14ac:dyDescent="0.35">
      <c r="A110" s="567" t="s">
        <v>393</v>
      </c>
      <c r="B110" s="551">
        <f t="shared" si="0"/>
        <v>714000</v>
      </c>
      <c r="C110" s="551">
        <f t="shared" si="0"/>
        <v>0</v>
      </c>
      <c r="D110" s="551">
        <f t="shared" si="0"/>
        <v>5451000</v>
      </c>
      <c r="E110" s="551">
        <f t="shared" si="0"/>
        <v>0</v>
      </c>
    </row>
    <row r="111" spans="1:12" x14ac:dyDescent="0.35">
      <c r="A111" s="567" t="s">
        <v>394</v>
      </c>
      <c r="B111" s="551">
        <f t="shared" si="0"/>
        <v>713000</v>
      </c>
      <c r="C111" s="551">
        <f t="shared" si="0"/>
        <v>0</v>
      </c>
      <c r="D111" s="551">
        <f t="shared" si="0"/>
        <v>3495000.0000000005</v>
      </c>
      <c r="E111" s="551">
        <f t="shared" si="0"/>
        <v>0</v>
      </c>
    </row>
    <row r="112" spans="1:12" x14ac:dyDescent="0.35">
      <c r="A112" s="567" t="s">
        <v>395</v>
      </c>
      <c r="B112" s="551">
        <f t="shared" si="0"/>
        <v>1296000</v>
      </c>
      <c r="C112" s="551">
        <f t="shared" si="0"/>
        <v>0</v>
      </c>
      <c r="D112" s="551">
        <f t="shared" si="0"/>
        <v>5911000</v>
      </c>
      <c r="E112" s="551">
        <f t="shared" si="0"/>
        <v>0</v>
      </c>
    </row>
    <row r="113" spans="1:8" x14ac:dyDescent="0.35">
      <c r="A113" s="567" t="s">
        <v>396</v>
      </c>
      <c r="B113" s="551">
        <f t="shared" si="0"/>
        <v>4449000</v>
      </c>
      <c r="C113" s="551">
        <f t="shared" si="0"/>
        <v>0</v>
      </c>
      <c r="D113" s="551">
        <f t="shared" si="0"/>
        <v>6884000</v>
      </c>
      <c r="E113" s="551">
        <f t="shared" si="0"/>
        <v>0</v>
      </c>
    </row>
    <row r="114" spans="1:8" x14ac:dyDescent="0.35">
      <c r="A114" s="567" t="s">
        <v>397</v>
      </c>
      <c r="B114" s="551">
        <f t="shared" si="0"/>
        <v>2759000</v>
      </c>
      <c r="C114" s="551">
        <f t="shared" si="0"/>
        <v>0</v>
      </c>
      <c r="D114" s="551">
        <f t="shared" si="0"/>
        <v>7392000</v>
      </c>
      <c r="E114" s="551">
        <f t="shared" si="0"/>
        <v>0</v>
      </c>
    </row>
    <row r="115" spans="1:8" ht="15" thickBot="1" x14ac:dyDescent="0.4">
      <c r="A115" s="567"/>
      <c r="B115" s="568">
        <f>SUM(B103:B114)</f>
        <v>26551000</v>
      </c>
      <c r="C115" s="568">
        <f t="shared" ref="C115:E115" si="2">SUM(C103:C114)</f>
        <v>0</v>
      </c>
      <c r="D115" s="568">
        <f t="shared" si="2"/>
        <v>68537000</v>
      </c>
      <c r="E115" s="568">
        <f t="shared" si="2"/>
        <v>0</v>
      </c>
      <c r="F115" s="569">
        <f>SUM(B115:E115)</f>
        <v>95088000</v>
      </c>
      <c r="G115" s="329"/>
      <c r="H115" s="552"/>
    </row>
    <row r="116" spans="1:8" ht="15.5" thickTop="1" thickBot="1" x14ac:dyDescent="0.4">
      <c r="A116" s="561" t="str">
        <f>A67</f>
        <v>Enbridge Gas Distribution Inc.</v>
      </c>
      <c r="B116" s="562"/>
      <c r="C116" s="562"/>
      <c r="D116" s="562"/>
      <c r="E116" s="562"/>
      <c r="F116" s="550"/>
    </row>
    <row r="117" spans="1:8" ht="15" thickBot="1" x14ac:dyDescent="0.4">
      <c r="A117" s="567" t="s">
        <v>386</v>
      </c>
      <c r="B117" s="570">
        <f t="shared" ref="B117:E119" si="3">(B19+B68)*$F$117</f>
        <v>1317550000</v>
      </c>
      <c r="C117" s="570">
        <f t="shared" si="3"/>
        <v>259039999.99999997</v>
      </c>
      <c r="D117" s="570">
        <f t="shared" si="3"/>
        <v>2211270000</v>
      </c>
      <c r="E117" s="570">
        <f t="shared" si="3"/>
        <v>229000000</v>
      </c>
      <c r="F117" s="563">
        <v>1000000</v>
      </c>
    </row>
    <row r="118" spans="1:8" x14ac:dyDescent="0.35">
      <c r="A118" s="567" t="s">
        <v>387</v>
      </c>
      <c r="B118" s="570">
        <f t="shared" si="3"/>
        <v>1509000000</v>
      </c>
      <c r="C118" s="570">
        <f t="shared" si="3"/>
        <v>-254829999.99999997</v>
      </c>
      <c r="D118" s="570">
        <f t="shared" si="3"/>
        <v>2372870000</v>
      </c>
      <c r="E118" s="570">
        <f t="shared" si="3"/>
        <v>-224310000</v>
      </c>
    </row>
    <row r="119" spans="1:8" x14ac:dyDescent="0.35">
      <c r="A119" s="567" t="s">
        <v>388</v>
      </c>
      <c r="B119" s="570">
        <f t="shared" si="3"/>
        <v>1283610000</v>
      </c>
      <c r="C119" s="570">
        <f t="shared" si="3"/>
        <v>-88020000.000000015</v>
      </c>
      <c r="D119" s="570">
        <f t="shared" si="3"/>
        <v>2192930000.0000005</v>
      </c>
      <c r="E119" s="570">
        <f t="shared" si="3"/>
        <v>-70550000</v>
      </c>
    </row>
    <row r="120" spans="1:8" x14ac:dyDescent="0.35">
      <c r="A120" s="567" t="s">
        <v>389</v>
      </c>
      <c r="B120" s="570">
        <f>(B23+B72)*$F$117</f>
        <v>915190000</v>
      </c>
      <c r="C120" s="570">
        <f t="shared" ref="C120:E120" si="4">(C23+C72)*$F$117</f>
        <v>-176220000</v>
      </c>
      <c r="D120" s="570">
        <f t="shared" si="4"/>
        <v>1651540000</v>
      </c>
      <c r="E120" s="570">
        <f t="shared" si="4"/>
        <v>-168150000</v>
      </c>
    </row>
    <row r="121" spans="1:8" x14ac:dyDescent="0.35">
      <c r="A121" s="567" t="s">
        <v>390</v>
      </c>
      <c r="B121" s="570">
        <f t="shared" ref="B121:E128" si="5">(B24+B73)*$F$117</f>
        <v>626360000</v>
      </c>
      <c r="C121" s="570">
        <f t="shared" si="5"/>
        <v>-180869999.99999997</v>
      </c>
      <c r="D121" s="570">
        <f t="shared" si="5"/>
        <v>1325670000</v>
      </c>
      <c r="E121" s="570">
        <f t="shared" si="5"/>
        <v>-185870000</v>
      </c>
    </row>
    <row r="122" spans="1:8" x14ac:dyDescent="0.35">
      <c r="A122" s="567" t="s">
        <v>391</v>
      </c>
      <c r="B122" s="570">
        <f t="shared" si="5"/>
        <v>315260000</v>
      </c>
      <c r="C122" s="570">
        <f t="shared" si="5"/>
        <v>-91160000</v>
      </c>
      <c r="D122" s="570">
        <f t="shared" si="5"/>
        <v>940050000</v>
      </c>
      <c r="E122" s="570">
        <f t="shared" si="5"/>
        <v>-101560000</v>
      </c>
    </row>
    <row r="123" spans="1:8" x14ac:dyDescent="0.35">
      <c r="A123" s="567" t="s">
        <v>392</v>
      </c>
      <c r="B123" s="570">
        <f t="shared" si="5"/>
        <v>233360000</v>
      </c>
      <c r="C123" s="570">
        <f t="shared" si="5"/>
        <v>-2599999.9999999995</v>
      </c>
      <c r="D123" s="570">
        <f t="shared" si="5"/>
        <v>917240000</v>
      </c>
      <c r="E123" s="570">
        <f t="shared" si="5"/>
        <v>-1040000</v>
      </c>
    </row>
    <row r="124" spans="1:8" x14ac:dyDescent="0.35">
      <c r="A124" s="567" t="s">
        <v>393</v>
      </c>
      <c r="B124" s="570">
        <f t="shared" si="5"/>
        <v>198890000</v>
      </c>
      <c r="C124" s="570">
        <f t="shared" si="5"/>
        <v>-28130000</v>
      </c>
      <c r="D124" s="570">
        <f t="shared" si="5"/>
        <v>893910000</v>
      </c>
      <c r="E124" s="570">
        <f t="shared" si="5"/>
        <v>-22930000</v>
      </c>
    </row>
    <row r="125" spans="1:8" x14ac:dyDescent="0.35">
      <c r="A125" s="567" t="s">
        <v>394</v>
      </c>
      <c r="B125" s="570">
        <f t="shared" si="5"/>
        <v>200860000</v>
      </c>
      <c r="C125" s="570">
        <f t="shared" si="5"/>
        <v>20050000</v>
      </c>
      <c r="D125" s="570">
        <f t="shared" si="5"/>
        <v>867880000</v>
      </c>
      <c r="E125" s="570">
        <f t="shared" si="5"/>
        <v>23050000</v>
      </c>
    </row>
    <row r="126" spans="1:8" x14ac:dyDescent="0.35">
      <c r="A126" s="567" t="s">
        <v>395</v>
      </c>
      <c r="B126" s="570">
        <f t="shared" si="5"/>
        <v>270670000</v>
      </c>
      <c r="C126" s="570">
        <f t="shared" si="5"/>
        <v>166370000</v>
      </c>
      <c r="D126" s="570">
        <f t="shared" si="5"/>
        <v>1067579999.9999999</v>
      </c>
      <c r="E126" s="570">
        <f t="shared" si="5"/>
        <v>183190000</v>
      </c>
    </row>
    <row r="127" spans="1:8" x14ac:dyDescent="0.35">
      <c r="A127" s="567" t="s">
        <v>396</v>
      </c>
      <c r="B127" s="570">
        <f t="shared" si="5"/>
        <v>734490000</v>
      </c>
      <c r="C127" s="570">
        <f t="shared" si="5"/>
        <v>238740000</v>
      </c>
      <c r="D127" s="570">
        <f t="shared" si="5"/>
        <v>1584380000</v>
      </c>
      <c r="E127" s="570">
        <f t="shared" si="5"/>
        <v>213769999.99999997</v>
      </c>
    </row>
    <row r="128" spans="1:8" x14ac:dyDescent="0.35">
      <c r="A128" s="567" t="s">
        <v>397</v>
      </c>
      <c r="B128" s="570">
        <f t="shared" si="5"/>
        <v>1056540000</v>
      </c>
      <c r="C128" s="570">
        <f t="shared" si="5"/>
        <v>168310000</v>
      </c>
      <c r="D128" s="570">
        <f t="shared" si="5"/>
        <v>1869060000</v>
      </c>
      <c r="E128" s="570">
        <f t="shared" si="5"/>
        <v>147890000</v>
      </c>
    </row>
    <row r="129" spans="1:8" ht="15" thickBot="1" x14ac:dyDescent="0.4">
      <c r="A129" s="567"/>
      <c r="B129" s="568">
        <f>SUM(B117:B128)</f>
        <v>8661780000</v>
      </c>
      <c r="C129" s="568">
        <f t="shared" ref="C129:E129" si="6">SUM(C117:C128)</f>
        <v>30680000</v>
      </c>
      <c r="D129" s="568">
        <f t="shared" si="6"/>
        <v>17894380000</v>
      </c>
      <c r="E129" s="568">
        <f t="shared" si="6"/>
        <v>22489999.99999997</v>
      </c>
      <c r="F129" s="569">
        <f>SUM(B129:E129)</f>
        <v>26609330000</v>
      </c>
      <c r="G129" s="329"/>
      <c r="H129" s="552"/>
    </row>
    <row r="130" spans="1:8" ht="15.5" thickTop="1" thickBot="1" x14ac:dyDescent="0.4">
      <c r="B130" s="571">
        <f>B115+B129</f>
        <v>8688331000</v>
      </c>
      <c r="C130" s="571">
        <f t="shared" ref="C130:E130" si="7">C115+C129</f>
        <v>30680000</v>
      </c>
      <c r="D130" s="571">
        <f t="shared" si="7"/>
        <v>17962917000</v>
      </c>
      <c r="E130" s="571">
        <f t="shared" si="7"/>
        <v>22489999.99999997</v>
      </c>
      <c r="F130" s="571">
        <f>F115+F129</f>
        <v>26704418000</v>
      </c>
    </row>
    <row r="131" spans="1:8" ht="15" thickTop="1" x14ac:dyDescent="0.35"/>
  </sheetData>
  <mergeCells count="1">
    <mergeCell ref="I18:K20"/>
  </mergeCells>
  <pageMargins left="0.7" right="0.7" top="0.75" bottom="0.75" header="0.3" footer="0.3"/>
  <pageSetup paperSize="17" scale="85" fitToHeight="0" orientation="portrait"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G66"/>
  <sheetViews>
    <sheetView topLeftCell="A44" workbookViewId="0">
      <selection activeCell="D11" sqref="D11"/>
    </sheetView>
  </sheetViews>
  <sheetFormatPr defaultRowHeight="12.5" x14ac:dyDescent="0.25"/>
  <cols>
    <col min="1" max="1" width="2.36328125" style="319" customWidth="1"/>
    <col min="2" max="2" width="43.36328125" style="319" customWidth="1"/>
    <col min="3" max="4" width="19" style="319" customWidth="1"/>
    <col min="5" max="5" width="19" customWidth="1"/>
  </cols>
  <sheetData>
    <row r="1" spans="1:6" ht="20" x14ac:dyDescent="0.4">
      <c r="A1" s="31" t="s">
        <v>43</v>
      </c>
      <c r="B1" s="6"/>
      <c r="C1" s="6"/>
      <c r="D1" s="6"/>
    </row>
    <row r="2" spans="1:6" ht="15.5" x14ac:dyDescent="0.35">
      <c r="A2" s="13"/>
      <c r="B2" s="3"/>
      <c r="C2" s="301" t="s">
        <v>430</v>
      </c>
      <c r="D2" s="301" t="s">
        <v>512</v>
      </c>
    </row>
    <row r="3" spans="1:6" ht="18" x14ac:dyDescent="0.4">
      <c r="A3" s="14"/>
      <c r="B3" s="15"/>
      <c r="C3" s="319">
        <v>2019</v>
      </c>
      <c r="D3" s="319">
        <v>2018</v>
      </c>
      <c r="E3" s="330" t="s">
        <v>435</v>
      </c>
    </row>
    <row r="4" spans="1:6" ht="16.5" x14ac:dyDescent="0.35">
      <c r="A4" s="16" t="s">
        <v>40</v>
      </c>
      <c r="B4" s="16"/>
      <c r="C4" s="17"/>
      <c r="D4" s="17"/>
    </row>
    <row r="5" spans="1:6" ht="16.5" x14ac:dyDescent="0.35">
      <c r="A5" s="16"/>
      <c r="B5" s="18" t="s">
        <v>37</v>
      </c>
      <c r="C5" s="19">
        <f>-'combined trial balance'!D111</f>
        <v>5074575545</v>
      </c>
      <c r="D5" s="19">
        <f>E30</f>
        <v>5376260670.2600002</v>
      </c>
      <c r="E5" s="19">
        <f>C5-D5</f>
        <v>-301685125.26000023</v>
      </c>
    </row>
    <row r="6" spans="1:6" ht="16.5" x14ac:dyDescent="0.35">
      <c r="A6" s="16"/>
      <c r="B6" s="18" t="s">
        <v>38</v>
      </c>
      <c r="C6" s="20">
        <f>-'combined trial balance'!D124</f>
        <v>24762621</v>
      </c>
      <c r="D6" s="20">
        <f t="shared" ref="D6:D12" si="0">E31</f>
        <v>107479723.53999999</v>
      </c>
      <c r="E6" s="19">
        <f t="shared" ref="E6:E18" si="1">C6-D6</f>
        <v>-82717102.539999992</v>
      </c>
    </row>
    <row r="7" spans="1:6" ht="16.5" x14ac:dyDescent="0.35">
      <c r="A7" s="22"/>
      <c r="B7" s="18"/>
      <c r="C7" s="23">
        <f>SUM(C5:C6)</f>
        <v>5099338166</v>
      </c>
      <c r="D7" s="23">
        <f t="shared" si="0"/>
        <v>5483740393.8000002</v>
      </c>
      <c r="E7" s="332">
        <f t="shared" si="1"/>
        <v>-384402227.80000019</v>
      </c>
      <c r="F7" s="333"/>
    </row>
    <row r="8" spans="1:6" ht="16.5" x14ac:dyDescent="0.35">
      <c r="A8" s="16" t="s">
        <v>44</v>
      </c>
      <c r="B8" s="18"/>
      <c r="C8" s="21"/>
      <c r="D8" s="21"/>
    </row>
    <row r="9" spans="1:6" ht="16.5" x14ac:dyDescent="0.35">
      <c r="A9" s="16"/>
      <c r="B9" s="18" t="s">
        <v>46</v>
      </c>
      <c r="C9" s="26">
        <f>'combined trial balance'!D137</f>
        <v>3446869500</v>
      </c>
      <c r="D9" s="26">
        <f t="shared" si="0"/>
        <v>3864681143.8100004</v>
      </c>
      <c r="E9" s="332">
        <f t="shared" si="1"/>
        <v>-417811643.81000042</v>
      </c>
    </row>
    <row r="10" spans="1:6" ht="16.5" x14ac:dyDescent="0.35">
      <c r="A10" s="16"/>
      <c r="B10" s="18" t="s">
        <v>416</v>
      </c>
      <c r="C10" s="281">
        <f>'combined trial balance'!D141</f>
        <v>637184619</v>
      </c>
      <c r="D10" s="281">
        <f t="shared" si="0"/>
        <v>607648190.72000003</v>
      </c>
      <c r="E10" s="19">
        <f t="shared" si="1"/>
        <v>29536428.279999971</v>
      </c>
    </row>
    <row r="11" spans="1:6" ht="16.5" x14ac:dyDescent="0.35">
      <c r="A11" s="16"/>
      <c r="B11" s="18" t="s">
        <v>47</v>
      </c>
      <c r="C11" s="21">
        <f>'combined trial balance'!D146</f>
        <v>401662501</v>
      </c>
      <c r="D11" s="21">
        <f t="shared" si="0"/>
        <v>390152615.23000002</v>
      </c>
      <c r="E11" s="19">
        <f t="shared" si="1"/>
        <v>11509885.769999981</v>
      </c>
    </row>
    <row r="12" spans="1:6" ht="16.5" x14ac:dyDescent="0.35">
      <c r="A12" s="22"/>
      <c r="B12" s="18"/>
      <c r="C12" s="27">
        <f>SUM(C9:C11)</f>
        <v>4485716620</v>
      </c>
      <c r="D12" s="27">
        <f t="shared" si="0"/>
        <v>4862481949.7600002</v>
      </c>
      <c r="E12" s="19">
        <f t="shared" si="1"/>
        <v>-376765329.76000023</v>
      </c>
    </row>
    <row r="13" spans="1:6" ht="16.5" x14ac:dyDescent="0.35">
      <c r="A13" s="22"/>
      <c r="B13" s="28"/>
      <c r="C13" s="29"/>
      <c r="D13" s="29"/>
    </row>
    <row r="14" spans="1:6" ht="16.5" x14ac:dyDescent="0.35">
      <c r="A14" s="16" t="s">
        <v>41</v>
      </c>
      <c r="B14" s="18"/>
      <c r="C14" s="24">
        <f>+C7-C12</f>
        <v>613621546</v>
      </c>
      <c r="D14" s="24">
        <f>E39</f>
        <v>621258444.03999996</v>
      </c>
      <c r="E14" s="19">
        <f t="shared" si="1"/>
        <v>-7636898.0399999619</v>
      </c>
    </row>
    <row r="15" spans="1:6" ht="16.5" x14ac:dyDescent="0.35">
      <c r="A15" s="16"/>
      <c r="B15" s="18"/>
      <c r="C15" s="21"/>
      <c r="D15" s="21"/>
    </row>
    <row r="16" spans="1:6" ht="16.5" x14ac:dyDescent="0.35">
      <c r="A16" s="30"/>
      <c r="B16" s="18" t="s">
        <v>319</v>
      </c>
      <c r="C16" s="25">
        <f>'combined trial balance'!D148</f>
        <v>57555546</v>
      </c>
      <c r="D16" s="25">
        <f>E41</f>
        <v>56138650.420000002</v>
      </c>
      <c r="E16" s="19">
        <f t="shared" si="1"/>
        <v>1416895.5799999982</v>
      </c>
    </row>
    <row r="17" spans="1:6" ht="16.5" x14ac:dyDescent="0.35">
      <c r="A17" s="16"/>
      <c r="B17" s="18"/>
      <c r="C17" s="25"/>
      <c r="D17" s="25"/>
    </row>
    <row r="18" spans="1:6" ht="16.5" hidden="1" x14ac:dyDescent="0.35">
      <c r="A18" s="46" t="s">
        <v>48</v>
      </c>
      <c r="B18" s="45"/>
      <c r="C18" s="24">
        <f>C14-C16</f>
        <v>556066000</v>
      </c>
      <c r="D18" s="24">
        <f>E43</f>
        <v>565119793.61999989</v>
      </c>
      <c r="E18" s="19">
        <f t="shared" si="1"/>
        <v>-9053793.6199998856</v>
      </c>
    </row>
    <row r="19" spans="1:6" ht="16.5" hidden="1" x14ac:dyDescent="0.35">
      <c r="A19" s="30"/>
      <c r="B19" s="45"/>
      <c r="C19" s="21"/>
      <c r="D19" s="21"/>
    </row>
    <row r="20" spans="1:6" ht="16.5" hidden="1" x14ac:dyDescent="0.35">
      <c r="A20" s="30"/>
      <c r="B20" s="45" t="s">
        <v>39</v>
      </c>
      <c r="C20" s="33">
        <f>-'combined trial balance'!D151</f>
        <v>0</v>
      </c>
      <c r="D20" s="33">
        <v>0</v>
      </c>
    </row>
    <row r="21" spans="1:6" ht="17" thickBot="1" x14ac:dyDescent="0.4">
      <c r="A21" s="35" t="s">
        <v>374</v>
      </c>
      <c r="B21" s="36"/>
      <c r="C21" s="37">
        <f>C18+C20</f>
        <v>556066000</v>
      </c>
      <c r="D21" s="37">
        <f>D18+D20</f>
        <v>565119793.61999989</v>
      </c>
      <c r="E21" s="19">
        <f t="shared" ref="E21" si="2">C21-D21</f>
        <v>-9053793.6199998856</v>
      </c>
    </row>
    <row r="22" spans="1:6" ht="17" thickTop="1" x14ac:dyDescent="0.35">
      <c r="A22" s="38"/>
      <c r="B22" s="39"/>
      <c r="C22" s="40"/>
      <c r="D22" s="40"/>
    </row>
    <row r="23" spans="1:6" ht="16.5" x14ac:dyDescent="0.35">
      <c r="A23" s="42"/>
      <c r="B23" s="43"/>
      <c r="C23" s="43"/>
      <c r="D23" s="43"/>
    </row>
    <row r="24" spans="1:6" ht="16.5" x14ac:dyDescent="0.35">
      <c r="A24" s="42"/>
      <c r="B24" s="43"/>
      <c r="C24" s="43"/>
      <c r="D24" s="43"/>
    </row>
    <row r="25" spans="1:6" ht="15.5" x14ac:dyDescent="0.35">
      <c r="A25" s="32"/>
      <c r="B25" s="34"/>
      <c r="C25" s="34"/>
      <c r="D25" s="34"/>
    </row>
    <row r="26" spans="1:6" ht="20" x14ac:dyDescent="0.4">
      <c r="A26" s="31" t="s">
        <v>43</v>
      </c>
      <c r="B26" s="6"/>
      <c r="C26" s="34"/>
      <c r="D26" s="34"/>
    </row>
    <row r="27" spans="1:6" ht="15.5" x14ac:dyDescent="0.35">
      <c r="A27" s="13"/>
      <c r="B27" s="3"/>
      <c r="C27" s="319" t="s">
        <v>430</v>
      </c>
      <c r="D27" s="301" t="s">
        <v>107</v>
      </c>
      <c r="E27" s="210" t="s">
        <v>511</v>
      </c>
    </row>
    <row r="28" spans="1:6" ht="18" x14ac:dyDescent="0.4">
      <c r="A28" s="14"/>
      <c r="B28" s="15"/>
      <c r="C28" s="319">
        <v>2018</v>
      </c>
      <c r="D28" s="319">
        <v>2018</v>
      </c>
      <c r="E28" s="330">
        <v>2018</v>
      </c>
    </row>
    <row r="29" spans="1:6" ht="16.5" x14ac:dyDescent="0.35">
      <c r="A29" s="16" t="s">
        <v>40</v>
      </c>
      <c r="B29" s="16"/>
      <c r="E29" s="319"/>
    </row>
    <row r="30" spans="1:6" ht="16.5" x14ac:dyDescent="0.35">
      <c r="A30" s="16"/>
      <c r="B30" s="18" t="s">
        <v>37</v>
      </c>
      <c r="C30" s="19">
        <v>3194138085</v>
      </c>
      <c r="D30" s="19">
        <v>2182122585.2600002</v>
      </c>
      <c r="E30" s="19">
        <f>SUM(C30:D30)</f>
        <v>5376260670.2600002</v>
      </c>
      <c r="F30" s="331"/>
    </row>
    <row r="31" spans="1:6" ht="16.5" x14ac:dyDescent="0.35">
      <c r="A31" s="16"/>
      <c r="B31" s="18" t="s">
        <v>38</v>
      </c>
      <c r="C31" s="21">
        <v>80529147</v>
      </c>
      <c r="D31" s="21">
        <v>26950576.539999999</v>
      </c>
      <c r="E31" s="19">
        <f t="shared" ref="E31:E32" si="3">SUM(C31:D31)</f>
        <v>107479723.53999999</v>
      </c>
      <c r="F31" s="331"/>
    </row>
    <row r="32" spans="1:6" ht="16.5" x14ac:dyDescent="0.35">
      <c r="A32" s="22"/>
      <c r="B32" s="18"/>
      <c r="C32" s="23">
        <v>3274667232</v>
      </c>
      <c r="D32" s="23">
        <v>2209073161.8000002</v>
      </c>
      <c r="E32" s="332">
        <f t="shared" si="3"/>
        <v>5483740393.8000002</v>
      </c>
      <c r="F32" s="331"/>
    </row>
    <row r="33" spans="1:6" ht="16.5" x14ac:dyDescent="0.35">
      <c r="A33" s="16" t="s">
        <v>44</v>
      </c>
      <c r="B33" s="18"/>
      <c r="C33" s="23"/>
      <c r="D33" s="23"/>
      <c r="E33" s="319"/>
    </row>
    <row r="34" spans="1:6" ht="16.5" x14ac:dyDescent="0.35">
      <c r="A34" s="16"/>
      <c r="B34" s="18" t="s">
        <v>46</v>
      </c>
      <c r="C34" s="21">
        <v>2403257957</v>
      </c>
      <c r="D34" s="21">
        <v>1461423186.8100002</v>
      </c>
      <c r="E34" s="332">
        <f t="shared" ref="E34:E37" si="4">SUM(C34:D34)</f>
        <v>3864681143.8100004</v>
      </c>
      <c r="F34" s="331"/>
    </row>
    <row r="35" spans="1:6" ht="16.5" x14ac:dyDescent="0.35">
      <c r="A35" s="16"/>
      <c r="B35" s="18" t="s">
        <v>416</v>
      </c>
      <c r="C35" s="26">
        <v>320104849</v>
      </c>
      <c r="D35" s="26">
        <v>287543341.71999997</v>
      </c>
      <c r="E35" s="19">
        <f t="shared" si="4"/>
        <v>607648190.72000003</v>
      </c>
    </row>
    <row r="36" spans="1:6" ht="16.5" x14ac:dyDescent="0.35">
      <c r="A36" s="16"/>
      <c r="B36" s="18" t="s">
        <v>47</v>
      </c>
      <c r="C36" s="281">
        <v>219102612</v>
      </c>
      <c r="D36" s="281">
        <v>171050003.22999999</v>
      </c>
      <c r="E36" s="19">
        <f t="shared" si="4"/>
        <v>390152615.23000002</v>
      </c>
    </row>
    <row r="37" spans="1:6" ht="16.5" x14ac:dyDescent="0.35">
      <c r="A37" s="22"/>
      <c r="B37" s="18"/>
      <c r="C37" s="23">
        <v>2942465418</v>
      </c>
      <c r="D37" s="23">
        <v>1920016531.7600002</v>
      </c>
      <c r="E37" s="19">
        <f t="shared" si="4"/>
        <v>4862481949.7600002</v>
      </c>
    </row>
    <row r="38" spans="1:6" ht="16.5" x14ac:dyDescent="0.35">
      <c r="A38" s="22"/>
      <c r="B38" s="28"/>
      <c r="C38" s="27"/>
      <c r="D38" s="27"/>
      <c r="E38" s="319"/>
    </row>
    <row r="39" spans="1:6" ht="16.5" x14ac:dyDescent="0.35">
      <c r="A39" s="16" t="s">
        <v>41</v>
      </c>
      <c r="B39" s="18"/>
      <c r="C39" s="23">
        <v>332201814</v>
      </c>
      <c r="D39" s="23">
        <v>289056630.03999996</v>
      </c>
      <c r="E39" s="19">
        <f>SUM(C39:D39)</f>
        <v>621258444.03999996</v>
      </c>
    </row>
    <row r="40" spans="1:6" ht="16.5" x14ac:dyDescent="0.35">
      <c r="A40" s="16"/>
      <c r="B40" s="18"/>
      <c r="C40" s="24"/>
      <c r="D40" s="24"/>
      <c r="E40" s="319"/>
    </row>
    <row r="41" spans="1:6" ht="16.5" x14ac:dyDescent="0.35">
      <c r="A41" s="30"/>
      <c r="B41" s="18" t="s">
        <v>319</v>
      </c>
      <c r="C41" s="21">
        <v>36944831</v>
      </c>
      <c r="D41" s="21">
        <v>19193819.420000002</v>
      </c>
      <c r="E41" s="19">
        <f>SUM(C41:D41)</f>
        <v>56138650.420000002</v>
      </c>
    </row>
    <row r="42" spans="1:6" ht="16.5" x14ac:dyDescent="0.35">
      <c r="A42" s="16"/>
      <c r="B42" s="18"/>
      <c r="C42" s="25"/>
      <c r="D42" s="25"/>
      <c r="E42" s="319"/>
    </row>
    <row r="43" spans="1:6" ht="17" thickBot="1" x14ac:dyDescent="0.4">
      <c r="A43" s="35" t="s">
        <v>374</v>
      </c>
      <c r="B43" s="36"/>
      <c r="C43" s="37">
        <v>295256983</v>
      </c>
      <c r="D43" s="37">
        <v>269862810.61999995</v>
      </c>
      <c r="E43" s="19">
        <f>SUM(C43:D43)</f>
        <v>565119793.61999989</v>
      </c>
    </row>
    <row r="44" spans="1:6" ht="13" thickTop="1" x14ac:dyDescent="0.25">
      <c r="E44" s="319"/>
    </row>
    <row r="45" spans="1:6" x14ac:dyDescent="0.25">
      <c r="C45" s="319">
        <v>0</v>
      </c>
      <c r="E45" s="319"/>
    </row>
    <row r="46" spans="1:6" s="333" customFormat="1" ht="15.5" x14ac:dyDescent="0.35">
      <c r="A46" s="13"/>
      <c r="B46" s="3"/>
      <c r="C46" s="301" t="s">
        <v>433</v>
      </c>
      <c r="D46" s="301"/>
    </row>
    <row r="47" spans="1:6" s="333" customFormat="1" ht="18" x14ac:dyDescent="0.4">
      <c r="A47" s="14"/>
      <c r="B47" s="15"/>
      <c r="C47" s="333">
        <v>2019</v>
      </c>
      <c r="D47" s="333">
        <v>2018</v>
      </c>
      <c r="E47" s="330" t="s">
        <v>435</v>
      </c>
    </row>
    <row r="48" spans="1:6" s="333" customFormat="1" ht="16.5" x14ac:dyDescent="0.35">
      <c r="A48" s="16" t="s">
        <v>40</v>
      </c>
      <c r="B48" s="16"/>
      <c r="C48" s="17"/>
      <c r="D48" s="17"/>
    </row>
    <row r="49" spans="1:7" s="333" customFormat="1" ht="16.5" x14ac:dyDescent="0.35">
      <c r="A49" s="16"/>
      <c r="B49" s="18" t="s">
        <v>37</v>
      </c>
      <c r="C49" s="19">
        <f>-'combined trial balance'!J111</f>
        <v>14026056.949999999</v>
      </c>
      <c r="D49" s="19">
        <v>11923171.119999999</v>
      </c>
      <c r="E49" s="19">
        <f>C49-D49</f>
        <v>2102885.83</v>
      </c>
      <c r="F49" s="331">
        <f>(C49-D49)/D49</f>
        <v>0.17636967622418895</v>
      </c>
    </row>
    <row r="50" spans="1:7" s="333" customFormat="1" ht="16.5" x14ac:dyDescent="0.35">
      <c r="A50" s="16"/>
      <c r="B50" s="18" t="s">
        <v>38</v>
      </c>
      <c r="C50" s="20">
        <f>-'combined trial balance'!J124</f>
        <v>-56383.83</v>
      </c>
      <c r="D50" s="20">
        <v>-66743.350000000006</v>
      </c>
      <c r="E50" s="19">
        <f t="shared" ref="E50:E51" si="5">C50-D50</f>
        <v>10359.520000000004</v>
      </c>
    </row>
    <row r="51" spans="1:7" s="333" customFormat="1" ht="16.5" x14ac:dyDescent="0.35">
      <c r="A51" s="22"/>
      <c r="B51" s="18"/>
      <c r="C51" s="23">
        <f>SUM(C49:C50)</f>
        <v>13969673.119999999</v>
      </c>
      <c r="D51" s="23">
        <f>SUM(D49:D50)</f>
        <v>11856427.77</v>
      </c>
      <c r="E51" s="332">
        <f t="shared" si="5"/>
        <v>2113245.3499999996</v>
      </c>
    </row>
    <row r="52" spans="1:7" s="333" customFormat="1" ht="16.5" x14ac:dyDescent="0.35">
      <c r="A52" s="16" t="s">
        <v>44</v>
      </c>
      <c r="B52" s="18"/>
      <c r="C52" s="21"/>
      <c r="D52" s="21"/>
    </row>
    <row r="53" spans="1:7" s="333" customFormat="1" ht="16.5" x14ac:dyDescent="0.35">
      <c r="A53" s="16"/>
      <c r="B53" s="18" t="s">
        <v>46</v>
      </c>
      <c r="C53" s="26">
        <f>'combined trial balance'!J137</f>
        <v>11265492.52</v>
      </c>
      <c r="D53" s="26">
        <v>10100155.110000001</v>
      </c>
      <c r="E53" s="332">
        <f t="shared" ref="E53:E56" si="6">C53-D53</f>
        <v>1165337.4099999983</v>
      </c>
    </row>
    <row r="54" spans="1:7" s="333" customFormat="1" ht="16.5" x14ac:dyDescent="0.35">
      <c r="A54" s="16"/>
      <c r="B54" s="18" t="s">
        <v>416</v>
      </c>
      <c r="C54" s="281">
        <f>'combined trial balance'!J141</f>
        <v>1283737.1200000001</v>
      </c>
      <c r="D54" s="281">
        <v>1160478.77</v>
      </c>
      <c r="E54" s="19">
        <f t="shared" si="6"/>
        <v>123258.35000000009</v>
      </c>
    </row>
    <row r="55" spans="1:7" s="333" customFormat="1" ht="16.5" x14ac:dyDescent="0.35">
      <c r="A55" s="16"/>
      <c r="B55" s="18" t="s">
        <v>47</v>
      </c>
      <c r="C55" s="21">
        <f>'combined trial balance'!J146</f>
        <v>335637.3</v>
      </c>
      <c r="D55" s="21">
        <v>336188.83999999997</v>
      </c>
      <c r="E55" s="19">
        <f t="shared" si="6"/>
        <v>-551.53999999997905</v>
      </c>
    </row>
    <row r="56" spans="1:7" s="333" customFormat="1" ht="16.5" x14ac:dyDescent="0.35">
      <c r="A56" s="22"/>
      <c r="B56" s="18"/>
      <c r="C56" s="27">
        <f>SUM(C53:C55)</f>
        <v>12884866.940000001</v>
      </c>
      <c r="D56" s="27">
        <f>SUM(D53:D55)</f>
        <v>11596822.720000001</v>
      </c>
      <c r="E56" s="19">
        <f t="shared" si="6"/>
        <v>1288044.2200000007</v>
      </c>
    </row>
    <row r="57" spans="1:7" s="333" customFormat="1" ht="16.5" x14ac:dyDescent="0.35">
      <c r="A57" s="22"/>
      <c r="B57" s="28"/>
      <c r="C57" s="29"/>
      <c r="D57" s="29"/>
    </row>
    <row r="58" spans="1:7" s="333" customFormat="1" ht="16.5" x14ac:dyDescent="0.35">
      <c r="A58" s="16" t="s">
        <v>41</v>
      </c>
      <c r="B58" s="18"/>
      <c r="C58" s="24">
        <f>+C51-C56</f>
        <v>1084806.1799999978</v>
      </c>
      <c r="D58" s="24">
        <f>+D51-D56</f>
        <v>259605.04999999888</v>
      </c>
      <c r="E58" s="19">
        <f t="shared" ref="E58" si="7">C58-D58</f>
        <v>825201.12999999896</v>
      </c>
    </row>
    <row r="59" spans="1:7" s="333" customFormat="1" ht="16.5" x14ac:dyDescent="0.35">
      <c r="A59" s="16"/>
      <c r="B59" s="18"/>
      <c r="C59" s="21"/>
      <c r="D59" s="21"/>
    </row>
    <row r="60" spans="1:7" s="333" customFormat="1" ht="16.5" x14ac:dyDescent="0.35">
      <c r="A60" s="30"/>
      <c r="B60" s="18" t="s">
        <v>319</v>
      </c>
      <c r="C60" s="25">
        <f>'combined trial balance'!J148</f>
        <v>0</v>
      </c>
      <c r="D60" s="25">
        <f>'combined trial balance'!K148</f>
        <v>0</v>
      </c>
      <c r="E60" s="19">
        <f t="shared" ref="E60" si="8">C60-D60</f>
        <v>0</v>
      </c>
      <c r="G60" s="540" t="s">
        <v>500</v>
      </c>
    </row>
    <row r="61" spans="1:7" s="333" customFormat="1" ht="16.5" x14ac:dyDescent="0.35">
      <c r="A61" s="16"/>
      <c r="B61" s="18"/>
      <c r="C61" s="25"/>
      <c r="D61" s="25"/>
    </row>
    <row r="62" spans="1:7" s="333" customFormat="1" ht="16.5" x14ac:dyDescent="0.35">
      <c r="A62" s="46" t="s">
        <v>48</v>
      </c>
      <c r="B62" s="45"/>
      <c r="C62" s="24">
        <f>C58-C60</f>
        <v>1084806.1799999978</v>
      </c>
      <c r="D62" s="24">
        <f>D58-D60</f>
        <v>259605.04999999888</v>
      </c>
      <c r="E62" s="19">
        <f t="shared" ref="E62" si="9">C62-D62</f>
        <v>825201.12999999896</v>
      </c>
    </row>
    <row r="63" spans="1:7" s="333" customFormat="1" ht="16.5" x14ac:dyDescent="0.35">
      <c r="A63" s="30"/>
      <c r="B63" s="45"/>
      <c r="C63" s="21"/>
      <c r="D63" s="21"/>
    </row>
    <row r="64" spans="1:7" s="333" customFormat="1" ht="16.5" x14ac:dyDescent="0.35">
      <c r="A64" s="30"/>
      <c r="B64" s="45" t="s">
        <v>39</v>
      </c>
      <c r="C64" s="33">
        <f>'combined trial balance'!J148</f>
        <v>0</v>
      </c>
      <c r="D64" s="33"/>
    </row>
    <row r="65" spans="1:5" s="333" customFormat="1" ht="17" thickBot="1" x14ac:dyDescent="0.4">
      <c r="A65" s="35" t="s">
        <v>374</v>
      </c>
      <c r="B65" s="36"/>
      <c r="C65" s="37">
        <f>C62+C64</f>
        <v>1084806.1799999978</v>
      </c>
      <c r="D65" s="37">
        <f>D62+D64</f>
        <v>259605.04999999888</v>
      </c>
      <c r="E65" s="19">
        <f t="shared" ref="E65" si="10">C65-D65</f>
        <v>825201.12999999896</v>
      </c>
    </row>
    <row r="66" spans="1:5" ht="16" thickTop="1" x14ac:dyDescent="0.35">
      <c r="E66" s="19"/>
    </row>
  </sheetData>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48"/>
  <sheetViews>
    <sheetView workbookViewId="0">
      <selection activeCell="D11" sqref="D11"/>
    </sheetView>
  </sheetViews>
  <sheetFormatPr defaultRowHeight="12.5" x14ac:dyDescent="0.25"/>
  <cols>
    <col min="1" max="1" width="4.26953125" customWidth="1"/>
    <col min="2" max="2" width="48.7265625" bestFit="1" customWidth="1"/>
    <col min="3" max="4" width="13.26953125" bestFit="1" customWidth="1"/>
    <col min="5" max="5" width="13.26953125" style="333" bestFit="1" customWidth="1"/>
    <col min="7" max="7" width="25.6328125" bestFit="1" customWidth="1"/>
  </cols>
  <sheetData>
    <row r="2" spans="1:7" ht="13" x14ac:dyDescent="0.3">
      <c r="A2" s="300" t="s">
        <v>444</v>
      </c>
      <c r="B2" s="6"/>
      <c r="C2" s="6"/>
      <c r="D2" s="541" t="s">
        <v>503</v>
      </c>
    </row>
    <row r="3" spans="1:7" ht="13" x14ac:dyDescent="0.3">
      <c r="A3" s="74"/>
      <c r="B3" s="75" t="s">
        <v>108</v>
      </c>
      <c r="C3" s="342">
        <v>2019</v>
      </c>
      <c r="D3" s="342">
        <v>2018</v>
      </c>
      <c r="E3" s="343" t="s">
        <v>443</v>
      </c>
      <c r="G3" t="s">
        <v>502</v>
      </c>
    </row>
    <row r="4" spans="1:7" x14ac:dyDescent="0.25">
      <c r="A4" s="74" t="s">
        <v>109</v>
      </c>
      <c r="B4" s="74" t="s">
        <v>110</v>
      </c>
      <c r="C4" s="339">
        <v>18721762082</v>
      </c>
      <c r="D4" s="339">
        <f>G4+D20</f>
        <v>20664846275.610001</v>
      </c>
      <c r="E4" s="344">
        <f t="shared" ref="E4:E15" si="0">C4-D4</f>
        <v>-1943084193.6100006</v>
      </c>
      <c r="F4" s="331">
        <f t="shared" ref="F4:F15" si="1">(C4-D4)/D4</f>
        <v>-9.4028485268886575E-2</v>
      </c>
      <c r="G4">
        <v>10362328576</v>
      </c>
    </row>
    <row r="5" spans="1:7" x14ac:dyDescent="0.25">
      <c r="A5" s="74" t="s">
        <v>111</v>
      </c>
      <c r="B5" s="74" t="s">
        <v>112</v>
      </c>
      <c r="C5" s="339"/>
      <c r="D5" s="339">
        <f t="shared" ref="D5:D15" si="2">G5+D21</f>
        <v>0</v>
      </c>
      <c r="E5" s="344">
        <f t="shared" si="0"/>
        <v>0</v>
      </c>
      <c r="F5" s="331" t="e">
        <f t="shared" si="1"/>
        <v>#DIV/0!</v>
      </c>
      <c r="G5">
        <v>0</v>
      </c>
    </row>
    <row r="6" spans="1:7" x14ac:dyDescent="0.25">
      <c r="A6" s="74" t="s">
        <v>113</v>
      </c>
      <c r="B6" s="74" t="s">
        <v>114</v>
      </c>
      <c r="C6" s="339"/>
      <c r="D6" s="339">
        <f t="shared" si="2"/>
        <v>0</v>
      </c>
      <c r="E6" s="344">
        <f t="shared" si="0"/>
        <v>0</v>
      </c>
      <c r="F6" s="331" t="e">
        <f t="shared" si="1"/>
        <v>#DIV/0!</v>
      </c>
      <c r="G6">
        <v>0</v>
      </c>
    </row>
    <row r="7" spans="1:7" x14ac:dyDescent="0.25">
      <c r="A7" s="74" t="s">
        <v>115</v>
      </c>
      <c r="B7" s="74" t="s">
        <v>116</v>
      </c>
      <c r="C7" s="340"/>
      <c r="D7" s="340">
        <f t="shared" si="2"/>
        <v>0</v>
      </c>
      <c r="E7" s="344">
        <f t="shared" si="0"/>
        <v>0</v>
      </c>
      <c r="F7" s="331" t="e">
        <f t="shared" si="1"/>
        <v>#DIV/0!</v>
      </c>
      <c r="G7">
        <v>0</v>
      </c>
    </row>
    <row r="8" spans="1:7" x14ac:dyDescent="0.25">
      <c r="A8" s="74" t="s">
        <v>117</v>
      </c>
      <c r="B8" s="74" t="s">
        <v>118</v>
      </c>
      <c r="C8" s="340"/>
      <c r="D8" s="340">
        <f t="shared" si="2"/>
        <v>0</v>
      </c>
      <c r="E8" s="344">
        <f t="shared" si="0"/>
        <v>0</v>
      </c>
      <c r="F8" s="331" t="e">
        <f t="shared" si="1"/>
        <v>#DIV/0!</v>
      </c>
      <c r="G8">
        <v>0</v>
      </c>
    </row>
    <row r="9" spans="1:7" x14ac:dyDescent="0.25">
      <c r="A9" s="74" t="s">
        <v>119</v>
      </c>
      <c r="B9" s="74" t="s">
        <v>120</v>
      </c>
      <c r="C9" s="340">
        <v>-3557436764</v>
      </c>
      <c r="D9" s="340">
        <f t="shared" si="2"/>
        <v>-5716907981.5599995</v>
      </c>
      <c r="E9" s="344">
        <f t="shared" si="0"/>
        <v>2159471217.5599995</v>
      </c>
      <c r="F9" s="331">
        <f t="shared" si="1"/>
        <v>-0.37773412210331475</v>
      </c>
      <c r="G9">
        <v>-2613813887</v>
      </c>
    </row>
    <row r="10" spans="1:7" x14ac:dyDescent="0.25">
      <c r="A10" s="74" t="s">
        <v>121</v>
      </c>
      <c r="B10" s="74" t="s">
        <v>122</v>
      </c>
      <c r="C10" s="340"/>
      <c r="D10" s="340">
        <f t="shared" si="2"/>
        <v>0</v>
      </c>
      <c r="E10" s="344">
        <f t="shared" si="0"/>
        <v>0</v>
      </c>
      <c r="F10" s="331" t="e">
        <f t="shared" si="1"/>
        <v>#DIV/0!</v>
      </c>
      <c r="G10">
        <v>0</v>
      </c>
    </row>
    <row r="11" spans="1:7" x14ac:dyDescent="0.25">
      <c r="A11" s="74" t="s">
        <v>123</v>
      </c>
      <c r="B11" s="74" t="s">
        <v>124</v>
      </c>
      <c r="C11" s="340"/>
      <c r="D11" s="340">
        <f t="shared" si="2"/>
        <v>0</v>
      </c>
      <c r="E11" s="344">
        <f t="shared" si="0"/>
        <v>0</v>
      </c>
      <c r="F11" s="331" t="e">
        <f t="shared" si="1"/>
        <v>#DIV/0!</v>
      </c>
      <c r="G11">
        <v>0</v>
      </c>
    </row>
    <row r="12" spans="1:7" x14ac:dyDescent="0.25">
      <c r="A12" s="74" t="s">
        <v>125</v>
      </c>
      <c r="B12" s="74" t="s">
        <v>126</v>
      </c>
      <c r="C12" s="340"/>
      <c r="D12" s="340">
        <f t="shared" si="2"/>
        <v>3514449.32</v>
      </c>
      <c r="E12" s="344">
        <f t="shared" si="0"/>
        <v>-3514449.32</v>
      </c>
      <c r="F12" s="331">
        <f t="shared" si="1"/>
        <v>-1</v>
      </c>
      <c r="G12">
        <v>0</v>
      </c>
    </row>
    <row r="13" spans="1:7" x14ac:dyDescent="0.25">
      <c r="A13" s="74" t="s">
        <v>127</v>
      </c>
      <c r="B13" s="74" t="s">
        <v>128</v>
      </c>
      <c r="C13" s="340"/>
      <c r="D13" s="340">
        <f t="shared" si="2"/>
        <v>0</v>
      </c>
      <c r="E13" s="344">
        <f t="shared" si="0"/>
        <v>0</v>
      </c>
      <c r="F13" s="331" t="e">
        <f t="shared" si="1"/>
        <v>#DIV/0!</v>
      </c>
      <c r="G13">
        <v>0</v>
      </c>
    </row>
    <row r="14" spans="1:7" x14ac:dyDescent="0.25">
      <c r="A14" s="74" t="s">
        <v>129</v>
      </c>
      <c r="B14" s="74" t="s">
        <v>130</v>
      </c>
      <c r="C14" s="340">
        <v>253218873</v>
      </c>
      <c r="D14" s="340">
        <f t="shared" si="2"/>
        <v>72283859.890000001</v>
      </c>
      <c r="E14" s="344">
        <f t="shared" si="0"/>
        <v>180935013.11000001</v>
      </c>
      <c r="F14" s="331">
        <f t="shared" si="1"/>
        <v>2.5031177552685064</v>
      </c>
      <c r="G14">
        <v>0</v>
      </c>
    </row>
    <row r="15" spans="1:7" x14ac:dyDescent="0.25">
      <c r="A15" s="74" t="s">
        <v>131</v>
      </c>
      <c r="B15" s="74" t="s">
        <v>132</v>
      </c>
      <c r="C15" s="340"/>
      <c r="D15" s="340">
        <f t="shared" si="2"/>
        <v>0</v>
      </c>
      <c r="E15" s="344">
        <f t="shared" si="0"/>
        <v>0</v>
      </c>
      <c r="F15" s="331" t="e">
        <f t="shared" si="1"/>
        <v>#DIV/0!</v>
      </c>
      <c r="G15">
        <v>0</v>
      </c>
    </row>
    <row r="16" spans="1:7" x14ac:dyDescent="0.25">
      <c r="A16" s="74"/>
      <c r="B16" s="75" t="s">
        <v>133</v>
      </c>
      <c r="C16" s="341">
        <f>SUM(C4:C15)</f>
        <v>15417544191</v>
      </c>
      <c r="D16" s="341">
        <f>SUM(D4:D15)</f>
        <v>15023736603.26</v>
      </c>
      <c r="E16" s="344">
        <f>C16-D16</f>
        <v>393807587.73999977</v>
      </c>
      <c r="F16" s="331">
        <f>(C16-D16)/D16</f>
        <v>2.6212359690501195E-2</v>
      </c>
    </row>
    <row r="18" spans="1:5" ht="13" x14ac:dyDescent="0.3">
      <c r="A18" s="300" t="s">
        <v>50</v>
      </c>
      <c r="B18" s="6"/>
      <c r="C18" s="6"/>
      <c r="D18" s="333" t="s">
        <v>501</v>
      </c>
    </row>
    <row r="19" spans="1:5" ht="13" x14ac:dyDescent="0.3">
      <c r="A19" s="74"/>
      <c r="B19" s="75" t="s">
        <v>108</v>
      </c>
      <c r="C19" s="342"/>
      <c r="D19" s="342">
        <v>2018</v>
      </c>
      <c r="E19" s="343" t="s">
        <v>443</v>
      </c>
    </row>
    <row r="20" spans="1:5" x14ac:dyDescent="0.25">
      <c r="A20" s="74" t="s">
        <v>109</v>
      </c>
      <c r="B20" s="74" t="s">
        <v>110</v>
      </c>
      <c r="C20" s="339"/>
      <c r="D20" s="339">
        <v>10302517699.610001</v>
      </c>
      <c r="E20" s="344">
        <f t="shared" ref="E20:E31" si="3">C20-D20</f>
        <v>-10302517699.610001</v>
      </c>
    </row>
    <row r="21" spans="1:5" x14ac:dyDescent="0.25">
      <c r="A21" s="74" t="s">
        <v>111</v>
      </c>
      <c r="B21" s="74" t="s">
        <v>112</v>
      </c>
      <c r="C21" s="339"/>
      <c r="D21" s="339"/>
      <c r="E21" s="344">
        <f t="shared" si="3"/>
        <v>0</v>
      </c>
    </row>
    <row r="22" spans="1:5" x14ac:dyDescent="0.25">
      <c r="A22" s="74" t="s">
        <v>113</v>
      </c>
      <c r="B22" s="74" t="s">
        <v>114</v>
      </c>
      <c r="C22" s="339"/>
      <c r="D22" s="339"/>
      <c r="E22" s="344">
        <f t="shared" si="3"/>
        <v>0</v>
      </c>
    </row>
    <row r="23" spans="1:5" x14ac:dyDescent="0.25">
      <c r="A23" s="74" t="s">
        <v>115</v>
      </c>
      <c r="B23" s="74" t="s">
        <v>116</v>
      </c>
      <c r="C23" s="340"/>
      <c r="D23" s="340"/>
      <c r="E23" s="344">
        <f t="shared" si="3"/>
        <v>0</v>
      </c>
    </row>
    <row r="24" spans="1:5" x14ac:dyDescent="0.25">
      <c r="A24" s="74" t="s">
        <v>117</v>
      </c>
      <c r="B24" s="74" t="s">
        <v>118</v>
      </c>
      <c r="C24" s="340"/>
      <c r="D24" s="340"/>
      <c r="E24" s="344">
        <f t="shared" si="3"/>
        <v>0</v>
      </c>
    </row>
    <row r="25" spans="1:5" x14ac:dyDescent="0.25">
      <c r="A25" s="74" t="s">
        <v>119</v>
      </c>
      <c r="B25" s="74" t="s">
        <v>120</v>
      </c>
      <c r="C25" s="340"/>
      <c r="D25" s="340">
        <v>-3103094094.5599999</v>
      </c>
      <c r="E25" s="344">
        <f t="shared" si="3"/>
        <v>3103094094.5599999</v>
      </c>
    </row>
    <row r="26" spans="1:5" x14ac:dyDescent="0.25">
      <c r="A26" s="74" t="s">
        <v>121</v>
      </c>
      <c r="B26" s="74" t="s">
        <v>122</v>
      </c>
      <c r="C26" s="340"/>
      <c r="D26" s="340"/>
      <c r="E26" s="344">
        <f t="shared" si="3"/>
        <v>0</v>
      </c>
    </row>
    <row r="27" spans="1:5" x14ac:dyDescent="0.25">
      <c r="A27" s="74" t="s">
        <v>123</v>
      </c>
      <c r="B27" s="74" t="s">
        <v>124</v>
      </c>
      <c r="C27" s="340"/>
      <c r="D27" s="340"/>
      <c r="E27" s="344">
        <f t="shared" si="3"/>
        <v>0</v>
      </c>
    </row>
    <row r="28" spans="1:5" x14ac:dyDescent="0.25">
      <c r="A28" s="74" t="s">
        <v>125</v>
      </c>
      <c r="B28" s="74" t="s">
        <v>126</v>
      </c>
      <c r="C28" s="340"/>
      <c r="D28" s="340">
        <v>3514449.32</v>
      </c>
      <c r="E28" s="344">
        <f t="shared" si="3"/>
        <v>-3514449.32</v>
      </c>
    </row>
    <row r="29" spans="1:5" x14ac:dyDescent="0.25">
      <c r="A29" s="74" t="s">
        <v>127</v>
      </c>
      <c r="B29" s="74" t="s">
        <v>128</v>
      </c>
      <c r="C29" s="340"/>
      <c r="D29" s="340"/>
      <c r="E29" s="344">
        <f t="shared" si="3"/>
        <v>0</v>
      </c>
    </row>
    <row r="30" spans="1:5" x14ac:dyDescent="0.25">
      <c r="A30" s="74" t="s">
        <v>129</v>
      </c>
      <c r="B30" s="74" t="s">
        <v>130</v>
      </c>
      <c r="C30" s="340"/>
      <c r="D30" s="340">
        <v>72283859.890000001</v>
      </c>
      <c r="E30" s="344">
        <f t="shared" si="3"/>
        <v>-72283859.890000001</v>
      </c>
    </row>
    <row r="31" spans="1:5" x14ac:dyDescent="0.25">
      <c r="A31" s="74" t="s">
        <v>131</v>
      </c>
      <c r="B31" s="74" t="s">
        <v>132</v>
      </c>
      <c r="C31" s="340"/>
      <c r="D31" s="340"/>
      <c r="E31" s="344">
        <f t="shared" si="3"/>
        <v>0</v>
      </c>
    </row>
    <row r="32" spans="1:5" x14ac:dyDescent="0.25">
      <c r="A32" s="74"/>
      <c r="B32" s="75" t="s">
        <v>133</v>
      </c>
      <c r="C32" s="341">
        <f>SUM(C20:C31)</f>
        <v>0</v>
      </c>
      <c r="D32" s="341">
        <f>SUM(D20:D31)</f>
        <v>7275221914.2600012</v>
      </c>
      <c r="E32" s="344">
        <f>C32-D32</f>
        <v>-7275221914.2600012</v>
      </c>
    </row>
    <row r="34" spans="1:6" ht="13" x14ac:dyDescent="0.3">
      <c r="A34" s="300" t="s">
        <v>429</v>
      </c>
      <c r="B34" s="6"/>
      <c r="C34" s="6"/>
      <c r="D34" s="333"/>
    </row>
    <row r="35" spans="1:6" ht="13" x14ac:dyDescent="0.3">
      <c r="A35" s="74"/>
      <c r="B35" s="75" t="s">
        <v>108</v>
      </c>
      <c r="C35" s="342">
        <v>2019</v>
      </c>
      <c r="D35" s="342">
        <v>2018</v>
      </c>
      <c r="E35" s="343" t="s">
        <v>443</v>
      </c>
    </row>
    <row r="36" spans="1:6" x14ac:dyDescent="0.25">
      <c r="A36" s="74" t="s">
        <v>109</v>
      </c>
      <c r="B36" s="74" t="s">
        <v>110</v>
      </c>
      <c r="C36" s="339">
        <v>31710675.460000001</v>
      </c>
      <c r="D36" s="339">
        <v>28660894.800000001</v>
      </c>
      <c r="E36" s="344">
        <f t="shared" ref="E36:E47" si="4">C36-D36</f>
        <v>3049780.66</v>
      </c>
      <c r="F36" s="331">
        <f t="shared" ref="F36:F48" si="5">(C36-D36)/D36</f>
        <v>0.10640912229997788</v>
      </c>
    </row>
    <row r="37" spans="1:6" x14ac:dyDescent="0.25">
      <c r="A37" s="74" t="s">
        <v>111</v>
      </c>
      <c r="B37" s="74" t="s">
        <v>112</v>
      </c>
      <c r="C37" s="339"/>
      <c r="D37" s="339"/>
      <c r="E37" s="344">
        <f t="shared" si="4"/>
        <v>0</v>
      </c>
      <c r="F37" s="331" t="e">
        <f t="shared" si="5"/>
        <v>#DIV/0!</v>
      </c>
    </row>
    <row r="38" spans="1:6" x14ac:dyDescent="0.25">
      <c r="A38" s="74" t="s">
        <v>113</v>
      </c>
      <c r="B38" s="74" t="s">
        <v>114</v>
      </c>
      <c r="C38" s="339"/>
      <c r="D38" s="339"/>
      <c r="E38" s="344">
        <f t="shared" si="4"/>
        <v>0</v>
      </c>
      <c r="F38" s="331" t="e">
        <f t="shared" si="5"/>
        <v>#DIV/0!</v>
      </c>
    </row>
    <row r="39" spans="1:6" x14ac:dyDescent="0.25">
      <c r="A39" s="74" t="s">
        <v>115</v>
      </c>
      <c r="B39" s="74" t="s">
        <v>116</v>
      </c>
      <c r="C39" s="340"/>
      <c r="D39" s="340"/>
      <c r="E39" s="344">
        <f t="shared" si="4"/>
        <v>0</v>
      </c>
      <c r="F39" s="331" t="e">
        <f t="shared" si="5"/>
        <v>#DIV/0!</v>
      </c>
    </row>
    <row r="40" spans="1:6" x14ac:dyDescent="0.25">
      <c r="A40" s="74" t="s">
        <v>117</v>
      </c>
      <c r="B40" s="74" t="s">
        <v>118</v>
      </c>
      <c r="C40" s="340"/>
      <c r="D40" s="340"/>
      <c r="E40" s="344">
        <f t="shared" si="4"/>
        <v>0</v>
      </c>
      <c r="F40" s="331" t="e">
        <f t="shared" si="5"/>
        <v>#DIV/0!</v>
      </c>
    </row>
    <row r="41" spans="1:6" x14ac:dyDescent="0.25">
      <c r="A41" s="74" t="s">
        <v>119</v>
      </c>
      <c r="B41" s="74" t="s">
        <v>120</v>
      </c>
      <c r="C41" s="340">
        <v>-16631785.59</v>
      </c>
      <c r="D41" s="340">
        <v>-15025249.859999999</v>
      </c>
      <c r="E41" s="344">
        <f t="shared" si="4"/>
        <v>-1606535.7300000004</v>
      </c>
      <c r="F41" s="331">
        <f t="shared" si="5"/>
        <v>0.1069223969630546</v>
      </c>
    </row>
    <row r="42" spans="1:6" x14ac:dyDescent="0.25">
      <c r="A42" s="74" t="s">
        <v>121</v>
      </c>
      <c r="B42" s="74" t="s">
        <v>122</v>
      </c>
      <c r="C42" s="340"/>
      <c r="D42" s="340"/>
      <c r="E42" s="344">
        <f t="shared" si="4"/>
        <v>0</v>
      </c>
      <c r="F42" s="331" t="e">
        <f t="shared" si="5"/>
        <v>#DIV/0!</v>
      </c>
    </row>
    <row r="43" spans="1:6" x14ac:dyDescent="0.25">
      <c r="A43" s="74" t="s">
        <v>123</v>
      </c>
      <c r="B43" s="74" t="s">
        <v>124</v>
      </c>
      <c r="C43" s="340"/>
      <c r="D43" s="340"/>
      <c r="E43" s="344">
        <f t="shared" si="4"/>
        <v>0</v>
      </c>
      <c r="F43" s="331" t="e">
        <f t="shared" si="5"/>
        <v>#DIV/0!</v>
      </c>
    </row>
    <row r="44" spans="1:6" x14ac:dyDescent="0.25">
      <c r="A44" s="74" t="s">
        <v>125</v>
      </c>
      <c r="B44" s="74" t="s">
        <v>126</v>
      </c>
      <c r="C44" s="340"/>
      <c r="D44" s="340"/>
      <c r="E44" s="344">
        <f t="shared" si="4"/>
        <v>0</v>
      </c>
      <c r="F44" s="331" t="e">
        <f t="shared" si="5"/>
        <v>#DIV/0!</v>
      </c>
    </row>
    <row r="45" spans="1:6" x14ac:dyDescent="0.25">
      <c r="A45" s="74" t="s">
        <v>127</v>
      </c>
      <c r="B45" s="74" t="s">
        <v>128</v>
      </c>
      <c r="C45" s="340"/>
      <c r="D45" s="340"/>
      <c r="E45" s="344">
        <f t="shared" si="4"/>
        <v>0</v>
      </c>
      <c r="F45" s="331" t="e">
        <f t="shared" si="5"/>
        <v>#DIV/0!</v>
      </c>
    </row>
    <row r="46" spans="1:6" x14ac:dyDescent="0.25">
      <c r="A46" s="74" t="s">
        <v>129</v>
      </c>
      <c r="B46" s="74" t="s">
        <v>130</v>
      </c>
      <c r="C46" s="340">
        <v>656061.16</v>
      </c>
      <c r="D46" s="340">
        <v>282045.21000000002</v>
      </c>
      <c r="E46" s="344">
        <f t="shared" si="4"/>
        <v>374015.95</v>
      </c>
      <c r="F46" s="331">
        <f t="shared" si="5"/>
        <v>1.3260850982011003</v>
      </c>
    </row>
    <row r="47" spans="1:6" x14ac:dyDescent="0.25">
      <c r="A47" s="74" t="s">
        <v>131</v>
      </c>
      <c r="B47" s="74" t="s">
        <v>132</v>
      </c>
      <c r="C47" s="340"/>
      <c r="D47" s="340"/>
      <c r="E47" s="344">
        <f t="shared" si="4"/>
        <v>0</v>
      </c>
      <c r="F47" s="331" t="e">
        <f t="shared" si="5"/>
        <v>#DIV/0!</v>
      </c>
    </row>
    <row r="48" spans="1:6" x14ac:dyDescent="0.25">
      <c r="A48" s="74"/>
      <c r="B48" s="75" t="s">
        <v>133</v>
      </c>
      <c r="C48" s="341">
        <f>SUM(C36:C47)</f>
        <v>15734951.030000001</v>
      </c>
      <c r="D48" s="341">
        <f>SUM(D36:D47)</f>
        <v>13917690.150000002</v>
      </c>
      <c r="E48" s="344">
        <f>C48-D48</f>
        <v>1817260.879999999</v>
      </c>
      <c r="F48" s="331">
        <f t="shared" si="5"/>
        <v>0.13057201736884469</v>
      </c>
    </row>
  </sheetData>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114"/>
  <sheetViews>
    <sheetView showGridLines="0" topLeftCell="A2" workbookViewId="0">
      <selection activeCell="D11" sqref="D11"/>
    </sheetView>
  </sheetViews>
  <sheetFormatPr defaultRowHeight="12.5" x14ac:dyDescent="0.25"/>
  <cols>
    <col min="2" max="2" width="20.7265625" bestFit="1" customWidth="1"/>
    <col min="3" max="3" width="34" bestFit="1" customWidth="1"/>
    <col min="4" max="4" width="17.08984375" bestFit="1" customWidth="1"/>
    <col min="5" max="5" width="15.7265625" bestFit="1" customWidth="1"/>
    <col min="6" max="6" width="17.26953125" customWidth="1"/>
    <col min="7" max="7" width="26.81640625" customWidth="1"/>
  </cols>
  <sheetData>
    <row r="2" spans="2:8" s="333" customFormat="1" ht="13" thickBot="1" x14ac:dyDescent="0.3">
      <c r="D2" s="210" t="s">
        <v>513</v>
      </c>
      <c r="E2" s="210" t="s">
        <v>514</v>
      </c>
    </row>
    <row r="3" spans="2:8" ht="14" thickTop="1" thickBot="1" x14ac:dyDescent="0.3">
      <c r="C3" s="359" t="s">
        <v>444</v>
      </c>
      <c r="D3" s="6">
        <v>2019</v>
      </c>
      <c r="E3">
        <v>2018</v>
      </c>
      <c r="F3" s="359" t="s">
        <v>545</v>
      </c>
      <c r="G3" s="593" t="s">
        <v>546</v>
      </c>
      <c r="H3" s="210" t="s">
        <v>515</v>
      </c>
    </row>
    <row r="4" spans="2:8" ht="14.5" thickTop="1" x14ac:dyDescent="0.3">
      <c r="B4" s="364" t="s">
        <v>8</v>
      </c>
      <c r="C4" s="365"/>
      <c r="D4" s="361"/>
      <c r="E4" s="361"/>
      <c r="F4" s="361"/>
      <c r="G4" s="333"/>
    </row>
    <row r="5" spans="2:8" ht="14" x14ac:dyDescent="0.3">
      <c r="B5" s="365"/>
      <c r="C5" s="365" t="s">
        <v>13</v>
      </c>
      <c r="D5" s="361">
        <f>'Balance Sheet'!K4</f>
        <v>77330562</v>
      </c>
      <c r="E5" s="361">
        <f t="shared" ref="E5:E35" si="0">F41</f>
        <v>31263132</v>
      </c>
      <c r="F5" s="361">
        <f>D5-E5</f>
        <v>46067430</v>
      </c>
      <c r="G5" s="331">
        <f>(D5-E5)/E5</f>
        <v>1.4735385437389958</v>
      </c>
    </row>
    <row r="6" spans="2:8" ht="14" x14ac:dyDescent="0.3">
      <c r="B6" s="365"/>
      <c r="C6" s="365" t="s">
        <v>14</v>
      </c>
      <c r="D6" s="361">
        <f>'Balance Sheet'!K5</f>
        <v>1065924852</v>
      </c>
      <c r="E6" s="361">
        <f t="shared" si="0"/>
        <v>981529975.8499999</v>
      </c>
      <c r="F6" s="361">
        <f t="shared" ref="F6:F9" si="1">D6-E6</f>
        <v>84394876.150000095</v>
      </c>
      <c r="G6" s="331">
        <f t="shared" ref="G6:G9" si="2">(D6-E6)/E6</f>
        <v>8.5982983939858343E-2</v>
      </c>
    </row>
    <row r="7" spans="2:8" ht="14" x14ac:dyDescent="0.3">
      <c r="B7" s="365"/>
      <c r="C7" s="365" t="s">
        <v>15</v>
      </c>
      <c r="D7" s="361">
        <f>'Balance Sheet'!K6</f>
        <v>628671286</v>
      </c>
      <c r="E7" s="361">
        <f t="shared" si="0"/>
        <v>685682349.52999997</v>
      </c>
      <c r="F7" s="361">
        <f t="shared" si="1"/>
        <v>-57011063.529999971</v>
      </c>
      <c r="G7" s="331">
        <f t="shared" si="2"/>
        <v>-8.3145006677039487E-2</v>
      </c>
    </row>
    <row r="8" spans="2:8" ht="17" x14ac:dyDescent="0.25">
      <c r="B8" s="365"/>
      <c r="C8" s="365" t="s">
        <v>16</v>
      </c>
      <c r="D8" s="385">
        <f>'Balance Sheet'!K7</f>
        <v>299519925</v>
      </c>
      <c r="E8" s="385">
        <f t="shared" si="0"/>
        <v>255356445.38999999</v>
      </c>
      <c r="F8" s="385">
        <f t="shared" si="1"/>
        <v>44163479.610000014</v>
      </c>
      <c r="G8" s="331">
        <f t="shared" si="2"/>
        <v>0.17294836455978291</v>
      </c>
    </row>
    <row r="9" spans="2:8" ht="14" x14ac:dyDescent="0.3">
      <c r="B9" s="365"/>
      <c r="C9" s="364" t="s">
        <v>17</v>
      </c>
      <c r="D9" s="362">
        <f>'Balance Sheet'!K8</f>
        <v>2071446625</v>
      </c>
      <c r="E9" s="362">
        <f t="shared" si="0"/>
        <v>1953831902.77</v>
      </c>
      <c r="F9" s="362">
        <f t="shared" si="1"/>
        <v>117614722.23000002</v>
      </c>
      <c r="G9" s="331">
        <f t="shared" si="2"/>
        <v>6.0196950445560067E-2</v>
      </c>
    </row>
    <row r="10" spans="2:8" ht="14" x14ac:dyDescent="0.3">
      <c r="B10" s="364" t="s">
        <v>18</v>
      </c>
      <c r="C10" s="365"/>
      <c r="D10" s="361"/>
      <c r="E10" s="361"/>
      <c r="F10" s="361"/>
      <c r="G10" s="331"/>
    </row>
    <row r="11" spans="2:8" ht="14" x14ac:dyDescent="0.3">
      <c r="B11" s="365"/>
      <c r="C11" s="365" t="s">
        <v>19</v>
      </c>
      <c r="D11" s="361">
        <f>'Balance Sheet'!K10</f>
        <v>15417544191</v>
      </c>
      <c r="E11" s="361">
        <f t="shared" si="0"/>
        <v>15023736603.260002</v>
      </c>
      <c r="F11" s="361">
        <f t="shared" ref="F11" si="3">D11-E11</f>
        <v>393807587.73999786</v>
      </c>
      <c r="G11" s="331">
        <f t="shared" ref="G11:G16" si="4">(D11-E11)/E11</f>
        <v>2.6212359690501064E-2</v>
      </c>
    </row>
    <row r="12" spans="2:8" ht="14" x14ac:dyDescent="0.3">
      <c r="B12" s="365"/>
      <c r="C12" s="365" t="s">
        <v>20</v>
      </c>
      <c r="D12" s="361">
        <f>'Balance Sheet'!K11</f>
        <v>2</v>
      </c>
      <c r="E12" s="361">
        <f t="shared" si="0"/>
        <v>18495686</v>
      </c>
      <c r="F12" s="361">
        <f>(-D12)-(-E12)</f>
        <v>18495684</v>
      </c>
      <c r="G12" s="594">
        <f t="shared" si="4"/>
        <v>-0.99999989186667637</v>
      </c>
      <c r="H12" s="198" t="s">
        <v>516</v>
      </c>
    </row>
    <row r="13" spans="2:8" ht="14" x14ac:dyDescent="0.3">
      <c r="B13" s="366"/>
      <c r="C13" s="366" t="s">
        <v>21</v>
      </c>
      <c r="D13" s="361">
        <f>'Balance Sheet'!K12</f>
        <v>2124765481</v>
      </c>
      <c r="E13" s="361">
        <f t="shared" si="0"/>
        <v>699747138.66999996</v>
      </c>
      <c r="F13" s="361">
        <f t="shared" ref="F13" si="5">D13-E13</f>
        <v>1425018342.3299999</v>
      </c>
      <c r="G13" s="331">
        <f t="shared" si="4"/>
        <v>2.0364761262740041</v>
      </c>
      <c r="H13" s="198" t="s">
        <v>517</v>
      </c>
    </row>
    <row r="14" spans="2:8" ht="17" x14ac:dyDescent="0.25">
      <c r="B14" s="366"/>
      <c r="C14" s="366" t="s">
        <v>22</v>
      </c>
      <c r="D14" s="385">
        <f>'Balance Sheet'!K13</f>
        <v>5066749183</v>
      </c>
      <c r="E14" s="385">
        <f t="shared" si="0"/>
        <v>644943024.25</v>
      </c>
      <c r="F14" s="385">
        <f>(-D14)-(-E14)</f>
        <v>-4421806158.75</v>
      </c>
      <c r="G14" s="331">
        <f t="shared" si="4"/>
        <v>6.8561190562408036</v>
      </c>
      <c r="H14" s="198" t="s">
        <v>517</v>
      </c>
    </row>
    <row r="15" spans="2:8" ht="14" x14ac:dyDescent="0.3">
      <c r="B15" s="366"/>
      <c r="C15" s="368" t="s">
        <v>23</v>
      </c>
      <c r="D15" s="362">
        <f>'Balance Sheet'!K14</f>
        <v>22609058857</v>
      </c>
      <c r="E15" s="362">
        <f t="shared" si="0"/>
        <v>16386922452.18</v>
      </c>
      <c r="F15" s="362">
        <f t="shared" ref="F15:F16" si="6">D15-E15</f>
        <v>6222136404.8199997</v>
      </c>
      <c r="G15" s="331">
        <f t="shared" si="4"/>
        <v>0.3797013394661089</v>
      </c>
    </row>
    <row r="16" spans="2:8" ht="14.5" thickBot="1" x14ac:dyDescent="0.3">
      <c r="B16" s="373" t="s">
        <v>463</v>
      </c>
      <c r="C16" s="374"/>
      <c r="D16" s="381">
        <f>'Balance Sheet'!K15</f>
        <v>24680505482</v>
      </c>
      <c r="E16" s="381">
        <f t="shared" si="0"/>
        <v>18340754354.950001</v>
      </c>
      <c r="F16" s="381">
        <f t="shared" si="6"/>
        <v>6339751127.0499992</v>
      </c>
      <c r="G16" s="331">
        <f t="shared" si="4"/>
        <v>0.34566468774164455</v>
      </c>
    </row>
    <row r="17" spans="2:7" ht="16" thickTop="1" x14ac:dyDescent="0.35">
      <c r="B17" s="369"/>
      <c r="C17" s="370"/>
      <c r="D17" s="361"/>
      <c r="E17" s="361"/>
      <c r="F17" s="361"/>
      <c r="G17" s="331"/>
    </row>
    <row r="18" spans="2:7" ht="15.5" x14ac:dyDescent="0.35">
      <c r="B18" s="364" t="s">
        <v>24</v>
      </c>
      <c r="C18" s="370"/>
      <c r="D18" s="361"/>
      <c r="E18" s="361"/>
      <c r="F18" s="361"/>
      <c r="G18" s="331"/>
    </row>
    <row r="19" spans="2:7" ht="14" x14ac:dyDescent="0.3">
      <c r="B19" s="366"/>
      <c r="C19" s="366" t="s">
        <v>25</v>
      </c>
      <c r="D19" s="361">
        <f>'Balance Sheet'!K18</f>
        <v>897101001</v>
      </c>
      <c r="E19" s="361">
        <f t="shared" si="0"/>
        <v>1006374162.36</v>
      </c>
      <c r="F19" s="361">
        <f t="shared" ref="F19:F30" si="7">D19-E19</f>
        <v>-109273161.36000001</v>
      </c>
      <c r="G19" s="331">
        <f t="shared" ref="G19:G30" si="8">(D19-E19)/E19</f>
        <v>-0.10858104813000041</v>
      </c>
    </row>
    <row r="20" spans="2:7" ht="14" x14ac:dyDescent="0.3">
      <c r="B20" s="366"/>
      <c r="C20" s="366" t="s">
        <v>26</v>
      </c>
      <c r="D20" s="361">
        <f>'Balance Sheet'!K19</f>
        <v>1296065217</v>
      </c>
      <c r="E20" s="361">
        <f t="shared" si="0"/>
        <v>1142289001.8699999</v>
      </c>
      <c r="F20" s="361">
        <f t="shared" si="7"/>
        <v>153776215.13000011</v>
      </c>
      <c r="G20" s="331">
        <f t="shared" si="8"/>
        <v>0.13462111153854991</v>
      </c>
    </row>
    <row r="21" spans="2:7" ht="14" x14ac:dyDescent="0.3">
      <c r="B21" s="366"/>
      <c r="C21" s="366" t="s">
        <v>27</v>
      </c>
      <c r="D21" s="361">
        <f>'Balance Sheet'!K20</f>
        <v>72012897</v>
      </c>
      <c r="E21" s="361">
        <f t="shared" si="0"/>
        <v>70621847.920000002</v>
      </c>
      <c r="F21" s="361">
        <f t="shared" si="7"/>
        <v>1391049.0799999982</v>
      </c>
      <c r="G21" s="331">
        <f t="shared" si="8"/>
        <v>1.9697149267118727E-2</v>
      </c>
    </row>
    <row r="22" spans="2:7" ht="14" x14ac:dyDescent="0.3">
      <c r="B22" s="366"/>
      <c r="C22" s="366" t="s">
        <v>28</v>
      </c>
      <c r="D22" s="361">
        <f>'Balance Sheet'!K21</f>
        <v>113564951</v>
      </c>
      <c r="E22" s="361">
        <f t="shared" si="0"/>
        <v>96068372.430000007</v>
      </c>
      <c r="F22" s="361">
        <f t="shared" si="7"/>
        <v>17496578.569999993</v>
      </c>
      <c r="G22" s="331">
        <f t="shared" si="8"/>
        <v>0.1821263140764546</v>
      </c>
    </row>
    <row r="23" spans="2:7" ht="17" x14ac:dyDescent="0.6">
      <c r="B23" s="366"/>
      <c r="C23" s="366" t="s">
        <v>29</v>
      </c>
      <c r="D23" s="387">
        <f>'Balance Sheet'!K22</f>
        <v>401054106</v>
      </c>
      <c r="E23" s="387">
        <f t="shared" si="0"/>
        <v>7410</v>
      </c>
      <c r="F23" s="387">
        <f t="shared" si="7"/>
        <v>401046696</v>
      </c>
      <c r="G23" s="331">
        <f t="shared" si="8"/>
        <v>54122.361133603241</v>
      </c>
    </row>
    <row r="24" spans="2:7" ht="14" x14ac:dyDescent="0.3">
      <c r="B24" s="366"/>
      <c r="C24" s="368" t="s">
        <v>30</v>
      </c>
      <c r="D24" s="362">
        <f>'Balance Sheet'!K23</f>
        <v>2779798172</v>
      </c>
      <c r="E24" s="362">
        <f t="shared" si="0"/>
        <v>2315360794.5799999</v>
      </c>
      <c r="F24" s="362">
        <f t="shared" si="7"/>
        <v>464437377.42000008</v>
      </c>
      <c r="G24" s="331">
        <f t="shared" si="8"/>
        <v>0.20058963532042001</v>
      </c>
    </row>
    <row r="25" spans="2:7" ht="14" x14ac:dyDescent="0.3">
      <c r="B25" s="364" t="s">
        <v>31</v>
      </c>
      <c r="C25" s="368"/>
      <c r="D25" s="361"/>
      <c r="E25" s="361"/>
      <c r="F25" s="361">
        <f t="shared" si="7"/>
        <v>0</v>
      </c>
      <c r="G25" s="331" t="e">
        <f t="shared" si="8"/>
        <v>#DIV/0!</v>
      </c>
    </row>
    <row r="26" spans="2:7" ht="14" x14ac:dyDescent="0.3">
      <c r="B26" s="366"/>
      <c r="C26" s="366" t="s">
        <v>32</v>
      </c>
      <c r="D26" s="361">
        <f>'Balance Sheet'!K25</f>
        <v>8505333606</v>
      </c>
      <c r="E26" s="361">
        <f t="shared" si="0"/>
        <v>8145515416.1300001</v>
      </c>
      <c r="F26" s="361">
        <f t="shared" si="7"/>
        <v>359818189.86999989</v>
      </c>
      <c r="G26" s="331">
        <f t="shared" si="8"/>
        <v>4.417377802237988E-2</v>
      </c>
    </row>
    <row r="27" spans="2:7" ht="14" x14ac:dyDescent="0.3">
      <c r="B27" s="366"/>
      <c r="C27" s="366" t="s">
        <v>33</v>
      </c>
      <c r="D27" s="361">
        <f>'Balance Sheet'!K26</f>
        <v>1433060602</v>
      </c>
      <c r="E27" s="361">
        <f t="shared" si="0"/>
        <v>622238977.97000003</v>
      </c>
      <c r="F27" s="361">
        <f t="shared" si="7"/>
        <v>810821624.02999997</v>
      </c>
      <c r="G27" s="331">
        <f t="shared" si="8"/>
        <v>1.3030710912312731</v>
      </c>
    </row>
    <row r="28" spans="2:7" ht="17" x14ac:dyDescent="0.25">
      <c r="B28" s="383"/>
      <c r="C28" s="383" t="s">
        <v>34</v>
      </c>
      <c r="D28" s="385">
        <f>'Balance Sheet'!K27</f>
        <v>1957915165</v>
      </c>
      <c r="E28" s="385">
        <f t="shared" si="0"/>
        <v>2327044815</v>
      </c>
      <c r="F28" s="385">
        <f t="shared" si="7"/>
        <v>-369129650</v>
      </c>
      <c r="G28" s="331">
        <f t="shared" si="8"/>
        <v>-0.15862593088908775</v>
      </c>
    </row>
    <row r="29" spans="2:7" ht="14" x14ac:dyDescent="0.3">
      <c r="B29" s="383"/>
      <c r="C29" s="369" t="s">
        <v>35</v>
      </c>
      <c r="D29" s="388">
        <f>'Balance Sheet'!K28</f>
        <v>11896309373</v>
      </c>
      <c r="E29" s="388">
        <f t="shared" si="0"/>
        <v>11094799209.1</v>
      </c>
      <c r="F29" s="388">
        <f t="shared" si="7"/>
        <v>801510163.89999962</v>
      </c>
      <c r="G29" s="331">
        <f t="shared" si="8"/>
        <v>7.2241971106840552E-2</v>
      </c>
    </row>
    <row r="30" spans="2:7" ht="14.5" thickBot="1" x14ac:dyDescent="0.35">
      <c r="B30" s="393" t="s">
        <v>464</v>
      </c>
      <c r="C30" s="389"/>
      <c r="D30" s="392">
        <f>'Balance Sheet'!K29</f>
        <v>14676107545</v>
      </c>
      <c r="E30" s="392">
        <f t="shared" si="0"/>
        <v>13410160003.68</v>
      </c>
      <c r="F30" s="392">
        <f t="shared" si="7"/>
        <v>1265947541.3199997</v>
      </c>
      <c r="G30" s="331">
        <f t="shared" si="8"/>
        <v>9.4402120554311048E-2</v>
      </c>
    </row>
    <row r="31" spans="2:7" ht="14.5" thickTop="1" x14ac:dyDescent="0.3">
      <c r="B31" s="369"/>
      <c r="C31" s="369"/>
      <c r="D31" s="361">
        <f>'Balance Sheet'!K30</f>
        <v>0</v>
      </c>
      <c r="E31" s="361">
        <f t="shared" si="0"/>
        <v>0</v>
      </c>
      <c r="F31" s="361"/>
      <c r="G31" s="331"/>
    </row>
    <row r="32" spans="2:7" ht="14" x14ac:dyDescent="0.3">
      <c r="B32" s="368" t="s">
        <v>465</v>
      </c>
      <c r="C32" s="366"/>
      <c r="D32" s="361">
        <f>'Balance Sheet'!K31</f>
        <v>0</v>
      </c>
      <c r="E32" s="361">
        <f t="shared" si="0"/>
        <v>0</v>
      </c>
      <c r="F32" s="361"/>
      <c r="G32" s="331"/>
    </row>
    <row r="33" spans="2:8" ht="14" x14ac:dyDescent="0.3">
      <c r="B33" s="368"/>
      <c r="C33" s="366" t="s">
        <v>36</v>
      </c>
      <c r="D33" s="361">
        <f>'Balance Sheet'!K32</f>
        <v>10004397937</v>
      </c>
      <c r="E33" s="361">
        <f t="shared" si="0"/>
        <v>4930594351.2700005</v>
      </c>
      <c r="F33" s="361">
        <f>D33-E33</f>
        <v>5073803585.7299995</v>
      </c>
      <c r="G33" s="331">
        <f>(D33-E33)/E33</f>
        <v>1.0290450246476091</v>
      </c>
      <c r="H33" s="198" t="s">
        <v>517</v>
      </c>
    </row>
    <row r="34" spans="2:8" ht="14" x14ac:dyDescent="0.3">
      <c r="B34" s="368"/>
      <c r="C34" s="366"/>
      <c r="D34" s="361">
        <f>'Balance Sheet'!K33</f>
        <v>0</v>
      </c>
      <c r="E34" s="361">
        <f t="shared" si="0"/>
        <v>0</v>
      </c>
      <c r="F34" s="361"/>
      <c r="G34" s="331"/>
    </row>
    <row r="35" spans="2:8" ht="14.5" thickBot="1" x14ac:dyDescent="0.35">
      <c r="B35" s="382" t="s">
        <v>466</v>
      </c>
      <c r="C35" s="377"/>
      <c r="D35" s="376">
        <f>'Balance Sheet'!K34</f>
        <v>24680505482</v>
      </c>
      <c r="E35" s="376">
        <f t="shared" si="0"/>
        <v>18340754354.950001</v>
      </c>
      <c r="F35" s="376">
        <f>D35-E35</f>
        <v>6339751127.0499992</v>
      </c>
      <c r="G35" s="331">
        <f>(D35-E35)/E35</f>
        <v>0.34566468774164455</v>
      </c>
    </row>
    <row r="36" spans="2:8" ht="13" thickTop="1" x14ac:dyDescent="0.25"/>
    <row r="38" spans="2:8" ht="13" thickBot="1" x14ac:dyDescent="0.3">
      <c r="B38" s="333"/>
      <c r="C38" s="333"/>
      <c r="D38" s="210">
        <v>2018</v>
      </c>
      <c r="E38">
        <v>2018</v>
      </c>
    </row>
    <row r="39" spans="2:8" ht="14" thickTop="1" thickBot="1" x14ac:dyDescent="0.3">
      <c r="B39" s="333"/>
      <c r="D39" s="359" t="s">
        <v>444</v>
      </c>
      <c r="E39" s="359" t="s">
        <v>329</v>
      </c>
      <c r="F39" s="359" t="s">
        <v>514</v>
      </c>
    </row>
    <row r="40" spans="2:8" ht="14.5" thickTop="1" x14ac:dyDescent="0.3">
      <c r="B40" s="364" t="s">
        <v>8</v>
      </c>
      <c r="C40" s="365"/>
      <c r="D40" s="361"/>
      <c r="E40" s="361"/>
      <c r="F40" s="361">
        <f>SUM(D40:E40)</f>
        <v>0</v>
      </c>
    </row>
    <row r="41" spans="2:8" ht="14" x14ac:dyDescent="0.3">
      <c r="B41" s="365"/>
      <c r="C41" s="365" t="s">
        <v>13</v>
      </c>
      <c r="D41" s="361">
        <v>31263132</v>
      </c>
      <c r="E41" s="361">
        <v>0</v>
      </c>
      <c r="F41" s="361">
        <f t="shared" ref="F41:F52" si="9">SUM(D41:E41)</f>
        <v>31263132</v>
      </c>
    </row>
    <row r="42" spans="2:8" ht="14" x14ac:dyDescent="0.3">
      <c r="B42" s="365"/>
      <c r="C42" s="365" t="s">
        <v>14</v>
      </c>
      <c r="D42" s="361">
        <v>568762119</v>
      </c>
      <c r="E42" s="361">
        <v>412767856.84999996</v>
      </c>
      <c r="F42" s="361">
        <f t="shared" si="9"/>
        <v>981529975.8499999</v>
      </c>
    </row>
    <row r="43" spans="2:8" ht="14" x14ac:dyDescent="0.3">
      <c r="B43" s="365"/>
      <c r="C43" s="365" t="s">
        <v>15</v>
      </c>
      <c r="D43" s="361">
        <v>543913079</v>
      </c>
      <c r="E43" s="361">
        <v>141769270.53</v>
      </c>
      <c r="F43" s="361">
        <f t="shared" si="9"/>
        <v>685682349.52999997</v>
      </c>
    </row>
    <row r="44" spans="2:8" ht="17" x14ac:dyDescent="0.25">
      <c r="B44" s="365"/>
      <c r="C44" s="365" t="s">
        <v>16</v>
      </c>
      <c r="D44" s="385">
        <v>230168187</v>
      </c>
      <c r="E44" s="385">
        <v>25188258.390000001</v>
      </c>
      <c r="F44" s="385">
        <f t="shared" si="9"/>
        <v>255356445.38999999</v>
      </c>
    </row>
    <row r="45" spans="2:8" ht="14" x14ac:dyDescent="0.3">
      <c r="B45" s="365"/>
      <c r="C45" s="364" t="s">
        <v>17</v>
      </c>
      <c r="D45" s="362">
        <v>1374106517</v>
      </c>
      <c r="E45" s="362">
        <v>579725385.76999998</v>
      </c>
      <c r="F45" s="362">
        <f t="shared" si="9"/>
        <v>1953831902.77</v>
      </c>
    </row>
    <row r="46" spans="2:8" ht="14" x14ac:dyDescent="0.3">
      <c r="B46" s="364" t="s">
        <v>18</v>
      </c>
      <c r="C46" s="365"/>
      <c r="D46" s="361"/>
      <c r="E46" s="361"/>
      <c r="F46" s="361">
        <f>SUM(D46:E46)</f>
        <v>0</v>
      </c>
    </row>
    <row r="47" spans="2:8" ht="14" x14ac:dyDescent="0.3">
      <c r="B47" s="365"/>
      <c r="C47" s="365" t="s">
        <v>19</v>
      </c>
      <c r="D47" s="361">
        <v>7748514689</v>
      </c>
      <c r="E47" s="361">
        <v>7275221914.2600012</v>
      </c>
      <c r="F47" s="361">
        <f t="shared" si="9"/>
        <v>15023736603.260002</v>
      </c>
    </row>
    <row r="48" spans="2:8" ht="14" x14ac:dyDescent="0.3">
      <c r="B48" s="365"/>
      <c r="C48" s="365" t="s">
        <v>20</v>
      </c>
      <c r="D48" s="361">
        <v>18495686</v>
      </c>
      <c r="E48" s="361">
        <v>0</v>
      </c>
      <c r="F48" s="361">
        <f t="shared" si="9"/>
        <v>18495686</v>
      </c>
    </row>
    <row r="49" spans="2:6" ht="14" x14ac:dyDescent="0.3">
      <c r="B49" s="366"/>
      <c r="C49" s="366" t="s">
        <v>21</v>
      </c>
      <c r="D49" s="361">
        <v>142625404</v>
      </c>
      <c r="E49" s="361">
        <v>557121734.66999996</v>
      </c>
      <c r="F49" s="361">
        <f t="shared" si="9"/>
        <v>699747138.66999996</v>
      </c>
    </row>
    <row r="50" spans="2:6" ht="17" x14ac:dyDescent="0.25">
      <c r="B50" s="366"/>
      <c r="C50" s="366" t="s">
        <v>22</v>
      </c>
      <c r="D50" s="385">
        <v>633095844</v>
      </c>
      <c r="E50" s="385">
        <v>11847180.25</v>
      </c>
      <c r="F50" s="385">
        <f t="shared" si="9"/>
        <v>644943024.25</v>
      </c>
    </row>
    <row r="51" spans="2:6" ht="14" x14ac:dyDescent="0.3">
      <c r="B51" s="366"/>
      <c r="C51" s="368" t="s">
        <v>23</v>
      </c>
      <c r="D51" s="362">
        <v>8542731623</v>
      </c>
      <c r="E51" s="362">
        <v>7844190829.1800013</v>
      </c>
      <c r="F51" s="362">
        <f t="shared" si="9"/>
        <v>16386922452.18</v>
      </c>
    </row>
    <row r="52" spans="2:6" ht="14.5" thickBot="1" x14ac:dyDescent="0.3">
      <c r="B52" s="373" t="s">
        <v>463</v>
      </c>
      <c r="C52" s="374"/>
      <c r="D52" s="381">
        <v>9916838140</v>
      </c>
      <c r="E52" s="381">
        <v>8423916214.9500008</v>
      </c>
      <c r="F52" s="381">
        <f t="shared" si="9"/>
        <v>18340754354.950001</v>
      </c>
    </row>
    <row r="53" spans="2:6" ht="16" thickTop="1" x14ac:dyDescent="0.35">
      <c r="B53" s="369"/>
      <c r="C53" s="370"/>
      <c r="D53" s="361"/>
      <c r="E53" s="361"/>
      <c r="F53" s="361"/>
    </row>
    <row r="54" spans="2:6" ht="15.5" x14ac:dyDescent="0.35">
      <c r="B54" s="364" t="s">
        <v>24</v>
      </c>
      <c r="C54" s="370"/>
      <c r="D54" s="361"/>
      <c r="E54" s="361"/>
      <c r="F54" s="361"/>
    </row>
    <row r="55" spans="2:6" ht="14" x14ac:dyDescent="0.3">
      <c r="B55" s="366"/>
      <c r="C55" s="366" t="s">
        <v>25</v>
      </c>
      <c r="D55" s="361">
        <v>749213305</v>
      </c>
      <c r="E55" s="361">
        <v>257160857.36000001</v>
      </c>
      <c r="F55" s="361">
        <f t="shared" ref="F55:F71" si="10">SUM(D55:E55)</f>
        <v>1006374162.36</v>
      </c>
    </row>
    <row r="56" spans="2:6" ht="14" x14ac:dyDescent="0.3">
      <c r="B56" s="366"/>
      <c r="C56" s="366" t="s">
        <v>26</v>
      </c>
      <c r="D56" s="361">
        <v>630666966</v>
      </c>
      <c r="E56" s="361">
        <v>511622035.86999995</v>
      </c>
      <c r="F56" s="361">
        <f t="shared" si="10"/>
        <v>1142289001.8699999</v>
      </c>
    </row>
    <row r="57" spans="2:6" ht="14" x14ac:dyDescent="0.3">
      <c r="B57" s="366"/>
      <c r="C57" s="366" t="s">
        <v>27</v>
      </c>
      <c r="D57" s="361">
        <v>35420104</v>
      </c>
      <c r="E57" s="361">
        <v>35201743.920000002</v>
      </c>
      <c r="F57" s="361">
        <f t="shared" si="10"/>
        <v>70621847.920000002</v>
      </c>
    </row>
    <row r="58" spans="2:6" ht="14" x14ac:dyDescent="0.3">
      <c r="B58" s="366"/>
      <c r="C58" s="366" t="s">
        <v>28</v>
      </c>
      <c r="D58" s="361">
        <v>55671431</v>
      </c>
      <c r="E58" s="361">
        <v>40396941.43</v>
      </c>
      <c r="F58" s="361">
        <f t="shared" si="10"/>
        <v>96068372.430000007</v>
      </c>
    </row>
    <row r="59" spans="2:6" ht="17" x14ac:dyDescent="0.6">
      <c r="B59" s="366"/>
      <c r="C59" s="366" t="s">
        <v>29</v>
      </c>
      <c r="D59" s="387">
        <v>7410</v>
      </c>
      <c r="E59" s="387">
        <v>0</v>
      </c>
      <c r="F59" s="387">
        <f t="shared" si="10"/>
        <v>7410</v>
      </c>
    </row>
    <row r="60" spans="2:6" ht="14" x14ac:dyDescent="0.3">
      <c r="B60" s="366"/>
      <c r="C60" s="368" t="s">
        <v>30</v>
      </c>
      <c r="D60" s="362">
        <v>1470979216</v>
      </c>
      <c r="E60" s="362">
        <v>844381578.57999992</v>
      </c>
      <c r="F60" s="362">
        <f t="shared" si="10"/>
        <v>2315360794.5799999</v>
      </c>
    </row>
    <row r="61" spans="2:6" ht="14" x14ac:dyDescent="0.3">
      <c r="B61" s="364" t="s">
        <v>31</v>
      </c>
      <c r="C61" s="368"/>
      <c r="D61" s="361"/>
      <c r="E61" s="361"/>
      <c r="F61" s="361"/>
    </row>
    <row r="62" spans="2:6" ht="14" x14ac:dyDescent="0.3">
      <c r="B62" s="366"/>
      <c r="C62" s="366" t="s">
        <v>32</v>
      </c>
      <c r="D62" s="361">
        <v>4080000000</v>
      </c>
      <c r="E62" s="361">
        <v>4065515416.1300001</v>
      </c>
      <c r="F62" s="361">
        <f t="shared" si="10"/>
        <v>8145515416.1300001</v>
      </c>
    </row>
    <row r="63" spans="2:6" ht="14" x14ac:dyDescent="0.3">
      <c r="B63" s="366"/>
      <c r="C63" s="366" t="s">
        <v>33</v>
      </c>
      <c r="D63" s="361">
        <v>0</v>
      </c>
      <c r="E63" s="361">
        <v>622238977.97000003</v>
      </c>
      <c r="F63" s="361">
        <f t="shared" si="10"/>
        <v>622238977.97000003</v>
      </c>
    </row>
    <row r="64" spans="2:6" ht="17" x14ac:dyDescent="0.25">
      <c r="B64" s="383"/>
      <c r="C64" s="383" t="s">
        <v>34</v>
      </c>
      <c r="D64" s="385">
        <v>1472435768</v>
      </c>
      <c r="E64" s="385">
        <v>854609047</v>
      </c>
      <c r="F64" s="385">
        <f t="shared" si="10"/>
        <v>2327044815</v>
      </c>
    </row>
    <row r="65" spans="2:7" ht="14" x14ac:dyDescent="0.3">
      <c r="B65" s="383"/>
      <c r="C65" s="369" t="s">
        <v>35</v>
      </c>
      <c r="D65" s="388">
        <v>5552435768</v>
      </c>
      <c r="E65" s="388">
        <v>5542363441.1000004</v>
      </c>
      <c r="F65" s="388">
        <f t="shared" si="10"/>
        <v>11094799209.1</v>
      </c>
    </row>
    <row r="66" spans="2:7" ht="14.5" thickBot="1" x14ac:dyDescent="0.35">
      <c r="B66" s="393" t="s">
        <v>464</v>
      </c>
      <c r="C66" s="389"/>
      <c r="D66" s="392">
        <v>7023414984</v>
      </c>
      <c r="E66" s="392">
        <v>6386745019.6800003</v>
      </c>
      <c r="F66" s="392">
        <f t="shared" si="10"/>
        <v>13410160003.68</v>
      </c>
    </row>
    <row r="67" spans="2:7" ht="14.5" thickTop="1" x14ac:dyDescent="0.3">
      <c r="B67" s="369"/>
      <c r="C67" s="369"/>
      <c r="D67" s="361"/>
      <c r="E67" s="361"/>
      <c r="F67" s="361"/>
    </row>
    <row r="68" spans="2:7" ht="14" x14ac:dyDescent="0.3">
      <c r="B68" s="368" t="s">
        <v>465</v>
      </c>
      <c r="C68" s="366"/>
      <c r="D68" s="361"/>
      <c r="E68" s="361"/>
      <c r="F68" s="361"/>
    </row>
    <row r="69" spans="2:7" ht="14" x14ac:dyDescent="0.3">
      <c r="B69" s="368"/>
      <c r="C69" s="366" t="s">
        <v>36</v>
      </c>
      <c r="D69" s="361">
        <v>2893423156</v>
      </c>
      <c r="E69" s="361">
        <v>2037171195.27</v>
      </c>
      <c r="F69" s="361">
        <f t="shared" si="10"/>
        <v>4930594351.2700005</v>
      </c>
    </row>
    <row r="70" spans="2:7" ht="14" x14ac:dyDescent="0.3">
      <c r="B70" s="368"/>
      <c r="C70" s="366"/>
      <c r="D70" s="361"/>
      <c r="E70" s="361"/>
      <c r="F70" s="361"/>
    </row>
    <row r="71" spans="2:7" ht="14.5" thickBot="1" x14ac:dyDescent="0.35">
      <c r="B71" s="382" t="s">
        <v>466</v>
      </c>
      <c r="C71" s="377"/>
      <c r="D71" s="376">
        <v>9916838140</v>
      </c>
      <c r="E71" s="376">
        <v>8423916214.9500008</v>
      </c>
      <c r="F71" s="376">
        <f t="shared" si="10"/>
        <v>18340754354.950001</v>
      </c>
    </row>
    <row r="72" spans="2:7" ht="13" thickTop="1" x14ac:dyDescent="0.25"/>
    <row r="73" spans="2:7" s="592" customFormat="1" x14ac:dyDescent="0.25"/>
    <row r="74" spans="2:7" ht="13" thickBot="1" x14ac:dyDescent="0.3">
      <c r="B74" s="333"/>
      <c r="C74" s="333"/>
      <c r="D74" s="210">
        <v>2019</v>
      </c>
      <c r="E74" s="333">
        <v>2018</v>
      </c>
      <c r="F74" s="333"/>
    </row>
    <row r="75" spans="2:7" ht="14" thickTop="1" thickBot="1" x14ac:dyDescent="0.3">
      <c r="B75" s="333"/>
      <c r="C75" s="333"/>
      <c r="D75" s="359" t="s">
        <v>433</v>
      </c>
      <c r="E75" s="359" t="s">
        <v>433</v>
      </c>
      <c r="F75" s="359" t="s">
        <v>545</v>
      </c>
      <c r="G75" s="593" t="s">
        <v>546</v>
      </c>
    </row>
    <row r="76" spans="2:7" ht="14.5" thickTop="1" x14ac:dyDescent="0.3">
      <c r="B76" s="364" t="s">
        <v>8</v>
      </c>
      <c r="C76" s="365"/>
      <c r="D76" s="361"/>
      <c r="E76" s="361"/>
      <c r="F76" s="361"/>
    </row>
    <row r="77" spans="2:7" ht="14" x14ac:dyDescent="0.3">
      <c r="B77" s="365"/>
      <c r="C77" s="365" t="s">
        <v>13</v>
      </c>
      <c r="D77" s="361">
        <f>'Balance Sheet'!L4</f>
        <v>943569.26</v>
      </c>
      <c r="E77" s="361">
        <v>1095156.26</v>
      </c>
      <c r="F77" s="361">
        <f>D77-E77</f>
        <v>-151587</v>
      </c>
      <c r="G77" s="331">
        <f>(D77-E77)/E77</f>
        <v>-0.1384158640521308</v>
      </c>
    </row>
    <row r="78" spans="2:7" ht="14" x14ac:dyDescent="0.3">
      <c r="B78" s="365"/>
      <c r="C78" s="365" t="s">
        <v>14</v>
      </c>
      <c r="D78" s="361">
        <f>'Balance Sheet'!L5</f>
        <v>3238033.5</v>
      </c>
      <c r="E78" s="361">
        <v>2155602.2000000002</v>
      </c>
      <c r="F78" s="361">
        <f t="shared" ref="F78:F81" si="11">D78-E78</f>
        <v>1082431.2999999998</v>
      </c>
      <c r="G78" s="331">
        <f t="shared" ref="G78:G81" si="12">(D78-E78)/E78</f>
        <v>0.50214798444722297</v>
      </c>
    </row>
    <row r="79" spans="2:7" ht="14" x14ac:dyDescent="0.3">
      <c r="B79" s="365"/>
      <c r="C79" s="365" t="s">
        <v>15</v>
      </c>
      <c r="D79" s="361">
        <f>'Balance Sheet'!L6</f>
        <v>0</v>
      </c>
      <c r="E79" s="361">
        <v>0</v>
      </c>
      <c r="F79" s="361">
        <f t="shared" si="11"/>
        <v>0</v>
      </c>
      <c r="G79" s="331" t="e">
        <f t="shared" si="12"/>
        <v>#DIV/0!</v>
      </c>
    </row>
    <row r="80" spans="2:7" ht="17" x14ac:dyDescent="0.25">
      <c r="B80" s="365"/>
      <c r="C80" s="365" t="s">
        <v>16</v>
      </c>
      <c r="D80" s="385">
        <f>'Balance Sheet'!L7</f>
        <v>89993.430000000008</v>
      </c>
      <c r="E80" s="385">
        <v>166786.43</v>
      </c>
      <c r="F80" s="385">
        <f t="shared" si="11"/>
        <v>-76792.999999999985</v>
      </c>
      <c r="G80" s="331">
        <f t="shared" si="12"/>
        <v>-0.46042714626123954</v>
      </c>
    </row>
    <row r="81" spans="2:7" ht="14" x14ac:dyDescent="0.3">
      <c r="B81" s="365"/>
      <c r="C81" s="364" t="s">
        <v>17</v>
      </c>
      <c r="D81" s="362">
        <f>'Balance Sheet'!L8</f>
        <v>4271596.1899999995</v>
      </c>
      <c r="E81" s="362">
        <v>3417544.89</v>
      </c>
      <c r="F81" s="362">
        <f t="shared" si="11"/>
        <v>854051.29999999935</v>
      </c>
      <c r="G81" s="331">
        <f t="shared" si="12"/>
        <v>0.24990199909268765</v>
      </c>
    </row>
    <row r="82" spans="2:7" ht="14" x14ac:dyDescent="0.3">
      <c r="B82" s="364" t="s">
        <v>18</v>
      </c>
      <c r="C82" s="365"/>
      <c r="D82" s="361"/>
      <c r="E82" s="361"/>
      <c r="F82" s="361"/>
      <c r="G82" s="331"/>
    </row>
    <row r="83" spans="2:7" ht="14" x14ac:dyDescent="0.3">
      <c r="B83" s="365"/>
      <c r="C83" s="365" t="s">
        <v>19</v>
      </c>
      <c r="D83" s="361">
        <f>'Balance Sheet'!L10</f>
        <v>15734951.030000001</v>
      </c>
      <c r="E83" s="361">
        <v>13917690.150000002</v>
      </c>
      <c r="F83" s="361">
        <f t="shared" ref="F83:F88" si="13">D83-E83</f>
        <v>1817260.879999999</v>
      </c>
      <c r="G83" s="331">
        <f t="shared" ref="G83:G88" si="14">(D83-E83)/E83</f>
        <v>0.13057201736884469</v>
      </c>
    </row>
    <row r="84" spans="2:7" ht="14" x14ac:dyDescent="0.3">
      <c r="B84" s="365"/>
      <c r="C84" s="365" t="s">
        <v>20</v>
      </c>
      <c r="D84" s="361">
        <f>'Balance Sheet'!L11</f>
        <v>-2561475.52</v>
      </c>
      <c r="E84" s="361">
        <v>-812080.87</v>
      </c>
      <c r="F84" s="361">
        <f>(-D84)-(-E84)</f>
        <v>1749394.65</v>
      </c>
      <c r="G84" s="331">
        <f t="shared" si="14"/>
        <v>2.1542123631110779</v>
      </c>
    </row>
    <row r="85" spans="2:7" ht="14" x14ac:dyDescent="0.3">
      <c r="B85" s="366"/>
      <c r="C85" s="366" t="s">
        <v>21</v>
      </c>
      <c r="D85" s="361">
        <f>'Balance Sheet'!L12</f>
        <v>1110948.1100000001</v>
      </c>
      <c r="E85" s="361">
        <v>0</v>
      </c>
      <c r="F85" s="361">
        <f t="shared" si="13"/>
        <v>1110948.1100000001</v>
      </c>
      <c r="G85" s="331" t="e">
        <f t="shared" si="14"/>
        <v>#DIV/0!</v>
      </c>
    </row>
    <row r="86" spans="2:7" ht="17" x14ac:dyDescent="0.25">
      <c r="B86" s="366"/>
      <c r="C86" s="366" t="s">
        <v>22</v>
      </c>
      <c r="D86" s="385">
        <f>'Balance Sheet'!L13</f>
        <v>-381016.19</v>
      </c>
      <c r="E86" s="385">
        <v>707614.15</v>
      </c>
      <c r="F86" s="385">
        <f>(-D86)-(-E86)</f>
        <v>1088630.3400000001</v>
      </c>
      <c r="G86" s="331">
        <f t="shared" si="14"/>
        <v>-1.5384519091372042</v>
      </c>
    </row>
    <row r="87" spans="2:7" ht="14" x14ac:dyDescent="0.3">
      <c r="B87" s="366"/>
      <c r="C87" s="368" t="s">
        <v>23</v>
      </c>
      <c r="D87" s="362">
        <f>'Balance Sheet'!L14</f>
        <v>13903407.430000002</v>
      </c>
      <c r="E87" s="362">
        <v>13813223.430000003</v>
      </c>
      <c r="F87" s="362">
        <f t="shared" si="13"/>
        <v>90183.999999998137</v>
      </c>
      <c r="G87" s="331">
        <f t="shared" si="14"/>
        <v>6.5288164241326628E-3</v>
      </c>
    </row>
    <row r="88" spans="2:7" ht="14.5" thickBot="1" x14ac:dyDescent="0.3">
      <c r="B88" s="373" t="s">
        <v>463</v>
      </c>
      <c r="C88" s="374"/>
      <c r="D88" s="381">
        <f>'Balance Sheet'!L15</f>
        <v>18175003.620000001</v>
      </c>
      <c r="E88" s="381">
        <v>17230768.320000004</v>
      </c>
      <c r="F88" s="381">
        <f t="shared" si="13"/>
        <v>944235.29999999702</v>
      </c>
      <c r="G88" s="331">
        <f t="shared" si="14"/>
        <v>5.4799372985823817E-2</v>
      </c>
    </row>
    <row r="89" spans="2:7" ht="16" thickTop="1" x14ac:dyDescent="0.35">
      <c r="B89" s="369"/>
      <c r="C89" s="370"/>
      <c r="D89" s="361"/>
      <c r="E89" s="361"/>
      <c r="F89" s="361"/>
      <c r="G89" s="331"/>
    </row>
    <row r="90" spans="2:7" ht="15.5" x14ac:dyDescent="0.35">
      <c r="B90" s="364" t="s">
        <v>24</v>
      </c>
      <c r="C90" s="370"/>
      <c r="D90" s="361"/>
      <c r="E90" s="361"/>
      <c r="F90" s="361"/>
      <c r="G90" s="331"/>
    </row>
    <row r="91" spans="2:7" ht="14" x14ac:dyDescent="0.3">
      <c r="B91" s="366"/>
      <c r="C91" s="366" t="s">
        <v>25</v>
      </c>
      <c r="D91" s="361">
        <f>'Balance Sheet'!L18</f>
        <v>0</v>
      </c>
      <c r="E91" s="361">
        <v>0</v>
      </c>
      <c r="F91" s="361">
        <f t="shared" ref="F91:F102" si="15">D91-E91</f>
        <v>0</v>
      </c>
      <c r="G91" s="331" t="e">
        <f t="shared" ref="G91:G102" si="16">(D91-E91)/E91</f>
        <v>#DIV/0!</v>
      </c>
    </row>
    <row r="92" spans="2:7" ht="14" x14ac:dyDescent="0.3">
      <c r="B92" s="366"/>
      <c r="C92" s="366" t="s">
        <v>26</v>
      </c>
      <c r="D92" s="361">
        <f>'Balance Sheet'!L19</f>
        <v>2179581.6599999997</v>
      </c>
      <c r="E92" s="361">
        <v>2652954.0799999996</v>
      </c>
      <c r="F92" s="361">
        <f t="shared" si="15"/>
        <v>-473372.41999999993</v>
      </c>
      <c r="G92" s="331">
        <f t="shared" si="16"/>
        <v>-0.17843219510229893</v>
      </c>
    </row>
    <row r="93" spans="2:7" ht="14" x14ac:dyDescent="0.3">
      <c r="B93" s="366"/>
      <c r="C93" s="366" t="s">
        <v>27</v>
      </c>
      <c r="D93" s="361">
        <f>'Balance Sheet'!L20</f>
        <v>0</v>
      </c>
      <c r="E93" s="361">
        <v>2565</v>
      </c>
      <c r="F93" s="361">
        <f t="shared" si="15"/>
        <v>-2565</v>
      </c>
      <c r="G93" s="331">
        <f t="shared" si="16"/>
        <v>-1</v>
      </c>
    </row>
    <row r="94" spans="2:7" ht="14" x14ac:dyDescent="0.3">
      <c r="B94" s="366"/>
      <c r="C94" s="366" t="s">
        <v>28</v>
      </c>
      <c r="D94" s="361">
        <f>'Balance Sheet'!L21</f>
        <v>611494.21</v>
      </c>
      <c r="E94" s="361">
        <v>226833.81</v>
      </c>
      <c r="F94" s="361">
        <f t="shared" si="15"/>
        <v>384660.39999999997</v>
      </c>
      <c r="G94" s="331">
        <f t="shared" si="16"/>
        <v>1.6957807127605888</v>
      </c>
    </row>
    <row r="95" spans="2:7" ht="17" x14ac:dyDescent="0.6">
      <c r="B95" s="366"/>
      <c r="C95" s="366" t="s">
        <v>29</v>
      </c>
      <c r="D95" s="387">
        <f>'Balance Sheet'!L22</f>
        <v>0</v>
      </c>
      <c r="E95" s="387">
        <v>0</v>
      </c>
      <c r="F95" s="387">
        <f t="shared" si="15"/>
        <v>0</v>
      </c>
      <c r="G95" s="331" t="e">
        <f t="shared" si="16"/>
        <v>#DIV/0!</v>
      </c>
    </row>
    <row r="96" spans="2:7" ht="14" x14ac:dyDescent="0.3">
      <c r="B96" s="366"/>
      <c r="C96" s="368" t="s">
        <v>30</v>
      </c>
      <c r="D96" s="362">
        <f>'Balance Sheet'!L23</f>
        <v>2791075.8699999996</v>
      </c>
      <c r="E96" s="362">
        <v>2882352.8899999997</v>
      </c>
      <c r="F96" s="362">
        <f t="shared" si="15"/>
        <v>-91277.020000000019</v>
      </c>
      <c r="G96" s="331">
        <f t="shared" si="16"/>
        <v>-3.166753811328079E-2</v>
      </c>
    </row>
    <row r="97" spans="2:7" ht="14" x14ac:dyDescent="0.3">
      <c r="B97" s="364" t="s">
        <v>31</v>
      </c>
      <c r="C97" s="368"/>
      <c r="D97" s="361"/>
      <c r="E97" s="361"/>
      <c r="F97" s="361">
        <f t="shared" si="15"/>
        <v>0</v>
      </c>
      <c r="G97" s="331" t="e">
        <f t="shared" si="16"/>
        <v>#DIV/0!</v>
      </c>
    </row>
    <row r="98" spans="2:7" ht="14" x14ac:dyDescent="0.3">
      <c r="B98" s="366"/>
      <c r="C98" s="366" t="s">
        <v>32</v>
      </c>
      <c r="D98" s="361">
        <f>'Balance Sheet'!L25</f>
        <v>8660000</v>
      </c>
      <c r="E98" s="361">
        <v>8660000</v>
      </c>
      <c r="F98" s="361">
        <f t="shared" si="15"/>
        <v>0</v>
      </c>
      <c r="G98" s="331">
        <f t="shared" si="16"/>
        <v>0</v>
      </c>
    </row>
    <row r="99" spans="2:7" ht="14" x14ac:dyDescent="0.3">
      <c r="B99" s="366"/>
      <c r="C99" s="366" t="s">
        <v>33</v>
      </c>
      <c r="D99" s="361">
        <f>'Balance Sheet'!L26</f>
        <v>0</v>
      </c>
      <c r="E99" s="361">
        <v>0</v>
      </c>
      <c r="F99" s="361">
        <f t="shared" si="15"/>
        <v>0</v>
      </c>
      <c r="G99" s="331" t="e">
        <f t="shared" si="16"/>
        <v>#DIV/0!</v>
      </c>
    </row>
    <row r="100" spans="2:7" ht="17" x14ac:dyDescent="0.25">
      <c r="B100" s="383"/>
      <c r="C100" s="383" t="s">
        <v>34</v>
      </c>
      <c r="D100" s="385">
        <f>'Balance Sheet'!L27</f>
        <v>0</v>
      </c>
      <c r="E100" s="385">
        <v>49293.599999999999</v>
      </c>
      <c r="F100" s="385">
        <f t="shared" si="15"/>
        <v>-49293.599999999999</v>
      </c>
      <c r="G100" s="331">
        <f t="shared" si="16"/>
        <v>-1</v>
      </c>
    </row>
    <row r="101" spans="2:7" ht="14" x14ac:dyDescent="0.3">
      <c r="B101" s="383"/>
      <c r="C101" s="369" t="s">
        <v>35</v>
      </c>
      <c r="D101" s="388">
        <f>'Balance Sheet'!L28</f>
        <v>8660000</v>
      </c>
      <c r="E101" s="388">
        <v>8709293.5999999996</v>
      </c>
      <c r="F101" s="388">
        <f t="shared" si="15"/>
        <v>-49293.599999999627</v>
      </c>
      <c r="G101" s="331">
        <f t="shared" si="16"/>
        <v>-5.6598849762051458E-3</v>
      </c>
    </row>
    <row r="102" spans="2:7" ht="14.5" thickBot="1" x14ac:dyDescent="0.35">
      <c r="B102" s="393" t="s">
        <v>464</v>
      </c>
      <c r="C102" s="389"/>
      <c r="D102" s="392">
        <f>'Balance Sheet'!L29</f>
        <v>11451075.869999999</v>
      </c>
      <c r="E102" s="392">
        <v>11591646.489999998</v>
      </c>
      <c r="F102" s="392">
        <f t="shared" si="15"/>
        <v>-140570.61999999918</v>
      </c>
      <c r="G102" s="331">
        <f t="shared" si="16"/>
        <v>-1.2126889835819967E-2</v>
      </c>
    </row>
    <row r="103" spans="2:7" ht="14.5" thickTop="1" x14ac:dyDescent="0.3">
      <c r="B103" s="369"/>
      <c r="C103" s="369"/>
      <c r="D103" s="361"/>
      <c r="E103" s="361"/>
      <c r="F103" s="361"/>
      <c r="G103" s="331"/>
    </row>
    <row r="104" spans="2:7" ht="14" x14ac:dyDescent="0.3">
      <c r="B104" s="368" t="s">
        <v>465</v>
      </c>
      <c r="C104" s="366"/>
      <c r="D104" s="361"/>
      <c r="E104" s="361"/>
      <c r="F104" s="361"/>
      <c r="G104" s="331"/>
    </row>
    <row r="105" spans="2:7" ht="14" x14ac:dyDescent="0.3">
      <c r="B105" s="368"/>
      <c r="C105" s="366" t="s">
        <v>36</v>
      </c>
      <c r="D105" s="361">
        <f>'Balance Sheet'!L32</f>
        <v>6723927.7499999981</v>
      </c>
      <c r="E105" s="361">
        <v>5639121.8299999991</v>
      </c>
      <c r="F105" s="361">
        <f>D105-E105</f>
        <v>1084805.919999999</v>
      </c>
      <c r="G105" s="331">
        <f>(D105-E105)/E105</f>
        <v>0.1923714281590542</v>
      </c>
    </row>
    <row r="106" spans="2:7" ht="14" x14ac:dyDescent="0.3">
      <c r="B106" s="368"/>
      <c r="C106" s="366"/>
      <c r="D106" s="361"/>
      <c r="E106" s="361"/>
      <c r="F106" s="361"/>
      <c r="G106" s="331"/>
    </row>
    <row r="107" spans="2:7" ht="14.5" thickBot="1" x14ac:dyDescent="0.35">
      <c r="B107" s="382" t="s">
        <v>466</v>
      </c>
      <c r="C107" s="377"/>
      <c r="D107" s="376">
        <f>'Balance Sheet'!L34</f>
        <v>18175003.619999997</v>
      </c>
      <c r="E107" s="376">
        <v>17230768.319999997</v>
      </c>
      <c r="F107" s="376">
        <f>D107-E107</f>
        <v>944235.30000000075</v>
      </c>
      <c r="G107" s="331">
        <f>(D107-E107)/E107</f>
        <v>5.4799372985824053E-2</v>
      </c>
    </row>
    <row r="108" spans="2:7" ht="13" thickTop="1" x14ac:dyDescent="0.25"/>
    <row r="112" spans="2:7" ht="16" thickBot="1" x14ac:dyDescent="0.3">
      <c r="D112" s="596">
        <v>4957611739</v>
      </c>
      <c r="E112" s="597">
        <v>125500965</v>
      </c>
      <c r="F112" s="578">
        <f>D112-E112</f>
        <v>4832110774</v>
      </c>
    </row>
    <row r="113" spans="4:6" x14ac:dyDescent="0.25">
      <c r="D113" s="697">
        <v>109137444</v>
      </c>
      <c r="E113" s="699">
        <v>519442059</v>
      </c>
      <c r="F113" s="578">
        <f>D113-E113</f>
        <v>-410304615</v>
      </c>
    </row>
    <row r="114" spans="4:6" ht="13" thickBot="1" x14ac:dyDescent="0.3">
      <c r="D114" s="698"/>
      <c r="E114" s="700"/>
    </row>
  </sheetData>
  <mergeCells count="2">
    <mergeCell ref="D113:D114"/>
    <mergeCell ref="E113:E114"/>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J63"/>
  <sheetViews>
    <sheetView workbookViewId="0">
      <selection activeCell="D11" sqref="D11"/>
    </sheetView>
  </sheetViews>
  <sheetFormatPr defaultRowHeight="12.5" x14ac:dyDescent="0.25"/>
  <cols>
    <col min="2" max="2" width="32.90625" bestFit="1" customWidth="1"/>
    <col min="3" max="3" width="22.54296875" bestFit="1" customWidth="1"/>
    <col min="4" max="4" width="12.90625" style="333" customWidth="1"/>
    <col min="5" max="6" width="12.90625" customWidth="1"/>
    <col min="8" max="9" width="11.453125" bestFit="1" customWidth="1"/>
  </cols>
  <sheetData>
    <row r="4" spans="2:9" ht="13" x14ac:dyDescent="0.3">
      <c r="B4" s="12" t="s">
        <v>98</v>
      </c>
      <c r="D4" s="210" t="s">
        <v>548</v>
      </c>
    </row>
    <row r="5" spans="2:9" ht="13.5" thickBot="1" x14ac:dyDescent="0.3">
      <c r="C5">
        <v>2019</v>
      </c>
      <c r="D5" s="333">
        <v>2018</v>
      </c>
      <c r="E5">
        <v>2018</v>
      </c>
      <c r="F5">
        <v>2017</v>
      </c>
      <c r="H5" s="590" t="s">
        <v>531</v>
      </c>
      <c r="I5" s="590" t="s">
        <v>532</v>
      </c>
    </row>
    <row r="6" spans="2:9" ht="15" thickBot="1" x14ac:dyDescent="0.3">
      <c r="B6" s="576"/>
      <c r="C6" s="577" t="s">
        <v>518</v>
      </c>
      <c r="D6" s="577" t="s">
        <v>519</v>
      </c>
      <c r="E6" s="577" t="s">
        <v>519</v>
      </c>
      <c r="F6" s="577" t="s">
        <v>520</v>
      </c>
    </row>
    <row r="7" spans="2:9" s="333" customFormat="1" ht="15" thickBot="1" x14ac:dyDescent="0.3">
      <c r="B7" s="579" t="s">
        <v>524</v>
      </c>
      <c r="C7" s="580">
        <v>3690944</v>
      </c>
      <c r="D7" s="580">
        <f>E7+E11</f>
        <v>3655520</v>
      </c>
      <c r="E7" s="580">
        <v>2185936</v>
      </c>
      <c r="F7" s="580">
        <v>2161410</v>
      </c>
      <c r="H7" s="331">
        <f>(C7-D7)/D7</f>
        <v>9.6905501816431042E-3</v>
      </c>
      <c r="I7" s="331">
        <f>(E7-F7)/F7</f>
        <v>1.1347222414997617E-2</v>
      </c>
    </row>
    <row r="8" spans="2:9" s="333" customFormat="1" ht="15" thickBot="1" x14ac:dyDescent="0.3">
      <c r="B8" s="579" t="s">
        <v>525</v>
      </c>
      <c r="C8" s="580">
        <v>17099</v>
      </c>
      <c r="D8" s="580">
        <f>E8+E12</f>
        <v>16751</v>
      </c>
      <c r="E8" s="580">
        <v>9065</v>
      </c>
      <c r="F8" s="580">
        <v>8805</v>
      </c>
      <c r="H8" s="331">
        <f>(C8-D8)/D8</f>
        <v>2.0774879111694823E-2</v>
      </c>
      <c r="I8" s="331">
        <f t="shared" ref="I8:I15" si="0">(E8-F8)/F8</f>
        <v>2.9528676888131742E-2</v>
      </c>
    </row>
    <row r="9" spans="2:9" s="333" customFormat="1" ht="15" thickBot="1" x14ac:dyDescent="0.3">
      <c r="B9" s="579" t="s">
        <v>526</v>
      </c>
      <c r="C9" s="580">
        <v>215</v>
      </c>
      <c r="D9" s="580"/>
      <c r="E9" s="580">
        <v>9113</v>
      </c>
      <c r="F9" s="580">
        <v>8819</v>
      </c>
      <c r="H9" s="591">
        <f>(C9-E9)/E9</f>
        <v>-0.97640733018764403</v>
      </c>
      <c r="I9" s="331">
        <f t="shared" si="0"/>
        <v>3.3337113051366371E-2</v>
      </c>
    </row>
    <row r="10" spans="2:9" s="333" customFormat="1" ht="15" thickBot="1" x14ac:dyDescent="0.3">
      <c r="B10" s="579" t="s">
        <v>527</v>
      </c>
      <c r="C10" s="580">
        <v>9</v>
      </c>
      <c r="D10" s="580"/>
      <c r="E10" s="580">
        <v>9</v>
      </c>
      <c r="F10" s="580">
        <v>9</v>
      </c>
      <c r="H10" s="591">
        <f>(C10-E10)/E10</f>
        <v>0</v>
      </c>
      <c r="I10" s="331">
        <f t="shared" si="0"/>
        <v>0</v>
      </c>
    </row>
    <row r="11" spans="2:9" s="333" customFormat="1" ht="15" thickBot="1" x14ac:dyDescent="0.3">
      <c r="B11" s="579" t="s">
        <v>528</v>
      </c>
      <c r="C11" s="580">
        <v>0</v>
      </c>
      <c r="D11" s="580"/>
      <c r="E11" s="580">
        <v>1469584</v>
      </c>
      <c r="F11" s="580">
        <v>1449842</v>
      </c>
      <c r="H11" s="331"/>
      <c r="I11" s="331">
        <f t="shared" si="0"/>
        <v>1.3616656159774651E-2</v>
      </c>
    </row>
    <row r="12" spans="2:9" s="333" customFormat="1" ht="15" thickBot="1" x14ac:dyDescent="0.3">
      <c r="B12" s="579" t="s">
        <v>529</v>
      </c>
      <c r="C12" s="580">
        <v>0</v>
      </c>
      <c r="D12" s="580"/>
      <c r="E12" s="580">
        <v>7686</v>
      </c>
      <c r="F12" s="580">
        <v>7727</v>
      </c>
      <c r="H12" s="331"/>
      <c r="I12" s="331">
        <f t="shared" si="0"/>
        <v>-5.3060696259867998E-3</v>
      </c>
    </row>
    <row r="13" spans="2:9" s="333" customFormat="1" ht="14.5" x14ac:dyDescent="0.25">
      <c r="B13" s="582" t="s">
        <v>521</v>
      </c>
      <c r="C13" s="583">
        <f>C8+C10+C12</f>
        <v>17108</v>
      </c>
      <c r="D13" s="583"/>
      <c r="E13" s="583">
        <f>E8+E10+E12</f>
        <v>16760</v>
      </c>
      <c r="F13" s="583">
        <f>F8+F10+F12</f>
        <v>16541</v>
      </c>
      <c r="H13" s="331">
        <f>(C13-E13)/E13</f>
        <v>2.0763723150357995E-2</v>
      </c>
      <c r="I13" s="331">
        <f t="shared" si="0"/>
        <v>1.3239828305422889E-2</v>
      </c>
    </row>
    <row r="14" spans="2:9" s="333" customFormat="1" ht="14.5" x14ac:dyDescent="0.25">
      <c r="B14" s="582" t="s">
        <v>522</v>
      </c>
      <c r="C14" s="583">
        <f>C7+C9+C11</f>
        <v>3691159</v>
      </c>
      <c r="D14" s="583"/>
      <c r="E14" s="583">
        <f>E7+E9+E11</f>
        <v>3664633</v>
      </c>
      <c r="F14" s="584">
        <f>F7+F9+F11</f>
        <v>3620071</v>
      </c>
      <c r="H14" s="331">
        <f>(C14-E14)/E14</f>
        <v>7.2383783041848936E-3</v>
      </c>
      <c r="I14" s="331">
        <f t="shared" si="0"/>
        <v>1.2309703317973597E-2</v>
      </c>
    </row>
    <row r="15" spans="2:9" s="333" customFormat="1" ht="14.5" x14ac:dyDescent="0.25">
      <c r="B15" s="585" t="s">
        <v>523</v>
      </c>
      <c r="C15" s="586">
        <f>C13+C14</f>
        <v>3708267</v>
      </c>
      <c r="D15" s="586"/>
      <c r="E15" s="586">
        <f t="shared" ref="E15:F15" si="1">E13+E14</f>
        <v>3681393</v>
      </c>
      <c r="F15" s="587">
        <f t="shared" si="1"/>
        <v>3636612</v>
      </c>
      <c r="H15" s="331">
        <f>(C15-E15)/E15</f>
        <v>7.2999541206277083E-3</v>
      </c>
      <c r="I15" s="331">
        <f t="shared" si="0"/>
        <v>1.2313933958310647E-2</v>
      </c>
    </row>
    <row r="16" spans="2:9" x14ac:dyDescent="0.25">
      <c r="D16" s="210" t="s">
        <v>548</v>
      </c>
      <c r="H16" s="578">
        <f>C15-E15</f>
        <v>26874</v>
      </c>
      <c r="I16" s="578">
        <f>E15-F15</f>
        <v>44781</v>
      </c>
    </row>
    <row r="17" spans="2:10" ht="13.5" thickBot="1" x14ac:dyDescent="0.35">
      <c r="B17" s="12" t="s">
        <v>530</v>
      </c>
      <c r="D17" s="333">
        <v>2018</v>
      </c>
    </row>
    <row r="18" spans="2:10" ht="15" thickBot="1" x14ac:dyDescent="0.3">
      <c r="B18" s="576"/>
      <c r="C18" s="577" t="s">
        <v>518</v>
      </c>
      <c r="D18" s="577" t="s">
        <v>519</v>
      </c>
      <c r="E18" s="577" t="s">
        <v>519</v>
      </c>
      <c r="F18" s="577" t="s">
        <v>520</v>
      </c>
    </row>
    <row r="19" spans="2:10" ht="15" thickBot="1" x14ac:dyDescent="0.3">
      <c r="B19" s="579" t="s">
        <v>524</v>
      </c>
      <c r="C19" s="580">
        <v>3592364</v>
      </c>
      <c r="D19" s="580">
        <f>E19+E23</f>
        <v>3535324</v>
      </c>
      <c r="E19" s="580">
        <v>2114331</v>
      </c>
      <c r="F19" s="580">
        <v>2075913</v>
      </c>
      <c r="H19" s="331">
        <f>(C19-D19)/D19</f>
        <v>1.6134306219175384E-2</v>
      </c>
      <c r="I19" s="331">
        <f>(E19-F19)/F19</f>
        <v>1.8506555910580067E-2</v>
      </c>
      <c r="J19" s="166">
        <f>C19-D19</f>
        <v>57040</v>
      </c>
    </row>
    <row r="20" spans="2:10" ht="15" thickBot="1" x14ac:dyDescent="0.3">
      <c r="B20" s="579" t="s">
        <v>525</v>
      </c>
      <c r="C20" s="580">
        <v>13290</v>
      </c>
      <c r="D20" s="580">
        <f>E20+E24</f>
        <v>13127</v>
      </c>
      <c r="E20" s="580">
        <v>7483</v>
      </c>
      <c r="F20" s="580">
        <v>7167</v>
      </c>
      <c r="H20" s="331">
        <f>(C20-D20)/D20</f>
        <v>1.2417155481069551E-2</v>
      </c>
      <c r="I20" s="331">
        <f t="shared" ref="I20:I27" si="2">(E20-F20)/F20</f>
        <v>4.4090972512906376E-2</v>
      </c>
    </row>
    <row r="21" spans="2:10" ht="15" thickBot="1" x14ac:dyDescent="0.3">
      <c r="B21" s="579" t="s">
        <v>526</v>
      </c>
      <c r="C21" s="580">
        <v>120</v>
      </c>
      <c r="D21" s="580"/>
      <c r="E21" s="580">
        <v>9051</v>
      </c>
      <c r="F21" s="580">
        <v>8778</v>
      </c>
      <c r="H21" s="591">
        <f>(C21-E21)/E21</f>
        <v>-0.98674179648657612</v>
      </c>
      <c r="I21" s="331">
        <f t="shared" si="2"/>
        <v>3.1100478468899521E-2</v>
      </c>
      <c r="J21" s="166">
        <f>C21-E21</f>
        <v>-8931</v>
      </c>
    </row>
    <row r="22" spans="2:10" ht="15" thickBot="1" x14ac:dyDescent="0.3">
      <c r="B22" s="579" t="s">
        <v>527</v>
      </c>
      <c r="C22" s="580">
        <v>7</v>
      </c>
      <c r="D22" s="580"/>
      <c r="E22" s="580">
        <v>7</v>
      </c>
      <c r="F22" s="580">
        <v>7</v>
      </c>
      <c r="H22" s="591">
        <f>(C22-E22)/E22</f>
        <v>0</v>
      </c>
      <c r="I22" s="331">
        <f t="shared" si="2"/>
        <v>0</v>
      </c>
    </row>
    <row r="23" spans="2:10" ht="15" thickBot="1" x14ac:dyDescent="0.3">
      <c r="B23" s="579" t="s">
        <v>528</v>
      </c>
      <c r="C23" s="580">
        <v>0</v>
      </c>
      <c r="D23" s="580"/>
      <c r="E23" s="580">
        <v>1420993</v>
      </c>
      <c r="F23" s="580">
        <v>1388834</v>
      </c>
      <c r="H23" s="331"/>
      <c r="I23" s="331">
        <f t="shared" si="2"/>
        <v>2.31553951012144E-2</v>
      </c>
    </row>
    <row r="24" spans="2:10" ht="14.5" x14ac:dyDescent="0.25">
      <c r="B24" s="579" t="s">
        <v>529</v>
      </c>
      <c r="C24" s="581">
        <v>0</v>
      </c>
      <c r="D24" s="581"/>
      <c r="E24" s="581">
        <v>5644</v>
      </c>
      <c r="F24" s="581">
        <v>5713</v>
      </c>
      <c r="H24" s="331"/>
      <c r="I24" s="331">
        <f t="shared" si="2"/>
        <v>-1.2077717486434448E-2</v>
      </c>
    </row>
    <row r="25" spans="2:10" ht="14.5" x14ac:dyDescent="0.25">
      <c r="B25" s="582" t="s">
        <v>521</v>
      </c>
      <c r="C25" s="588">
        <f>C20+C22+C24</f>
        <v>13297</v>
      </c>
      <c r="D25" s="588"/>
      <c r="E25" s="588">
        <f>E20+E22+E24</f>
        <v>13134</v>
      </c>
      <c r="F25" s="588">
        <f>F20+F22+F24</f>
        <v>12887</v>
      </c>
      <c r="H25" s="331">
        <f>(C25-E25)/E25</f>
        <v>1.2410537536165677E-2</v>
      </c>
      <c r="I25" s="331">
        <f t="shared" si="2"/>
        <v>1.9166602002017537E-2</v>
      </c>
    </row>
    <row r="26" spans="2:10" ht="14.5" x14ac:dyDescent="0.25">
      <c r="B26" s="582" t="s">
        <v>522</v>
      </c>
      <c r="C26" s="588">
        <f>C19+C21+C23</f>
        <v>3592484</v>
      </c>
      <c r="D26" s="588"/>
      <c r="E26" s="588">
        <f>E19+E21+E23</f>
        <v>3544375</v>
      </c>
      <c r="F26" s="588">
        <f>F19+F21+F23</f>
        <v>3473525</v>
      </c>
      <c r="H26" s="331">
        <f>(C26-E26)/E26</f>
        <v>1.357333803561982E-2</v>
      </c>
      <c r="I26" s="331">
        <f t="shared" si="2"/>
        <v>2.0397146990449182E-2</v>
      </c>
    </row>
    <row r="27" spans="2:10" ht="14.5" x14ac:dyDescent="0.25">
      <c r="B27" s="585" t="s">
        <v>523</v>
      </c>
      <c r="C27" s="589">
        <f>C25+C26</f>
        <v>3605781</v>
      </c>
      <c r="D27" s="589"/>
      <c r="E27" s="589">
        <f t="shared" ref="E27" si="3">E25+E26</f>
        <v>3557509</v>
      </c>
      <c r="F27" s="589">
        <f t="shared" ref="F27" si="4">F25+F26</f>
        <v>3486412</v>
      </c>
      <c r="H27" s="331">
        <f>(C27-E27)/E27</f>
        <v>1.3569045081825513E-2</v>
      </c>
      <c r="I27" s="331">
        <f t="shared" si="2"/>
        <v>2.0392598465126897E-2</v>
      </c>
    </row>
    <row r="28" spans="2:10" x14ac:dyDescent="0.25">
      <c r="D28" s="210" t="s">
        <v>548</v>
      </c>
    </row>
    <row r="29" spans="2:10" ht="13.5" thickBot="1" x14ac:dyDescent="0.35">
      <c r="B29" s="12" t="s">
        <v>547</v>
      </c>
      <c r="C29" s="333"/>
      <c r="D29" s="333">
        <v>2018</v>
      </c>
      <c r="E29" s="333"/>
      <c r="F29" s="333"/>
    </row>
    <row r="30" spans="2:10" ht="15" thickBot="1" x14ac:dyDescent="0.3">
      <c r="B30" s="576"/>
      <c r="C30" s="577" t="s">
        <v>518</v>
      </c>
      <c r="D30" s="577" t="s">
        <v>519</v>
      </c>
      <c r="E30" s="577" t="s">
        <v>519</v>
      </c>
      <c r="F30" s="577" t="s">
        <v>520</v>
      </c>
    </row>
    <row r="31" spans="2:10" ht="15" thickBot="1" x14ac:dyDescent="0.3">
      <c r="B31" s="579" t="s">
        <v>524</v>
      </c>
      <c r="C31" s="580">
        <f>C7-C19</f>
        <v>98580</v>
      </c>
      <c r="D31" s="580">
        <f>E31+E35</f>
        <v>120196</v>
      </c>
      <c r="E31" s="580">
        <f t="shared" ref="E31:F31" si="5">E7-E19</f>
        <v>71605</v>
      </c>
      <c r="F31" s="580">
        <f t="shared" si="5"/>
        <v>85497</v>
      </c>
      <c r="H31" s="331">
        <f>(C31-D31)/D31</f>
        <v>-0.17983959532763152</v>
      </c>
      <c r="I31" s="331">
        <f>(E31-F31)/F31</f>
        <v>-0.16248523340000234</v>
      </c>
      <c r="J31" s="166">
        <f>C31-D31</f>
        <v>-21616</v>
      </c>
    </row>
    <row r="32" spans="2:10" ht="15" thickBot="1" x14ac:dyDescent="0.3">
      <c r="B32" s="579" t="s">
        <v>525</v>
      </c>
      <c r="C32" s="580">
        <f t="shared" ref="C32:F32" si="6">C8-C20</f>
        <v>3809</v>
      </c>
      <c r="D32" s="580">
        <f>E32+E36</f>
        <v>3624</v>
      </c>
      <c r="E32" s="580">
        <f t="shared" si="6"/>
        <v>1582</v>
      </c>
      <c r="F32" s="580">
        <f t="shared" si="6"/>
        <v>1638</v>
      </c>
      <c r="H32" s="331">
        <f>(C32-D32)/D32</f>
        <v>5.1048565121412801E-2</v>
      </c>
      <c r="I32" s="331">
        <f t="shared" ref="I32:I39" si="7">(E32-F32)/F32</f>
        <v>-3.4188034188034191E-2</v>
      </c>
    </row>
    <row r="33" spans="2:9" ht="15" thickBot="1" x14ac:dyDescent="0.3">
      <c r="B33" s="579" t="s">
        <v>526</v>
      </c>
      <c r="C33" s="580">
        <f t="shared" ref="C33:F33" si="8">C9-C21</f>
        <v>95</v>
      </c>
      <c r="D33" s="580"/>
      <c r="E33" s="580">
        <f t="shared" si="8"/>
        <v>62</v>
      </c>
      <c r="F33" s="580">
        <f t="shared" si="8"/>
        <v>41</v>
      </c>
      <c r="H33" s="591">
        <f>(C33-E33)/E33</f>
        <v>0.532258064516129</v>
      </c>
      <c r="I33" s="331">
        <f t="shared" si="7"/>
        <v>0.51219512195121952</v>
      </c>
    </row>
    <row r="34" spans="2:9" ht="15" thickBot="1" x14ac:dyDescent="0.3">
      <c r="B34" s="579" t="s">
        <v>527</v>
      </c>
      <c r="C34" s="580">
        <f t="shared" ref="C34:F34" si="9">C10-C22</f>
        <v>2</v>
      </c>
      <c r="D34" s="580"/>
      <c r="E34" s="580">
        <f t="shared" si="9"/>
        <v>2</v>
      </c>
      <c r="F34" s="580">
        <f t="shared" si="9"/>
        <v>2</v>
      </c>
      <c r="H34" s="591">
        <f>(C34-E34)/E34</f>
        <v>0</v>
      </c>
      <c r="I34" s="331">
        <f t="shared" si="7"/>
        <v>0</v>
      </c>
    </row>
    <row r="35" spans="2:9" ht="15" thickBot="1" x14ac:dyDescent="0.3">
      <c r="B35" s="579" t="s">
        <v>528</v>
      </c>
      <c r="C35" s="580">
        <f t="shared" ref="C35:F35" si="10">C11-C23</f>
        <v>0</v>
      </c>
      <c r="D35" s="580"/>
      <c r="E35" s="580">
        <f t="shared" si="10"/>
        <v>48591</v>
      </c>
      <c r="F35" s="580">
        <f t="shared" si="10"/>
        <v>61008</v>
      </c>
      <c r="H35" s="331"/>
      <c r="I35" s="331">
        <f t="shared" si="7"/>
        <v>-0.20353068450039338</v>
      </c>
    </row>
    <row r="36" spans="2:9" ht="14.5" x14ac:dyDescent="0.25">
      <c r="B36" s="579" t="s">
        <v>529</v>
      </c>
      <c r="C36" s="581">
        <f t="shared" ref="C36:F36" si="11">C12-C24</f>
        <v>0</v>
      </c>
      <c r="D36" s="581"/>
      <c r="E36" s="581">
        <f t="shared" si="11"/>
        <v>2042</v>
      </c>
      <c r="F36" s="581">
        <f t="shared" si="11"/>
        <v>2014</v>
      </c>
      <c r="H36" s="331"/>
      <c r="I36" s="331">
        <f t="shared" si="7"/>
        <v>1.3902681231380337E-2</v>
      </c>
    </row>
    <row r="37" spans="2:9" ht="14.5" x14ac:dyDescent="0.25">
      <c r="B37" s="582" t="s">
        <v>521</v>
      </c>
      <c r="C37" s="588">
        <f>C32+C34+C36</f>
        <v>3811</v>
      </c>
      <c r="D37" s="588"/>
      <c r="E37" s="588">
        <f>E32+E34+E36</f>
        <v>3626</v>
      </c>
      <c r="F37" s="588">
        <f>F32+F34+F36</f>
        <v>3654</v>
      </c>
      <c r="H37" s="331">
        <f>(C37-E37)/E37</f>
        <v>5.1020408163265307E-2</v>
      </c>
      <c r="I37" s="331">
        <f t="shared" si="7"/>
        <v>-7.6628352490421452E-3</v>
      </c>
    </row>
    <row r="38" spans="2:9" ht="14.5" x14ac:dyDescent="0.25">
      <c r="B38" s="582" t="s">
        <v>522</v>
      </c>
      <c r="C38" s="588">
        <f>C31+C33+C35</f>
        <v>98675</v>
      </c>
      <c r="D38" s="588"/>
      <c r="E38" s="588">
        <f>E31+E33+E35</f>
        <v>120258</v>
      </c>
      <c r="F38" s="588">
        <f>F31+F33+F35</f>
        <v>146546</v>
      </c>
      <c r="H38" s="331">
        <f>(C38-E38)/E38</f>
        <v>-0.17947246752814783</v>
      </c>
      <c r="I38" s="331">
        <f t="shared" si="7"/>
        <v>-0.17938394770242791</v>
      </c>
    </row>
    <row r="39" spans="2:9" ht="14.5" x14ac:dyDescent="0.25">
      <c r="B39" s="585" t="s">
        <v>523</v>
      </c>
      <c r="C39" s="589">
        <f>C37+C38</f>
        <v>102486</v>
      </c>
      <c r="D39" s="589"/>
      <c r="E39" s="589">
        <f t="shared" ref="E39" si="12">E37+E38</f>
        <v>123884</v>
      </c>
      <c r="F39" s="589">
        <f t="shared" ref="F39" si="13">F37+F38</f>
        <v>150200</v>
      </c>
      <c r="H39" s="331">
        <f>(C39-E39)/E39</f>
        <v>-0.17272609860837557</v>
      </c>
      <c r="I39" s="331">
        <f t="shared" si="7"/>
        <v>-0.1752063914780293</v>
      </c>
    </row>
    <row r="42" spans="2:9" x14ac:dyDescent="0.25">
      <c r="C42" s="210"/>
      <c r="D42" s="210"/>
      <c r="F42" s="210"/>
      <c r="G42" s="210"/>
    </row>
    <row r="43" spans="2:9" x14ac:dyDescent="0.25">
      <c r="B43" s="210" t="s">
        <v>537</v>
      </c>
    </row>
    <row r="44" spans="2:9" x14ac:dyDescent="0.25">
      <c r="B44" s="210" t="s">
        <v>557</v>
      </c>
      <c r="C44" s="179">
        <v>2019</v>
      </c>
      <c r="D44" s="179">
        <v>2018</v>
      </c>
      <c r="E44" s="330" t="s">
        <v>558</v>
      </c>
    </row>
    <row r="45" spans="2:9" ht="13" x14ac:dyDescent="0.3">
      <c r="B45" s="12" t="s">
        <v>555</v>
      </c>
      <c r="C45" s="609"/>
      <c r="D45" s="610">
        <v>3560115</v>
      </c>
      <c r="E45" s="181"/>
    </row>
    <row r="46" spans="2:9" s="333" customFormat="1" x14ac:dyDescent="0.25">
      <c r="B46" s="210" t="s">
        <v>549</v>
      </c>
      <c r="C46" s="608">
        <f>C19</f>
        <v>3592364</v>
      </c>
      <c r="D46" s="608">
        <f>D19</f>
        <v>3535324</v>
      </c>
      <c r="E46" s="608">
        <f>C46-D46</f>
        <v>57040</v>
      </c>
      <c r="F46" s="210" t="s">
        <v>560</v>
      </c>
    </row>
    <row r="47" spans="2:9" s="333" customFormat="1" x14ac:dyDescent="0.25">
      <c r="B47" s="210" t="s">
        <v>550</v>
      </c>
      <c r="C47" s="608">
        <f>C31</f>
        <v>98580</v>
      </c>
      <c r="D47" s="608">
        <f>D31</f>
        <v>120196</v>
      </c>
      <c r="E47" s="608">
        <f>C47-D47</f>
        <v>-21616</v>
      </c>
      <c r="F47" s="210" t="s">
        <v>559</v>
      </c>
    </row>
    <row r="48" spans="2:9" s="333" customFormat="1" ht="13" x14ac:dyDescent="0.3">
      <c r="B48" s="12" t="s">
        <v>553</v>
      </c>
      <c r="C48" s="611">
        <f>SUM(C46:C47)</f>
        <v>3690944</v>
      </c>
      <c r="D48" s="611">
        <f>SUM(D46:D47)</f>
        <v>3655520</v>
      </c>
      <c r="E48" s="611">
        <f>C48-D48</f>
        <v>35424</v>
      </c>
    </row>
    <row r="49" spans="2:6" ht="13" x14ac:dyDescent="0.3">
      <c r="B49" s="12" t="s">
        <v>556</v>
      </c>
      <c r="C49" s="609"/>
      <c r="D49" s="610">
        <v>132139</v>
      </c>
      <c r="E49" s="181"/>
    </row>
    <row r="50" spans="2:6" x14ac:dyDescent="0.25">
      <c r="B50" s="210" t="s">
        <v>551</v>
      </c>
      <c r="C50" s="608">
        <f>C20</f>
        <v>13290</v>
      </c>
      <c r="D50" s="608">
        <f>D20</f>
        <v>13127</v>
      </c>
      <c r="E50" s="608">
        <f>C50-D50</f>
        <v>163</v>
      </c>
    </row>
    <row r="51" spans="2:6" x14ac:dyDescent="0.25">
      <c r="B51" s="210" t="s">
        <v>552</v>
      </c>
      <c r="C51" s="608">
        <f>C32</f>
        <v>3809</v>
      </c>
      <c r="D51" s="608">
        <f>D32</f>
        <v>3624</v>
      </c>
      <c r="E51" s="608">
        <f>C51-D51</f>
        <v>185</v>
      </c>
    </row>
    <row r="52" spans="2:6" ht="13" x14ac:dyDescent="0.3">
      <c r="B52" s="12" t="s">
        <v>554</v>
      </c>
      <c r="C52" s="611">
        <f>SUM(C50:C51)</f>
        <v>17099</v>
      </c>
      <c r="D52" s="611">
        <f>SUM(D50:D51)</f>
        <v>16751</v>
      </c>
      <c r="E52" s="611">
        <f>C52-D52</f>
        <v>348</v>
      </c>
    </row>
    <row r="54" spans="2:6" x14ac:dyDescent="0.25">
      <c r="B54" s="210" t="s">
        <v>433</v>
      </c>
      <c r="C54" s="333"/>
      <c r="E54" s="333"/>
      <c r="F54" s="333"/>
    </row>
    <row r="55" spans="2:6" x14ac:dyDescent="0.25">
      <c r="B55" s="210" t="s">
        <v>557</v>
      </c>
      <c r="C55" s="179">
        <v>2019</v>
      </c>
      <c r="D55" s="179">
        <v>2018</v>
      </c>
      <c r="E55" s="330" t="s">
        <v>558</v>
      </c>
      <c r="F55" s="333"/>
    </row>
    <row r="56" spans="2:6" ht="13" x14ac:dyDescent="0.3">
      <c r="B56" s="12" t="s">
        <v>555</v>
      </c>
      <c r="C56" s="609"/>
      <c r="D56" s="610">
        <v>9054</v>
      </c>
      <c r="E56" s="181"/>
      <c r="F56" s="333"/>
    </row>
    <row r="57" spans="2:6" x14ac:dyDescent="0.25">
      <c r="B57" s="210" t="s">
        <v>549</v>
      </c>
      <c r="C57" s="608">
        <f>C21</f>
        <v>120</v>
      </c>
      <c r="D57" s="608">
        <v>9051</v>
      </c>
      <c r="E57" s="608">
        <f>C57-D57</f>
        <v>-8931</v>
      </c>
      <c r="F57" s="210" t="s">
        <v>560</v>
      </c>
    </row>
    <row r="58" spans="2:6" x14ac:dyDescent="0.25">
      <c r="B58" s="210" t="s">
        <v>550</v>
      </c>
      <c r="C58" s="608">
        <f>C33</f>
        <v>95</v>
      </c>
      <c r="D58" s="608">
        <v>62</v>
      </c>
      <c r="E58" s="608">
        <f>C58-D58</f>
        <v>33</v>
      </c>
      <c r="F58" s="210" t="s">
        <v>559</v>
      </c>
    </row>
    <row r="59" spans="2:6" ht="13" x14ac:dyDescent="0.3">
      <c r="B59" s="12" t="s">
        <v>553</v>
      </c>
      <c r="C59" s="611">
        <f>SUM(C57:C58)</f>
        <v>215</v>
      </c>
      <c r="D59" s="611">
        <f>SUM(D57:D58)</f>
        <v>9113</v>
      </c>
      <c r="E59" s="611">
        <f>C59-D59</f>
        <v>-8898</v>
      </c>
      <c r="F59" s="333"/>
    </row>
    <row r="60" spans="2:6" ht="13" x14ac:dyDescent="0.3">
      <c r="B60" s="12" t="s">
        <v>556</v>
      </c>
      <c r="C60" s="609"/>
      <c r="D60" s="610">
        <v>95</v>
      </c>
      <c r="E60" s="181"/>
      <c r="F60" s="333"/>
    </row>
    <row r="61" spans="2:6" x14ac:dyDescent="0.25">
      <c r="B61" s="210" t="s">
        <v>551</v>
      </c>
      <c r="C61" s="608">
        <f>C22</f>
        <v>7</v>
      </c>
      <c r="D61" s="608">
        <v>7</v>
      </c>
      <c r="E61" s="608">
        <f>C61-D61</f>
        <v>0</v>
      </c>
      <c r="F61" s="333"/>
    </row>
    <row r="62" spans="2:6" x14ac:dyDescent="0.25">
      <c r="B62" s="210" t="s">
        <v>552</v>
      </c>
      <c r="C62" s="608">
        <f>C34</f>
        <v>2</v>
      </c>
      <c r="D62" s="608">
        <v>2</v>
      </c>
      <c r="E62" s="608">
        <f>C62-D62</f>
        <v>0</v>
      </c>
      <c r="F62" s="333"/>
    </row>
    <row r="63" spans="2:6" ht="13" x14ac:dyDescent="0.3">
      <c r="B63" s="12" t="s">
        <v>554</v>
      </c>
      <c r="C63" s="611">
        <f>SUM(C61:C62)</f>
        <v>9</v>
      </c>
      <c r="D63" s="611">
        <f>SUM(D61:D62)</f>
        <v>9</v>
      </c>
      <c r="E63" s="611">
        <f>C63-D63</f>
        <v>0</v>
      </c>
      <c r="F63" s="333"/>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E41"/>
  <sheetViews>
    <sheetView topLeftCell="A8" workbookViewId="0">
      <selection activeCell="C15" sqref="C15:C16"/>
    </sheetView>
  </sheetViews>
  <sheetFormatPr defaultRowHeight="12.5" x14ac:dyDescent="0.25"/>
  <cols>
    <col min="2" max="2" width="25.7265625" customWidth="1"/>
    <col min="3" max="3" width="39.81640625" customWidth="1"/>
    <col min="4" max="4" width="51.81640625" bestFit="1" customWidth="1"/>
    <col min="5" max="5" width="16" bestFit="1" customWidth="1"/>
  </cols>
  <sheetData>
    <row r="5" spans="2:3" ht="13" x14ac:dyDescent="0.3">
      <c r="B5" s="12" t="s">
        <v>535</v>
      </c>
      <c r="C5" s="210" t="s">
        <v>536</v>
      </c>
    </row>
    <row r="6" spans="2:3" ht="13" x14ac:dyDescent="0.3">
      <c r="B6" s="12" t="s">
        <v>537</v>
      </c>
      <c r="C6" s="210" t="s">
        <v>538</v>
      </c>
    </row>
    <row r="7" spans="2:3" ht="13" x14ac:dyDescent="0.3">
      <c r="B7" s="12" t="s">
        <v>537</v>
      </c>
      <c r="C7" s="210" t="s">
        <v>516</v>
      </c>
    </row>
    <row r="8" spans="2:3" ht="13" x14ac:dyDescent="0.3">
      <c r="B8" s="12" t="s">
        <v>537</v>
      </c>
      <c r="C8" s="210" t="s">
        <v>541</v>
      </c>
    </row>
    <row r="9" spans="2:3" ht="13" x14ac:dyDescent="0.3">
      <c r="B9" s="12" t="s">
        <v>537</v>
      </c>
      <c r="C9" s="210" t="s">
        <v>542</v>
      </c>
    </row>
    <row r="10" spans="2:3" ht="13" x14ac:dyDescent="0.3">
      <c r="B10" s="12" t="s">
        <v>537</v>
      </c>
      <c r="C10" s="210" t="s">
        <v>543</v>
      </c>
    </row>
    <row r="11" spans="2:3" x14ac:dyDescent="0.25">
      <c r="B11" s="210" t="s">
        <v>537</v>
      </c>
      <c r="C11" s="210" t="s">
        <v>544</v>
      </c>
    </row>
    <row r="14" spans="2:3" ht="13" x14ac:dyDescent="0.3">
      <c r="B14" s="210" t="s">
        <v>533</v>
      </c>
      <c r="C14" s="12" t="s">
        <v>534</v>
      </c>
    </row>
    <row r="15" spans="2:3" x14ac:dyDescent="0.25">
      <c r="B15" s="210" t="s">
        <v>433</v>
      </c>
      <c r="C15" s="210" t="s">
        <v>539</v>
      </c>
    </row>
    <row r="16" spans="2:3" x14ac:dyDescent="0.25">
      <c r="B16" s="210" t="s">
        <v>433</v>
      </c>
      <c r="C16" s="210" t="s">
        <v>540</v>
      </c>
    </row>
    <row r="17" spans="2:5" ht="13" x14ac:dyDescent="0.3">
      <c r="B17" s="210" t="s">
        <v>433</v>
      </c>
      <c r="C17" s="12" t="s">
        <v>538</v>
      </c>
    </row>
    <row r="22" spans="2:5" ht="13" thickBot="1" x14ac:dyDescent="0.3"/>
    <row r="23" spans="2:5" ht="16" thickBot="1" x14ac:dyDescent="0.3">
      <c r="C23" s="598">
        <v>0</v>
      </c>
      <c r="D23" s="599">
        <v>0</v>
      </c>
      <c r="E23">
        <f>C23-D23</f>
        <v>0</v>
      </c>
    </row>
    <row r="24" spans="2:5" ht="16" thickBot="1" x14ac:dyDescent="0.3">
      <c r="C24" s="600">
        <v>-3516850500</v>
      </c>
      <c r="D24" s="604">
        <f>-2316863919-713386581</f>
        <v>-3030250500</v>
      </c>
      <c r="E24" s="192">
        <f t="shared" ref="E24:E30" si="0">C24-D24</f>
        <v>-486600000</v>
      </c>
    </row>
    <row r="25" spans="2:5" ht="16" thickBot="1" x14ac:dyDescent="0.3">
      <c r="C25" s="600">
        <v>-7253319471</v>
      </c>
      <c r="D25" s="604">
        <f>-1148212748-4099444</f>
        <v>-1152312192</v>
      </c>
      <c r="E25" s="192">
        <f t="shared" si="0"/>
        <v>-6101007279</v>
      </c>
    </row>
    <row r="26" spans="2:5" ht="16" thickBot="1" x14ac:dyDescent="0.3">
      <c r="C26" s="600">
        <v>1321838034</v>
      </c>
      <c r="D26" s="604">
        <f>864298494-1049822360</f>
        <v>-185523866</v>
      </c>
      <c r="E26" s="192">
        <f t="shared" si="0"/>
        <v>1507361900</v>
      </c>
    </row>
    <row r="27" spans="2:5" ht="16" thickBot="1" x14ac:dyDescent="0.3">
      <c r="C27" s="601">
        <v>0</v>
      </c>
      <c r="D27" s="604">
        <f>2612000</f>
        <v>2612000</v>
      </c>
      <c r="E27" s="192">
        <f t="shared" si="0"/>
        <v>-2612000</v>
      </c>
    </row>
    <row r="28" spans="2:5" ht="16" thickBot="1" x14ac:dyDescent="0.3">
      <c r="C28" s="601">
        <v>0</v>
      </c>
      <c r="D28" s="605">
        <v>0</v>
      </c>
      <c r="E28" s="192">
        <f t="shared" si="0"/>
        <v>0</v>
      </c>
    </row>
    <row r="29" spans="2:5" ht="15.5" x14ac:dyDescent="0.25">
      <c r="C29" s="602">
        <v>556066000</v>
      </c>
      <c r="D29" s="606">
        <v>565119794</v>
      </c>
      <c r="E29" s="192">
        <f t="shared" si="0"/>
        <v>-9053794</v>
      </c>
    </row>
    <row r="30" spans="2:5" ht="16" thickBot="1" x14ac:dyDescent="0.3">
      <c r="C30" s="603">
        <f>-SUM(C23:C28)+C29</f>
        <v>10004397937</v>
      </c>
      <c r="D30" s="607">
        <f>-SUM(D23:D28)+D29</f>
        <v>4930594352</v>
      </c>
      <c r="E30" s="192">
        <f t="shared" si="0"/>
        <v>5073803585</v>
      </c>
    </row>
    <row r="32" spans="2:5" x14ac:dyDescent="0.25">
      <c r="B32" t="b">
        <f t="shared" ref="B32:B37" si="1">C23=C32</f>
        <v>1</v>
      </c>
      <c r="C32">
        <v>0</v>
      </c>
    </row>
    <row r="33" spans="2:4" x14ac:dyDescent="0.25">
      <c r="B33" s="333" t="b">
        <f t="shared" si="1"/>
        <v>1</v>
      </c>
      <c r="C33">
        <v>-3516850500</v>
      </c>
    </row>
    <row r="34" spans="2:4" x14ac:dyDescent="0.25">
      <c r="B34" s="333" t="b">
        <f t="shared" si="1"/>
        <v>1</v>
      </c>
      <c r="C34">
        <v>-7253319471</v>
      </c>
    </row>
    <row r="35" spans="2:4" x14ac:dyDescent="0.25">
      <c r="B35" s="333" t="b">
        <f t="shared" si="1"/>
        <v>1</v>
      </c>
      <c r="C35">
        <v>1321838034</v>
      </c>
    </row>
    <row r="36" spans="2:4" x14ac:dyDescent="0.25">
      <c r="B36" s="333" t="b">
        <f t="shared" si="1"/>
        <v>1</v>
      </c>
      <c r="C36">
        <v>0</v>
      </c>
    </row>
    <row r="37" spans="2:4" x14ac:dyDescent="0.25">
      <c r="B37" s="333" t="b">
        <f t="shared" si="1"/>
        <v>1</v>
      </c>
      <c r="C37">
        <v>0</v>
      </c>
    </row>
    <row r="38" spans="2:4" ht="13" x14ac:dyDescent="0.3">
      <c r="C38" s="12">
        <f>-SUM(C32:C37)</f>
        <v>9448331937</v>
      </c>
    </row>
    <row r="39" spans="2:4" x14ac:dyDescent="0.25">
      <c r="B39" s="333" t="b">
        <f>C29=C39</f>
        <v>1</v>
      </c>
      <c r="C39">
        <v>556066000</v>
      </c>
      <c r="D39">
        <f>C39-C29</f>
        <v>0</v>
      </c>
    </row>
    <row r="41" spans="2:4" x14ac:dyDescent="0.25">
      <c r="C41">
        <f>C38+C39</f>
        <v>10004397937</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4D600"/>
  </sheetPr>
  <dimension ref="A1:S33"/>
  <sheetViews>
    <sheetView showGridLines="0" view="pageBreakPreview" zoomScale="90" zoomScaleNormal="100" zoomScaleSheetLayoutView="90" zoomScalePageLayoutView="90" workbookViewId="0">
      <selection activeCell="J24" sqref="J24:X26"/>
    </sheetView>
  </sheetViews>
  <sheetFormatPr defaultColWidth="9.26953125" defaultRowHeight="12.5" x14ac:dyDescent="0.25"/>
  <cols>
    <col min="1" max="1" width="40.54296875" style="333" customWidth="1"/>
    <col min="2" max="6" width="17.7265625" style="333" customWidth="1"/>
    <col min="7" max="7" width="2.26953125" style="333" customWidth="1"/>
    <col min="8" max="8" width="9.26953125" style="333"/>
    <col min="9" max="10" width="9.54296875" style="333" bestFit="1" customWidth="1"/>
    <col min="11" max="16384" width="9.26953125" style="333"/>
  </cols>
  <sheetData>
    <row r="1" spans="1:19" ht="18.75" customHeight="1" x14ac:dyDescent="0.25"/>
    <row r="2" spans="1:19" s="6" customFormat="1" ht="20" x14ac:dyDescent="0.25">
      <c r="A2" s="535" t="s">
        <v>498</v>
      </c>
    </row>
    <row r="3" spans="1:19" s="32" customFormat="1" ht="15.65" customHeight="1" x14ac:dyDescent="0.35">
      <c r="B3" s="34"/>
      <c r="C3" s="34"/>
      <c r="D3" s="34"/>
      <c r="E3" s="34"/>
      <c r="I3" s="337"/>
    </row>
    <row r="4" spans="1:19" s="32" customFormat="1" ht="15.65" customHeight="1" x14ac:dyDescent="0.35">
      <c r="K4" s="338"/>
    </row>
    <row r="5" spans="1:19" s="32" customFormat="1" ht="15.65" customHeight="1" x14ac:dyDescent="0.35"/>
    <row r="6" spans="1:19" s="32" customFormat="1" ht="15.65" customHeight="1" x14ac:dyDescent="0.35">
      <c r="A6" s="536" t="s">
        <v>478</v>
      </c>
      <c r="B6" s="537"/>
      <c r="C6" s="537"/>
      <c r="D6" s="537"/>
      <c r="E6" s="537"/>
      <c r="F6" s="431"/>
    </row>
    <row r="7" spans="1:19" s="32" customFormat="1" ht="15.65" customHeight="1" x14ac:dyDescent="0.35">
      <c r="A7" s="431"/>
      <c r="B7" s="537"/>
      <c r="C7" s="537"/>
      <c r="D7" s="537"/>
      <c r="E7" s="537"/>
      <c r="F7" s="431"/>
    </row>
    <row r="8" spans="1:19" s="32" customFormat="1" ht="15.65" customHeight="1" x14ac:dyDescent="0.35">
      <c r="A8" s="640" t="s">
        <v>442</v>
      </c>
      <c r="B8" s="640"/>
      <c r="C8" s="640"/>
      <c r="D8" s="640"/>
      <c r="E8" s="640"/>
      <c r="F8" s="640"/>
    </row>
    <row r="9" spans="1:19" s="32" customFormat="1" ht="15.65" customHeight="1" x14ac:dyDescent="0.35">
      <c r="A9" s="640"/>
      <c r="B9" s="640"/>
      <c r="C9" s="640"/>
      <c r="D9" s="640"/>
      <c r="E9" s="640"/>
      <c r="F9" s="640"/>
    </row>
    <row r="10" spans="1:19" s="32" customFormat="1" ht="15.65" customHeight="1" x14ac:dyDescent="0.35"/>
    <row r="11" spans="1:19" s="32" customFormat="1" ht="15.65" customHeight="1" x14ac:dyDescent="0.35">
      <c r="P11" s="32" t="s">
        <v>445</v>
      </c>
    </row>
    <row r="12" spans="1:19" s="32" customFormat="1" ht="15.65" customHeight="1" x14ac:dyDescent="0.35"/>
    <row r="13" spans="1:19" s="32" customFormat="1" ht="15.65" customHeight="1" x14ac:dyDescent="0.35">
      <c r="A13" s="538" t="s">
        <v>479</v>
      </c>
      <c r="B13" s="539"/>
      <c r="C13" s="539"/>
      <c r="D13" s="539"/>
      <c r="E13" s="539"/>
      <c r="F13" s="539"/>
      <c r="G13" s="363"/>
      <c r="H13" s="537"/>
      <c r="I13" s="537"/>
      <c r="J13" s="537"/>
      <c r="K13" s="537"/>
      <c r="L13" s="431"/>
      <c r="Q13" s="32">
        <f>General!E43</f>
        <v>3717399</v>
      </c>
      <c r="R13" s="32">
        <v>3653986</v>
      </c>
      <c r="S13" s="338">
        <f>(Q13-R13)/R13</f>
        <v>1.7354472622500471E-2</v>
      </c>
    </row>
    <row r="14" spans="1:19" s="32" customFormat="1" ht="15.65" customHeight="1" x14ac:dyDescent="0.35">
      <c r="A14" s="536"/>
      <c r="B14" s="537"/>
      <c r="C14" s="537"/>
      <c r="D14" s="537"/>
      <c r="E14" s="537"/>
      <c r="F14" s="431"/>
      <c r="G14" s="536"/>
      <c r="H14" s="537"/>
      <c r="I14" s="537"/>
      <c r="J14" s="537"/>
      <c r="K14" s="537"/>
      <c r="L14" s="431"/>
    </row>
    <row r="15" spans="1:19" s="32" customFormat="1" ht="15.65" customHeight="1" x14ac:dyDescent="0.35">
      <c r="A15" s="644" t="s">
        <v>477</v>
      </c>
      <c r="B15" s="644"/>
      <c r="C15" s="644"/>
      <c r="D15" s="644"/>
      <c r="E15" s="644"/>
      <c r="F15" s="644"/>
      <c r="G15" s="536"/>
      <c r="H15" s="537"/>
      <c r="I15" s="537"/>
      <c r="J15" s="537"/>
      <c r="K15" s="537"/>
      <c r="L15" s="431"/>
    </row>
    <row r="16" spans="1:19" s="9" customFormat="1" ht="15.65" customHeight="1" x14ac:dyDescent="0.35">
      <c r="A16" s="644"/>
      <c r="B16" s="644"/>
      <c r="C16" s="644"/>
      <c r="D16" s="644"/>
      <c r="E16" s="644"/>
      <c r="F16" s="644"/>
    </row>
    <row r="17" spans="1:6" s="32" customFormat="1" ht="15.65" customHeight="1" x14ac:dyDescent="0.35">
      <c r="A17" s="536"/>
      <c r="B17" s="537"/>
      <c r="C17" s="537"/>
      <c r="D17" s="537"/>
      <c r="E17" s="537"/>
      <c r="F17" s="431"/>
    </row>
    <row r="18" spans="1:6" s="32" customFormat="1" ht="15.65" customHeight="1" x14ac:dyDescent="0.35">
      <c r="A18" s="538" t="s">
        <v>439</v>
      </c>
      <c r="B18" s="448"/>
      <c r="C18" s="448"/>
      <c r="D18" s="448"/>
      <c r="E18" s="448"/>
      <c r="F18" s="431"/>
    </row>
    <row r="19" spans="1:6" s="32" customFormat="1" ht="15.65" customHeight="1" x14ac:dyDescent="0.35">
      <c r="A19" s="431"/>
      <c r="B19" s="448"/>
      <c r="C19" s="448"/>
      <c r="D19" s="448"/>
      <c r="E19" s="448"/>
      <c r="F19" s="431"/>
    </row>
    <row r="20" spans="1:6" s="6" customFormat="1" ht="15.65" customHeight="1" x14ac:dyDescent="0.3">
      <c r="A20" s="431" t="s">
        <v>438</v>
      </c>
      <c r="B20" s="431"/>
      <c r="C20" s="431"/>
      <c r="D20" s="431"/>
      <c r="E20" s="431"/>
      <c r="F20" s="431"/>
    </row>
    <row r="21" spans="1:6" s="4" customFormat="1" ht="15.65" customHeight="1" x14ac:dyDescent="0.3">
      <c r="A21" s="431"/>
      <c r="B21" s="431"/>
      <c r="C21" s="431"/>
      <c r="D21" s="431"/>
      <c r="E21" s="431"/>
      <c r="F21" s="431"/>
    </row>
    <row r="22" spans="1:6" s="4" customFormat="1" ht="15.65" customHeight="1" x14ac:dyDescent="0.3">
      <c r="A22" s="431"/>
      <c r="B22" s="431"/>
      <c r="C22" s="431"/>
      <c r="D22" s="431"/>
      <c r="E22" s="431"/>
      <c r="F22" s="431"/>
    </row>
    <row r="23" spans="1:6" s="6" customFormat="1" ht="15.65" customHeight="1" x14ac:dyDescent="0.3">
      <c r="A23" s="431"/>
      <c r="B23" s="431"/>
      <c r="C23" s="431"/>
      <c r="D23" s="431"/>
      <c r="E23" s="431"/>
      <c r="F23" s="431"/>
    </row>
    <row r="24" spans="1:6" s="6" customFormat="1" ht="15.65" customHeight="1" x14ac:dyDescent="0.3">
      <c r="A24" s="431"/>
      <c r="B24" s="431"/>
      <c r="C24" s="431"/>
      <c r="D24" s="431"/>
      <c r="E24" s="431"/>
      <c r="F24" s="431"/>
    </row>
    <row r="25" spans="1:6" s="6" customFormat="1" ht="15.65" customHeight="1" x14ac:dyDescent="0.35">
      <c r="A25" s="5"/>
    </row>
    <row r="26" spans="1:6" s="11" customFormat="1" ht="12.75" customHeight="1" x14ac:dyDescent="0.35">
      <c r="A26" s="10"/>
    </row>
    <row r="27" spans="1:6" s="6" customFormat="1" ht="8.25" customHeight="1" x14ac:dyDescent="0.35">
      <c r="A27" s="5"/>
    </row>
    <row r="28" spans="1:6" s="4" customFormat="1" ht="15.5" x14ac:dyDescent="0.35">
      <c r="A28" s="9"/>
    </row>
    <row r="33" spans="7:7" ht="13" x14ac:dyDescent="0.3">
      <c r="G33" s="12"/>
    </row>
  </sheetData>
  <dataConsolidate/>
  <mergeCells count="2">
    <mergeCell ref="A8:F9"/>
    <mergeCell ref="A15:F16"/>
  </mergeCells>
  <printOptions horizontalCentered="1" verticalCentered="1"/>
  <pageMargins left="0.25" right="0.25" top="0.75" bottom="0.4" header="0.3" footer="0.3"/>
  <pageSetup orientation="landscape" r:id="rId1"/>
  <headerFooter differentFirst="1" alignWithMargins="0">
    <oddHeader>&amp;L&amp;K01+034Ontario Energy Board&amp;R&amp;"Arial,Bold"&amp;K01+0332018&amp;"Arial,Regular" Yearbook of
Natural Gas Distributors</oddHeader>
    <oddFooter>&amp;R&amp;"Arial,Bold"&amp;9&amp;K01+034&amp;P &amp;"Arial,Regular"of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73A0F"/>
  </sheetPr>
  <dimension ref="A2:X28"/>
  <sheetViews>
    <sheetView showGridLines="0" view="pageBreakPreview" zoomScaleNormal="100" zoomScaleSheetLayoutView="100" zoomScalePageLayoutView="90" workbookViewId="0">
      <selection activeCell="AA14" sqref="AA14"/>
    </sheetView>
  </sheetViews>
  <sheetFormatPr defaultColWidth="9.26953125" defaultRowHeight="12.5" x14ac:dyDescent="0.25"/>
  <cols>
    <col min="1" max="1" width="1.7265625" style="333" customWidth="1"/>
    <col min="2" max="8" width="5.26953125" style="333" customWidth="1"/>
    <col min="9" max="23" width="5.7265625" style="333" customWidth="1"/>
    <col min="24" max="24" width="0" hidden="1" customWidth="1"/>
  </cols>
  <sheetData>
    <row r="2" spans="1:24" x14ac:dyDescent="0.25">
      <c r="A2" s="645" t="s">
        <v>460</v>
      </c>
      <c r="B2" s="645"/>
      <c r="C2" s="645"/>
      <c r="D2" s="645"/>
      <c r="E2" s="645"/>
      <c r="F2" s="645"/>
      <c r="G2" s="645"/>
      <c r="H2" s="645"/>
      <c r="I2" s="645"/>
      <c r="J2" s="645"/>
      <c r="K2" s="645"/>
      <c r="L2" s="645"/>
      <c r="M2" s="645"/>
      <c r="N2" s="645"/>
      <c r="O2" s="645"/>
    </row>
    <row r="3" spans="1:24" x14ac:dyDescent="0.25">
      <c r="A3" s="645"/>
      <c r="B3" s="645"/>
      <c r="C3" s="645"/>
      <c r="D3" s="645"/>
      <c r="E3" s="645"/>
      <c r="F3" s="645"/>
      <c r="G3" s="645"/>
      <c r="H3" s="645"/>
      <c r="I3" s="645"/>
      <c r="J3" s="645"/>
      <c r="K3" s="645"/>
      <c r="L3" s="645"/>
      <c r="M3" s="645"/>
      <c r="N3" s="645"/>
      <c r="O3" s="645"/>
    </row>
    <row r="4" spans="1:24" x14ac:dyDescent="0.25">
      <c r="A4" s="645"/>
      <c r="B4" s="645"/>
      <c r="C4" s="645"/>
      <c r="D4" s="645"/>
      <c r="E4" s="645"/>
      <c r="F4" s="645"/>
      <c r="G4" s="645"/>
      <c r="H4" s="645"/>
      <c r="I4" s="645"/>
      <c r="J4" s="645"/>
      <c r="K4" s="645"/>
      <c r="L4" s="645"/>
      <c r="M4" s="645"/>
      <c r="N4" s="645"/>
      <c r="O4" s="645"/>
    </row>
    <row r="7" spans="1:24" ht="14" x14ac:dyDescent="0.3">
      <c r="B7" s="349" t="s">
        <v>424</v>
      </c>
    </row>
    <row r="8" spans="1:24" ht="14.5" thickBot="1" x14ac:dyDescent="0.35">
      <c r="A8" s="350"/>
      <c r="B8" s="350"/>
      <c r="C8" s="350"/>
      <c r="D8" s="350"/>
      <c r="E8" s="350"/>
      <c r="F8" s="350"/>
      <c r="G8" s="350"/>
      <c r="H8" s="350"/>
      <c r="I8" s="350"/>
      <c r="J8" s="350"/>
      <c r="K8" s="350"/>
      <c r="L8" s="350"/>
      <c r="M8" s="350"/>
      <c r="N8" s="350"/>
      <c r="O8" s="350"/>
      <c r="P8" s="350"/>
      <c r="Q8" s="350"/>
      <c r="R8" s="350"/>
      <c r="S8" s="350"/>
      <c r="T8" s="350"/>
      <c r="U8" s="350"/>
      <c r="V8" s="350"/>
      <c r="W8" s="350"/>
      <c r="X8">
        <v>2</v>
      </c>
    </row>
    <row r="9" spans="1:24" ht="45" customHeight="1" thickTop="1" thickBot="1" x14ac:dyDescent="0.35">
      <c r="A9" s="350"/>
      <c r="B9" s="646" t="s">
        <v>415</v>
      </c>
      <c r="C9" s="646"/>
      <c r="D9" s="646"/>
      <c r="E9" s="646"/>
      <c r="F9" s="646"/>
      <c r="G9" s="646"/>
      <c r="H9" s="646"/>
      <c r="I9" s="646">
        <v>2015</v>
      </c>
      <c r="J9" s="646"/>
      <c r="K9" s="646"/>
      <c r="L9" s="646">
        <v>2016</v>
      </c>
      <c r="M9" s="646"/>
      <c r="N9" s="646"/>
      <c r="O9" s="646">
        <v>2017</v>
      </c>
      <c r="P9" s="646"/>
      <c r="Q9" s="646"/>
      <c r="R9" s="646">
        <v>2018</v>
      </c>
      <c r="S9" s="646"/>
      <c r="T9" s="646"/>
      <c r="U9" s="646">
        <v>2019</v>
      </c>
      <c r="V9" s="646"/>
      <c r="W9" s="646"/>
    </row>
    <row r="10" spans="1:24" ht="25.25" customHeight="1" thickTop="1" x14ac:dyDescent="0.3">
      <c r="A10" s="350"/>
      <c r="B10" s="352" t="s">
        <v>470</v>
      </c>
      <c r="C10" s="353"/>
      <c r="D10" s="353"/>
      <c r="E10" s="353"/>
      <c r="F10" s="353"/>
      <c r="G10" s="353"/>
      <c r="H10" s="353"/>
      <c r="I10" s="647">
        <v>5355148951.5900002</v>
      </c>
      <c r="J10" s="648"/>
      <c r="K10" s="649"/>
      <c r="L10" s="647">
        <v>4629905580.5799999</v>
      </c>
      <c r="M10" s="648"/>
      <c r="N10" s="649"/>
      <c r="O10" s="647">
        <v>5446016294</v>
      </c>
      <c r="P10" s="648"/>
      <c r="Q10" s="649"/>
      <c r="R10" s="647">
        <v>5388183841.3800001</v>
      </c>
      <c r="S10" s="648"/>
      <c r="T10" s="649"/>
      <c r="U10" s="650">
        <v>5088601601.9499998</v>
      </c>
      <c r="V10" s="651"/>
      <c r="W10" s="652"/>
      <c r="X10">
        <v>3</v>
      </c>
    </row>
    <row r="11" spans="1:24" ht="25.25" customHeight="1" x14ac:dyDescent="0.3">
      <c r="A11" s="350"/>
      <c r="B11" s="354" t="s">
        <v>453</v>
      </c>
      <c r="C11" s="355"/>
      <c r="D11" s="355"/>
      <c r="E11" s="355"/>
      <c r="F11" s="355"/>
      <c r="G11" s="355"/>
      <c r="H11" s="355"/>
      <c r="I11" s="659">
        <v>421783556.17000008</v>
      </c>
      <c r="J11" s="660"/>
      <c r="K11" s="661"/>
      <c r="L11" s="659">
        <v>433988410.23000026</v>
      </c>
      <c r="M11" s="660"/>
      <c r="N11" s="661"/>
      <c r="O11" s="659">
        <v>481665263</v>
      </c>
      <c r="P11" s="660"/>
      <c r="Q11" s="661"/>
      <c r="R11" s="659">
        <v>565379398.66999984</v>
      </c>
      <c r="S11" s="660"/>
      <c r="T11" s="661"/>
      <c r="U11" s="662">
        <v>557150806.17999995</v>
      </c>
      <c r="V11" s="663"/>
      <c r="W11" s="664"/>
    </row>
    <row r="12" spans="1:24" ht="25.25" customHeight="1" x14ac:dyDescent="0.3">
      <c r="A12" s="350"/>
      <c r="B12" s="356" t="s">
        <v>471</v>
      </c>
      <c r="C12" s="357"/>
      <c r="D12" s="357"/>
      <c r="E12" s="357"/>
      <c r="F12" s="357"/>
      <c r="G12" s="357"/>
      <c r="H12" s="357"/>
      <c r="I12" s="653">
        <v>9.3064624169867036E-2</v>
      </c>
      <c r="J12" s="654"/>
      <c r="K12" s="655"/>
      <c r="L12" s="653">
        <v>8.6948929675434286E-2</v>
      </c>
      <c r="M12" s="654"/>
      <c r="N12" s="655"/>
      <c r="O12" s="653">
        <v>8.9300000000000004E-2</v>
      </c>
      <c r="P12" s="654"/>
      <c r="Q12" s="655"/>
      <c r="R12" s="653">
        <v>0.11453659997061208</v>
      </c>
      <c r="S12" s="654"/>
      <c r="T12" s="655"/>
      <c r="U12" s="656">
        <v>5.56531838995762E-2</v>
      </c>
      <c r="V12" s="657"/>
      <c r="W12" s="658"/>
      <c r="X12" s="394">
        <v>4</v>
      </c>
    </row>
    <row r="13" spans="1:24" ht="25.25" customHeight="1" x14ac:dyDescent="0.3">
      <c r="A13" s="350"/>
      <c r="B13" s="354" t="s">
        <v>472</v>
      </c>
      <c r="C13" s="355"/>
      <c r="D13" s="355"/>
      <c r="E13" s="355"/>
      <c r="F13" s="355"/>
      <c r="G13" s="355"/>
      <c r="H13" s="355"/>
      <c r="I13" s="665">
        <v>4133742026.0799999</v>
      </c>
      <c r="J13" s="666"/>
      <c r="K13" s="667"/>
      <c r="L13" s="665">
        <v>3336245689.9400001</v>
      </c>
      <c r="M13" s="666"/>
      <c r="N13" s="667"/>
      <c r="O13" s="665">
        <v>4050734331</v>
      </c>
      <c r="P13" s="666"/>
      <c r="Q13" s="667"/>
      <c r="R13" s="665">
        <v>3874781298.9200006</v>
      </c>
      <c r="S13" s="666"/>
      <c r="T13" s="667"/>
      <c r="U13" s="668">
        <v>3458134992.52</v>
      </c>
      <c r="V13" s="669"/>
      <c r="W13" s="670"/>
    </row>
    <row r="14" spans="1:24" ht="25.25" customHeight="1" x14ac:dyDescent="0.3">
      <c r="A14" s="350"/>
      <c r="B14" s="356" t="s">
        <v>417</v>
      </c>
      <c r="C14" s="357"/>
      <c r="D14" s="357"/>
      <c r="E14" s="357"/>
      <c r="F14" s="357"/>
      <c r="G14" s="357"/>
      <c r="H14" s="357"/>
      <c r="I14" s="647">
        <v>512240846.06</v>
      </c>
      <c r="J14" s="648"/>
      <c r="K14" s="649"/>
      <c r="L14" s="647">
        <v>558697465.81999993</v>
      </c>
      <c r="M14" s="648"/>
      <c r="N14" s="649"/>
      <c r="O14" s="647">
        <v>594168499</v>
      </c>
      <c r="P14" s="648"/>
      <c r="Q14" s="649"/>
      <c r="R14" s="647">
        <v>608808669.49000001</v>
      </c>
      <c r="S14" s="648"/>
      <c r="T14" s="649"/>
      <c r="U14" s="650">
        <v>638468356.12</v>
      </c>
      <c r="V14" s="651"/>
      <c r="W14" s="652"/>
      <c r="X14">
        <v>6</v>
      </c>
    </row>
    <row r="15" spans="1:24" ht="25.25" customHeight="1" x14ac:dyDescent="0.3">
      <c r="A15" s="350"/>
      <c r="B15" s="354" t="s">
        <v>454</v>
      </c>
      <c r="C15" s="355"/>
      <c r="D15" s="355"/>
      <c r="E15" s="355"/>
      <c r="F15" s="355"/>
      <c r="G15" s="355"/>
      <c r="H15" s="355"/>
      <c r="I15" s="659">
        <v>12836248365.33</v>
      </c>
      <c r="J15" s="660"/>
      <c r="K15" s="661"/>
      <c r="L15" s="659">
        <v>13993950193.029999</v>
      </c>
      <c r="M15" s="660"/>
      <c r="N15" s="661"/>
      <c r="O15" s="659">
        <v>15312793338</v>
      </c>
      <c r="P15" s="660"/>
      <c r="Q15" s="661"/>
      <c r="R15" s="659">
        <v>15037654293.410002</v>
      </c>
      <c r="S15" s="660"/>
      <c r="T15" s="661"/>
      <c r="U15" s="662">
        <v>15433279142.030001</v>
      </c>
      <c r="V15" s="663"/>
      <c r="W15" s="664"/>
    </row>
    <row r="16" spans="1:24" ht="25.25" customHeight="1" x14ac:dyDescent="0.3">
      <c r="A16" s="350"/>
      <c r="B16" s="356" t="s">
        <v>473</v>
      </c>
      <c r="C16" s="357"/>
      <c r="D16" s="357"/>
      <c r="E16" s="357"/>
      <c r="F16" s="357"/>
      <c r="G16" s="357"/>
      <c r="H16" s="357"/>
      <c r="I16" s="647">
        <v>3540089</v>
      </c>
      <c r="J16" s="648"/>
      <c r="K16" s="649"/>
      <c r="L16" s="647">
        <v>3598700</v>
      </c>
      <c r="M16" s="648"/>
      <c r="N16" s="649"/>
      <c r="O16" s="647">
        <v>3653986</v>
      </c>
      <c r="P16" s="648"/>
      <c r="Q16" s="649"/>
      <c r="R16" s="647">
        <v>3701403</v>
      </c>
      <c r="S16" s="648"/>
      <c r="T16" s="649"/>
      <c r="U16" s="650">
        <v>3717399</v>
      </c>
      <c r="V16" s="651"/>
      <c r="W16" s="652"/>
      <c r="X16">
        <v>7</v>
      </c>
    </row>
    <row r="17" spans="1:24" ht="25.25" customHeight="1" x14ac:dyDescent="0.3">
      <c r="A17" s="350"/>
      <c r="B17" s="354" t="s">
        <v>474</v>
      </c>
      <c r="C17" s="355"/>
      <c r="D17" s="355"/>
      <c r="E17" s="355"/>
      <c r="F17" s="355"/>
      <c r="G17" s="355"/>
      <c r="H17" s="355"/>
      <c r="I17" s="659">
        <v>25702</v>
      </c>
      <c r="J17" s="660"/>
      <c r="K17" s="661"/>
      <c r="L17" s="659">
        <v>24564.147349999999</v>
      </c>
      <c r="M17" s="660"/>
      <c r="N17" s="661"/>
      <c r="O17" s="659">
        <v>24533</v>
      </c>
      <c r="P17" s="660"/>
      <c r="Q17" s="661"/>
      <c r="R17" s="659">
        <v>26088.469100000002</v>
      </c>
      <c r="S17" s="660"/>
      <c r="T17" s="661"/>
      <c r="U17" s="662">
        <v>26704.417999999998</v>
      </c>
      <c r="V17" s="663"/>
      <c r="W17" s="664"/>
    </row>
    <row r="18" spans="1:24" ht="11.75" customHeight="1" x14ac:dyDescent="0.25">
      <c r="A18"/>
      <c r="B18"/>
      <c r="C18"/>
      <c r="D18"/>
      <c r="E18"/>
      <c r="F18"/>
      <c r="G18"/>
      <c r="H18"/>
      <c r="I18"/>
      <c r="J18"/>
      <c r="K18"/>
      <c r="L18"/>
      <c r="M18"/>
      <c r="N18"/>
      <c r="O18"/>
      <c r="P18"/>
      <c r="Q18"/>
      <c r="R18"/>
      <c r="S18"/>
      <c r="T18"/>
      <c r="U18"/>
      <c r="V18"/>
      <c r="W18"/>
      <c r="X18">
        <v>8</v>
      </c>
    </row>
    <row r="19" spans="1:24" ht="14" x14ac:dyDescent="0.3">
      <c r="B19" s="350"/>
      <c r="C19" s="350"/>
      <c r="D19" s="350"/>
      <c r="E19" s="350"/>
      <c r="F19" s="350"/>
      <c r="G19" s="350"/>
      <c r="H19" s="350"/>
      <c r="I19" s="350"/>
      <c r="J19" s="350"/>
      <c r="K19" s="350"/>
      <c r="L19" s="350"/>
      <c r="M19" s="350"/>
      <c r="N19" s="350"/>
      <c r="O19" s="350"/>
      <c r="P19" s="350"/>
      <c r="Q19" s="350"/>
      <c r="R19" s="350"/>
      <c r="S19" s="350"/>
      <c r="T19" s="350"/>
      <c r="U19" s="350"/>
      <c r="V19" s="350"/>
      <c r="W19" s="350"/>
    </row>
    <row r="20" spans="1:24" ht="14" x14ac:dyDescent="0.3">
      <c r="A20" s="351" t="s">
        <v>455</v>
      </c>
      <c r="B20" s="358"/>
      <c r="C20" s="358"/>
      <c r="D20" s="358"/>
      <c r="E20" s="358"/>
      <c r="F20" s="358"/>
      <c r="G20" s="358"/>
      <c r="H20" s="358"/>
      <c r="I20" s="358"/>
      <c r="J20" s="358"/>
      <c r="K20" s="358"/>
      <c r="L20" s="358"/>
      <c r="M20" s="358"/>
      <c r="N20" s="358"/>
      <c r="O20" s="358"/>
      <c r="P20" s="350"/>
      <c r="Q20" s="350"/>
      <c r="R20" s="350"/>
      <c r="S20" s="350"/>
      <c r="T20" s="350"/>
      <c r="U20" s="350"/>
      <c r="V20" s="350"/>
      <c r="W20" s="350"/>
      <c r="X20">
        <v>9</v>
      </c>
    </row>
    <row r="21" spans="1:24" x14ac:dyDescent="0.25">
      <c r="A21" s="351" t="s">
        <v>456</v>
      </c>
      <c r="O21" s="358"/>
    </row>
    <row r="22" spans="1:24" ht="14" x14ac:dyDescent="0.3">
      <c r="A22" s="351" t="s">
        <v>457</v>
      </c>
      <c r="B22" s="350"/>
      <c r="C22" s="350"/>
      <c r="D22" s="350"/>
      <c r="E22" s="350"/>
      <c r="F22" s="350"/>
      <c r="G22" s="350"/>
      <c r="H22" s="350"/>
      <c r="I22" s="350"/>
      <c r="J22" s="350"/>
      <c r="K22" s="350"/>
      <c r="L22" s="350"/>
      <c r="M22" s="350"/>
      <c r="N22" s="350"/>
      <c r="P22" s="350"/>
      <c r="Q22" s="350"/>
      <c r="R22" s="350"/>
      <c r="S22" s="350"/>
      <c r="T22" s="350"/>
      <c r="U22" s="350"/>
      <c r="V22" s="350"/>
      <c r="W22" s="350"/>
      <c r="X22">
        <v>12</v>
      </c>
    </row>
    <row r="23" spans="1:24" ht="14" x14ac:dyDescent="0.3">
      <c r="A23" s="351" t="s">
        <v>458</v>
      </c>
      <c r="B23" s="358"/>
      <c r="C23" s="358"/>
      <c r="D23" s="358"/>
      <c r="E23" s="358"/>
      <c r="F23" s="358"/>
      <c r="G23" s="358"/>
      <c r="H23" s="358"/>
      <c r="I23" s="358"/>
      <c r="J23" s="358"/>
      <c r="K23" s="358"/>
      <c r="L23" s="358"/>
      <c r="M23" s="358"/>
      <c r="N23" s="358"/>
      <c r="O23" s="350"/>
      <c r="P23" s="350"/>
      <c r="Q23" s="350"/>
      <c r="R23" s="350"/>
      <c r="S23" s="350"/>
      <c r="T23" s="350"/>
      <c r="U23" s="350"/>
      <c r="V23" s="350"/>
      <c r="W23" s="350"/>
    </row>
    <row r="24" spans="1:24" x14ac:dyDescent="0.25">
      <c r="A24" s="351" t="s">
        <v>459</v>
      </c>
      <c r="X24">
        <v>14</v>
      </c>
    </row>
    <row r="26" spans="1:24" x14ac:dyDescent="0.25">
      <c r="X26">
        <v>15</v>
      </c>
    </row>
    <row r="28" spans="1:24" x14ac:dyDescent="0.25">
      <c r="X28">
        <v>16</v>
      </c>
    </row>
  </sheetData>
  <sheetProtection algorithmName="SHA-512" hashValue="/+Shjl+xZvDrNsX1nYDku04iHnZEF8npZtqxYNsSMQ3xmCGI/B9sFCTesqkXLDja0YiF1ORT7ZLpGnmSKlC0Ug==" saltValue="oaceC7hbhtulGWr3tH4+jQ==" spinCount="100000" sheet="1" objects="1" scenarios="1"/>
  <dataConsolidate/>
  <mergeCells count="47">
    <mergeCell ref="I17:K17"/>
    <mergeCell ref="L17:N17"/>
    <mergeCell ref="O17:Q17"/>
    <mergeCell ref="R17:T17"/>
    <mergeCell ref="U17:W17"/>
    <mergeCell ref="I15:K15"/>
    <mergeCell ref="L15:N15"/>
    <mergeCell ref="O15:Q15"/>
    <mergeCell ref="R15:T15"/>
    <mergeCell ref="U15:W15"/>
    <mergeCell ref="I16:K16"/>
    <mergeCell ref="L16:N16"/>
    <mergeCell ref="O16:Q16"/>
    <mergeCell ref="R16:T16"/>
    <mergeCell ref="U16:W16"/>
    <mergeCell ref="I13:K13"/>
    <mergeCell ref="L13:N13"/>
    <mergeCell ref="O13:Q13"/>
    <mergeCell ref="R13:T13"/>
    <mergeCell ref="U13:W13"/>
    <mergeCell ref="I14:K14"/>
    <mergeCell ref="L14:N14"/>
    <mergeCell ref="O14:Q14"/>
    <mergeCell ref="R14:T14"/>
    <mergeCell ref="U14:W14"/>
    <mergeCell ref="I11:K11"/>
    <mergeCell ref="L11:N11"/>
    <mergeCell ref="O11:Q11"/>
    <mergeCell ref="R11:T11"/>
    <mergeCell ref="U11:W11"/>
    <mergeCell ref="I12:K12"/>
    <mergeCell ref="L12:N12"/>
    <mergeCell ref="O12:Q12"/>
    <mergeCell ref="R12:T12"/>
    <mergeCell ref="U12:W12"/>
    <mergeCell ref="U9:W9"/>
    <mergeCell ref="I10:K10"/>
    <mergeCell ref="L10:N10"/>
    <mergeCell ref="O10:Q10"/>
    <mergeCell ref="R10:T10"/>
    <mergeCell ref="U10:W10"/>
    <mergeCell ref="R9:T9"/>
    <mergeCell ref="A2:O4"/>
    <mergeCell ref="B9:H9"/>
    <mergeCell ref="I9:K9"/>
    <mergeCell ref="L9:N9"/>
    <mergeCell ref="O9:Q9"/>
  </mergeCells>
  <printOptions horizontalCentered="1" verticalCentered="1"/>
  <pageMargins left="0.25" right="0.25" top="0.75" bottom="0.4" header="0.3" footer="0.3"/>
  <pageSetup fitToWidth="0" fitToHeight="0" orientation="landscape" r:id="rId1"/>
  <headerFooter differentFirst="1" alignWithMargins="0">
    <oddHeader>&amp;L&amp;K01+033Ontario Energy Board&amp;R&amp;"Arial,Bold"&amp;K01+0322019&amp;"Arial,Regular" Yearbook of
Natural Gas Distributors</oddHeader>
    <oddFooter>&amp;R&amp;"Arial,Bold"&amp;9&amp;K01+034&amp;P &amp;"Arial,Regular"of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6A9"/>
  </sheetPr>
  <dimension ref="A1:N43"/>
  <sheetViews>
    <sheetView showGridLines="0" view="pageBreakPreview" zoomScaleNormal="100" zoomScaleSheetLayoutView="100" workbookViewId="0">
      <selection activeCell="A36" sqref="A36:XFD36"/>
    </sheetView>
  </sheetViews>
  <sheetFormatPr defaultRowHeight="12.5" x14ac:dyDescent="0.25"/>
  <cols>
    <col min="1" max="1" width="2.7265625" style="333" customWidth="1"/>
    <col min="2" max="9" width="5.26953125" style="333" customWidth="1"/>
    <col min="10" max="10" width="2.7265625" style="333" customWidth="1"/>
    <col min="11" max="11" width="16.7265625" style="333" customWidth="1"/>
    <col min="12" max="13" width="16.54296875" customWidth="1"/>
    <col min="14" max="14" width="11.54296875" customWidth="1"/>
  </cols>
  <sheetData>
    <row r="1" spans="1:14" s="6" customFormat="1" ht="43.5" customHeight="1" thickTop="1" thickBot="1" x14ac:dyDescent="0.4">
      <c r="A1" s="333"/>
      <c r="B1" s="671" t="s">
        <v>461</v>
      </c>
      <c r="C1" s="671"/>
      <c r="D1" s="671"/>
      <c r="E1" s="671"/>
      <c r="F1" s="671"/>
      <c r="G1" s="671"/>
      <c r="H1" s="671"/>
      <c r="I1" s="671"/>
      <c r="J1" s="333"/>
      <c r="K1" s="359" t="s">
        <v>444</v>
      </c>
      <c r="L1" s="359" t="s">
        <v>467</v>
      </c>
      <c r="M1" s="359" t="s">
        <v>468</v>
      </c>
      <c r="N1" s="5"/>
    </row>
    <row r="2" spans="1:14" s="6" customFormat="1" ht="14.75" customHeight="1" thickTop="1" x14ac:dyDescent="0.35">
      <c r="A2" s="333"/>
      <c r="B2" s="364"/>
      <c r="C2" s="365"/>
      <c r="D2" s="333"/>
      <c r="E2" s="333"/>
      <c r="F2" s="333"/>
      <c r="G2" s="333"/>
      <c r="H2" s="333"/>
      <c r="I2" s="333"/>
      <c r="J2" s="333"/>
      <c r="K2" s="360" t="s">
        <v>462</v>
      </c>
      <c r="L2" s="360" t="s">
        <v>462</v>
      </c>
      <c r="M2" s="417" t="s">
        <v>462</v>
      </c>
      <c r="N2" s="5"/>
    </row>
    <row r="3" spans="1:14" s="6" customFormat="1" ht="14" customHeight="1" x14ac:dyDescent="0.35">
      <c r="A3" s="350"/>
      <c r="B3" s="364" t="s">
        <v>8</v>
      </c>
      <c r="C3" s="365"/>
      <c r="E3" s="350"/>
      <c r="F3" s="350"/>
      <c r="G3" s="350"/>
      <c r="H3" s="350"/>
      <c r="I3" s="350"/>
      <c r="J3" s="350"/>
      <c r="K3" s="361"/>
      <c r="L3" s="361"/>
      <c r="M3" s="418"/>
      <c r="N3" s="5"/>
    </row>
    <row r="4" spans="1:14" s="6" customFormat="1" ht="14" customHeight="1" x14ac:dyDescent="0.35">
      <c r="A4" s="333"/>
      <c r="B4" s="365"/>
      <c r="C4" s="365" t="s">
        <v>13</v>
      </c>
      <c r="E4" s="333"/>
      <c r="F4" s="333"/>
      <c r="G4" s="333"/>
      <c r="H4" s="333"/>
      <c r="I4" s="333"/>
      <c r="J4" s="333"/>
      <c r="K4" s="361">
        <v>77330562</v>
      </c>
      <c r="L4" s="361">
        <v>943569.26</v>
      </c>
      <c r="M4" s="418">
        <v>78274131.260000005</v>
      </c>
      <c r="N4" s="5"/>
    </row>
    <row r="5" spans="1:14" s="6" customFormat="1" ht="14" customHeight="1" x14ac:dyDescent="0.35">
      <c r="A5" s="333"/>
      <c r="B5" s="365"/>
      <c r="C5" s="365" t="s">
        <v>14</v>
      </c>
      <c r="E5" s="333"/>
      <c r="F5" s="333"/>
      <c r="G5" s="333"/>
      <c r="H5" s="333"/>
      <c r="I5" s="333"/>
      <c r="J5" s="333"/>
      <c r="K5" s="361">
        <v>1065924852</v>
      </c>
      <c r="L5" s="361">
        <v>3238033.5</v>
      </c>
      <c r="M5" s="418">
        <v>1069162885.5</v>
      </c>
      <c r="N5" s="5"/>
    </row>
    <row r="6" spans="1:14" s="6" customFormat="1" ht="14" customHeight="1" x14ac:dyDescent="0.35">
      <c r="A6" s="350"/>
      <c r="B6" s="365"/>
      <c r="C6" s="365" t="s">
        <v>15</v>
      </c>
      <c r="E6" s="333"/>
      <c r="F6" s="333"/>
      <c r="G6" s="333"/>
      <c r="H6" s="333"/>
      <c r="I6" s="333"/>
      <c r="J6" s="333"/>
      <c r="K6" s="361">
        <v>628671286</v>
      </c>
      <c r="L6" s="361">
        <v>0</v>
      </c>
      <c r="M6" s="418">
        <v>628671286</v>
      </c>
      <c r="N6" s="5"/>
    </row>
    <row r="7" spans="1:14" s="6" customFormat="1" ht="16.25" customHeight="1" x14ac:dyDescent="0.35">
      <c r="A7" s="350"/>
      <c r="B7" s="365"/>
      <c r="C7" s="365" t="s">
        <v>16</v>
      </c>
      <c r="E7" s="333"/>
      <c r="F7" s="333"/>
      <c r="G7" s="333"/>
      <c r="H7" s="333"/>
      <c r="I7" s="333"/>
      <c r="J7" s="333"/>
      <c r="K7" s="385">
        <v>299519925</v>
      </c>
      <c r="L7" s="385">
        <v>89993.430000000008</v>
      </c>
      <c r="M7" s="419">
        <v>299609918.43000001</v>
      </c>
      <c r="N7" s="5"/>
    </row>
    <row r="8" spans="1:14" s="6" customFormat="1" ht="14" customHeight="1" x14ac:dyDescent="0.35">
      <c r="A8" s="350"/>
      <c r="B8" s="365"/>
      <c r="C8" s="364" t="s">
        <v>17</v>
      </c>
      <c r="E8" s="333"/>
      <c r="F8" s="333"/>
      <c r="G8" s="333"/>
      <c r="H8" s="333"/>
      <c r="I8" s="333"/>
      <c r="J8" s="333"/>
      <c r="K8" s="362">
        <v>2071446625</v>
      </c>
      <c r="L8" s="362">
        <v>4271596.1899999995</v>
      </c>
      <c r="M8" s="420">
        <v>2075718221.1900001</v>
      </c>
      <c r="N8" s="5"/>
    </row>
    <row r="9" spans="1:14" s="6" customFormat="1" ht="14" customHeight="1" x14ac:dyDescent="0.35">
      <c r="A9" s="350"/>
      <c r="B9" s="364" t="s">
        <v>18</v>
      </c>
      <c r="C9" s="365"/>
      <c r="E9" s="333"/>
      <c r="F9" s="333"/>
      <c r="G9" s="333"/>
      <c r="H9" s="333"/>
      <c r="I9" s="333"/>
      <c r="J9" s="333"/>
      <c r="K9" s="361"/>
      <c r="L9" s="361"/>
      <c r="M9" s="418"/>
      <c r="N9" s="5"/>
    </row>
    <row r="10" spans="1:14" s="6" customFormat="1" ht="14" customHeight="1" x14ac:dyDescent="0.35">
      <c r="A10" s="350"/>
      <c r="B10" s="365"/>
      <c r="C10" s="365" t="s">
        <v>19</v>
      </c>
      <c r="E10" s="333"/>
      <c r="F10" s="333"/>
      <c r="G10" s="333"/>
      <c r="H10" s="333"/>
      <c r="I10" s="333"/>
      <c r="J10" s="333"/>
      <c r="K10" s="361">
        <v>15417544191</v>
      </c>
      <c r="L10" s="361">
        <v>15734951.030000001</v>
      </c>
      <c r="M10" s="418">
        <v>15433279142.030001</v>
      </c>
      <c r="N10" s="5"/>
    </row>
    <row r="11" spans="1:14" s="4" customFormat="1" ht="14" customHeight="1" x14ac:dyDescent="0.35">
      <c r="A11" s="350"/>
      <c r="B11" s="365"/>
      <c r="C11" s="365" t="s">
        <v>20</v>
      </c>
      <c r="E11" s="333"/>
      <c r="F11" s="333"/>
      <c r="G11" s="333"/>
      <c r="H11" s="333"/>
      <c r="I11" s="333"/>
      <c r="J11" s="333"/>
      <c r="K11" s="361">
        <v>2</v>
      </c>
      <c r="L11" s="361">
        <v>-2561475.52</v>
      </c>
      <c r="M11" s="418">
        <v>-2561473.52</v>
      </c>
      <c r="N11" s="7"/>
    </row>
    <row r="12" spans="1:14" s="6" customFormat="1" ht="14" customHeight="1" x14ac:dyDescent="0.35">
      <c r="A12" s="350"/>
      <c r="B12" s="366"/>
      <c r="C12" s="366" t="s">
        <v>21</v>
      </c>
      <c r="E12" s="367"/>
      <c r="F12" s="367"/>
      <c r="G12" s="367"/>
      <c r="H12" s="367"/>
      <c r="I12" s="367"/>
      <c r="J12" s="367"/>
      <c r="K12" s="361">
        <v>2124765481</v>
      </c>
      <c r="L12" s="361">
        <v>1110948.1100000001</v>
      </c>
      <c r="M12" s="418">
        <v>2125876429.1099999</v>
      </c>
      <c r="N12" s="5"/>
    </row>
    <row r="13" spans="1:14" s="6" customFormat="1" ht="16.25" customHeight="1" x14ac:dyDescent="0.35">
      <c r="A13" s="350"/>
      <c r="B13" s="366"/>
      <c r="C13" s="366" t="s">
        <v>22</v>
      </c>
      <c r="E13" s="167"/>
      <c r="F13" s="167"/>
      <c r="G13" s="167"/>
      <c r="H13" s="167"/>
      <c r="I13" s="167"/>
      <c r="J13" s="167"/>
      <c r="K13" s="385">
        <v>5066749183</v>
      </c>
      <c r="L13" s="385">
        <v>-381016.19</v>
      </c>
      <c r="M13" s="419">
        <v>5066368166.8100004</v>
      </c>
      <c r="N13" s="5"/>
    </row>
    <row r="14" spans="1:14" s="6" customFormat="1" ht="14" customHeight="1" x14ac:dyDescent="0.35">
      <c r="A14" s="350"/>
      <c r="B14" s="366"/>
      <c r="C14" s="368" t="s">
        <v>23</v>
      </c>
      <c r="E14" s="167"/>
      <c r="F14" s="167"/>
      <c r="G14" s="167"/>
      <c r="H14" s="167"/>
      <c r="I14" s="167"/>
      <c r="J14" s="167"/>
      <c r="K14" s="362">
        <v>22609058857</v>
      </c>
      <c r="L14" s="362">
        <v>13903407.430000002</v>
      </c>
      <c r="M14" s="420">
        <v>22622962264.43</v>
      </c>
      <c r="N14" s="5"/>
    </row>
    <row r="15" spans="1:14" s="6" customFormat="1" ht="18.75" customHeight="1" thickBot="1" x14ac:dyDescent="0.4">
      <c r="A15" s="363"/>
      <c r="B15" s="373" t="s">
        <v>463</v>
      </c>
      <c r="C15" s="374"/>
      <c r="D15" s="374"/>
      <c r="E15" s="374"/>
      <c r="F15" s="374"/>
      <c r="G15" s="374"/>
      <c r="H15" s="374"/>
      <c r="I15" s="374"/>
      <c r="J15" s="374"/>
      <c r="K15" s="381">
        <v>24680505482</v>
      </c>
      <c r="L15" s="375">
        <v>18175003.620000001</v>
      </c>
      <c r="M15" s="421">
        <v>24698680485.619999</v>
      </c>
      <c r="N15" s="5"/>
    </row>
    <row r="16" spans="1:14" s="6" customFormat="1" ht="12" customHeight="1" thickTop="1" x14ac:dyDescent="0.35">
      <c r="A16" s="363"/>
      <c r="B16" s="369"/>
      <c r="C16" s="370"/>
      <c r="E16" s="371"/>
      <c r="F16" s="371"/>
      <c r="G16" s="371"/>
      <c r="H16" s="371"/>
      <c r="I16" s="371"/>
      <c r="J16" s="371"/>
      <c r="K16" s="361"/>
      <c r="L16" s="361"/>
      <c r="M16" s="418"/>
      <c r="N16" s="5"/>
    </row>
    <row r="17" spans="1:14" s="6" customFormat="1" ht="14" customHeight="1" x14ac:dyDescent="0.35">
      <c r="A17" s="363"/>
      <c r="B17" s="364" t="s">
        <v>24</v>
      </c>
      <c r="C17" s="370"/>
      <c r="E17" s="371"/>
      <c r="F17" s="371"/>
      <c r="G17" s="371"/>
      <c r="H17" s="371"/>
      <c r="I17" s="371"/>
      <c r="J17" s="371"/>
      <c r="K17" s="361"/>
      <c r="L17" s="361"/>
      <c r="M17" s="418"/>
      <c r="N17" s="5"/>
    </row>
    <row r="18" spans="1:14" s="6" customFormat="1" ht="14" customHeight="1" x14ac:dyDescent="0.35">
      <c r="A18" s="350"/>
      <c r="B18" s="366"/>
      <c r="C18" s="366" t="s">
        <v>25</v>
      </c>
      <c r="E18" s="167"/>
      <c r="F18" s="167"/>
      <c r="G18" s="167"/>
      <c r="H18" s="167"/>
      <c r="I18" s="167"/>
      <c r="J18" s="167"/>
      <c r="K18" s="361">
        <v>897101001</v>
      </c>
      <c r="L18" s="361">
        <v>0</v>
      </c>
      <c r="M18" s="418">
        <v>897101001</v>
      </c>
      <c r="N18" s="5"/>
    </row>
    <row r="19" spans="1:14" s="6" customFormat="1" ht="14" customHeight="1" x14ac:dyDescent="0.35">
      <c r="A19" s="350"/>
      <c r="B19" s="366"/>
      <c r="C19" s="366" t="s">
        <v>26</v>
      </c>
      <c r="E19" s="372"/>
      <c r="F19" s="372"/>
      <c r="G19" s="372"/>
      <c r="H19" s="372"/>
      <c r="I19" s="372"/>
      <c r="J19" s="167"/>
      <c r="K19" s="361">
        <v>1296065217</v>
      </c>
      <c r="L19" s="361">
        <v>2179581.6599999997</v>
      </c>
      <c r="M19" s="418">
        <v>1298244798.6600001</v>
      </c>
      <c r="N19" s="5"/>
    </row>
    <row r="20" spans="1:14" s="6" customFormat="1" ht="14" customHeight="1" x14ac:dyDescent="0.35">
      <c r="A20" s="350"/>
      <c r="B20" s="366"/>
      <c r="C20" s="366" t="s">
        <v>27</v>
      </c>
      <c r="E20" s="167"/>
      <c r="F20" s="167"/>
      <c r="G20" s="167"/>
      <c r="H20" s="167"/>
      <c r="I20" s="167"/>
      <c r="J20" s="167"/>
      <c r="K20" s="361">
        <v>72012897</v>
      </c>
      <c r="L20" s="361">
        <v>0</v>
      </c>
      <c r="M20" s="418">
        <v>72012897</v>
      </c>
      <c r="N20" s="5"/>
    </row>
    <row r="21" spans="1:14" s="6" customFormat="1" ht="13.5" customHeight="1" x14ac:dyDescent="0.35">
      <c r="A21" s="350"/>
      <c r="B21" s="366"/>
      <c r="C21" s="366" t="s">
        <v>28</v>
      </c>
      <c r="E21" s="167"/>
      <c r="F21" s="167"/>
      <c r="G21" s="167"/>
      <c r="H21" s="167"/>
      <c r="I21" s="167"/>
      <c r="J21" s="167"/>
      <c r="K21" s="361">
        <v>113564951</v>
      </c>
      <c r="L21" s="361">
        <v>611494.21</v>
      </c>
      <c r="M21" s="418">
        <v>114176445.20999999</v>
      </c>
      <c r="N21" s="5"/>
    </row>
    <row r="22" spans="1:14" s="6" customFormat="1" ht="16.25" customHeight="1" x14ac:dyDescent="0.6">
      <c r="A22" s="350"/>
      <c r="B22" s="366"/>
      <c r="C22" s="366" t="s">
        <v>29</v>
      </c>
      <c r="E22" s="167"/>
      <c r="F22" s="167"/>
      <c r="G22" s="167"/>
      <c r="H22" s="167"/>
      <c r="I22" s="167"/>
      <c r="J22" s="167"/>
      <c r="K22" s="387">
        <v>401054106</v>
      </c>
      <c r="L22" s="387">
        <v>0</v>
      </c>
      <c r="M22" s="422">
        <v>401054106</v>
      </c>
      <c r="N22" s="5"/>
    </row>
    <row r="23" spans="1:14" s="6" customFormat="1" ht="14" customHeight="1" x14ac:dyDescent="0.35">
      <c r="A23" s="350"/>
      <c r="B23" s="366"/>
      <c r="C23" s="368" t="s">
        <v>30</v>
      </c>
      <c r="E23" s="167"/>
      <c r="F23" s="167"/>
      <c r="G23" s="167"/>
      <c r="H23" s="167"/>
      <c r="I23" s="167"/>
      <c r="J23" s="167"/>
      <c r="K23" s="362">
        <v>2779798172</v>
      </c>
      <c r="L23" s="362">
        <v>2791075.8699999996</v>
      </c>
      <c r="M23" s="420">
        <v>2782589247.8699999</v>
      </c>
      <c r="N23" s="5"/>
    </row>
    <row r="24" spans="1:14" s="6" customFormat="1" ht="14" customHeight="1" x14ac:dyDescent="0.35">
      <c r="A24" s="350"/>
      <c r="B24" s="364" t="s">
        <v>31</v>
      </c>
      <c r="C24" s="368"/>
      <c r="E24" s="167"/>
      <c r="F24" s="167"/>
      <c r="G24" s="167"/>
      <c r="H24" s="167"/>
      <c r="I24" s="167"/>
      <c r="J24" s="167"/>
      <c r="K24" s="361"/>
      <c r="L24" s="361"/>
      <c r="M24" s="418"/>
      <c r="N24" s="5"/>
    </row>
    <row r="25" spans="1:14" s="6" customFormat="1" ht="14" customHeight="1" x14ac:dyDescent="0.35">
      <c r="A25" s="350"/>
      <c r="B25" s="366"/>
      <c r="C25" s="366" t="s">
        <v>32</v>
      </c>
      <c r="E25" s="167"/>
      <c r="F25" s="167"/>
      <c r="G25" s="167"/>
      <c r="H25" s="167"/>
      <c r="I25" s="167"/>
      <c r="J25" s="167"/>
      <c r="K25" s="361">
        <v>8505333606</v>
      </c>
      <c r="L25" s="361">
        <v>8660000</v>
      </c>
      <c r="M25" s="418">
        <v>8513993606</v>
      </c>
      <c r="N25" s="5"/>
    </row>
    <row r="26" spans="1:14" s="4" customFormat="1" ht="14" customHeight="1" x14ac:dyDescent="0.35">
      <c r="A26" s="350"/>
      <c r="B26" s="366"/>
      <c r="C26" s="366" t="s">
        <v>33</v>
      </c>
      <c r="E26" s="167"/>
      <c r="F26" s="167"/>
      <c r="G26" s="167"/>
      <c r="H26" s="167"/>
      <c r="I26" s="167"/>
      <c r="J26" s="167"/>
      <c r="K26" s="631">
        <v>1433060602</v>
      </c>
      <c r="L26" s="361">
        <v>0</v>
      </c>
      <c r="M26" s="418">
        <v>1433060602</v>
      </c>
      <c r="N26" s="7"/>
    </row>
    <row r="27" spans="1:14" s="384" customFormat="1" ht="16.25" customHeight="1" x14ac:dyDescent="0.25">
      <c r="A27" s="363"/>
      <c r="B27" s="383"/>
      <c r="C27" s="383" t="s">
        <v>34</v>
      </c>
      <c r="E27" s="371"/>
      <c r="F27" s="371"/>
      <c r="G27" s="371"/>
      <c r="H27" s="371"/>
      <c r="I27" s="371"/>
      <c r="J27" s="371"/>
      <c r="K27" s="385">
        <v>1957915165</v>
      </c>
      <c r="L27" s="385">
        <v>0</v>
      </c>
      <c r="M27" s="419">
        <v>1957915165</v>
      </c>
      <c r="N27" s="386"/>
    </row>
    <row r="28" spans="1:14" s="384" customFormat="1" ht="13.5" customHeight="1" x14ac:dyDescent="0.3">
      <c r="A28" s="363"/>
      <c r="B28" s="383"/>
      <c r="C28" s="369" t="s">
        <v>35</v>
      </c>
      <c r="E28" s="371"/>
      <c r="F28" s="371"/>
      <c r="G28" s="371"/>
      <c r="H28" s="371"/>
      <c r="I28" s="371"/>
      <c r="J28" s="371"/>
      <c r="K28" s="388">
        <v>11896309373</v>
      </c>
      <c r="L28" s="388">
        <v>8660000</v>
      </c>
      <c r="M28" s="423">
        <v>11904969373</v>
      </c>
      <c r="N28" s="386"/>
    </row>
    <row r="29" spans="1:14" s="6" customFormat="1" ht="19.5" customHeight="1" thickBot="1" x14ac:dyDescent="0.4">
      <c r="A29" s="348"/>
      <c r="B29" s="393" t="s">
        <v>464</v>
      </c>
      <c r="C29" s="389"/>
      <c r="D29" s="390"/>
      <c r="E29" s="391"/>
      <c r="F29" s="391"/>
      <c r="G29" s="391"/>
      <c r="H29" s="391"/>
      <c r="I29" s="391"/>
      <c r="J29" s="391"/>
      <c r="K29" s="392">
        <v>14676107545</v>
      </c>
      <c r="L29" s="392">
        <v>11451075.869999999</v>
      </c>
      <c r="M29" s="424">
        <v>14687558620.870001</v>
      </c>
      <c r="N29" s="5"/>
    </row>
    <row r="30" spans="1:14" s="6" customFormat="1" ht="14" customHeight="1" thickTop="1" x14ac:dyDescent="0.35">
      <c r="A30" s="348"/>
      <c r="B30" s="369"/>
      <c r="C30" s="369"/>
      <c r="E30" s="371"/>
      <c r="F30" s="371"/>
      <c r="G30" s="371"/>
      <c r="H30" s="371"/>
      <c r="I30" s="371"/>
      <c r="J30" s="371"/>
      <c r="K30" s="361"/>
      <c r="L30" s="361"/>
      <c r="M30" s="418"/>
      <c r="N30" s="5"/>
    </row>
    <row r="31" spans="1:14" s="4" customFormat="1" ht="14" customHeight="1" x14ac:dyDescent="0.35">
      <c r="A31" s="333"/>
      <c r="B31" s="368" t="s">
        <v>465</v>
      </c>
      <c r="C31" s="366"/>
      <c r="E31" s="167"/>
      <c r="F31" s="167"/>
      <c r="G31" s="167"/>
      <c r="H31" s="167"/>
      <c r="I31" s="167"/>
      <c r="J31" s="167"/>
      <c r="K31" s="361"/>
      <c r="L31" s="361"/>
      <c r="M31" s="418"/>
      <c r="N31" s="5"/>
    </row>
    <row r="32" spans="1:14" s="6" customFormat="1" ht="14" customHeight="1" x14ac:dyDescent="0.3">
      <c r="A32" s="333"/>
      <c r="B32" s="368"/>
      <c r="C32" s="366" t="s">
        <v>36</v>
      </c>
      <c r="E32" s="167"/>
      <c r="F32" s="167"/>
      <c r="G32" s="167"/>
      <c r="H32" s="167"/>
      <c r="I32" s="167"/>
      <c r="J32" s="167"/>
      <c r="K32" s="361">
        <v>10004397937</v>
      </c>
      <c r="L32" s="361">
        <v>6723927.7499999981</v>
      </c>
      <c r="M32" s="418">
        <v>10011121864.75</v>
      </c>
    </row>
    <row r="33" spans="1:14" s="6" customFormat="1" ht="12" customHeight="1" x14ac:dyDescent="0.3">
      <c r="A33" s="333"/>
      <c r="B33" s="368"/>
      <c r="C33" s="366"/>
      <c r="E33" s="167"/>
      <c r="F33" s="167"/>
      <c r="G33" s="167"/>
      <c r="H33" s="167"/>
      <c r="I33" s="167"/>
      <c r="J33" s="167"/>
      <c r="K33" s="361"/>
      <c r="L33" s="361"/>
      <c r="M33" s="418"/>
    </row>
    <row r="34" spans="1:14" s="6" customFormat="1" ht="15.75" customHeight="1" thickBot="1" x14ac:dyDescent="0.4">
      <c r="A34" s="333"/>
      <c r="B34" s="382" t="s">
        <v>466</v>
      </c>
      <c r="C34" s="377"/>
      <c r="D34" s="378"/>
      <c r="E34" s="379"/>
      <c r="F34" s="379"/>
      <c r="G34" s="379"/>
      <c r="H34" s="379"/>
      <c r="I34" s="379"/>
      <c r="J34" s="380"/>
      <c r="K34" s="376">
        <v>24680505482</v>
      </c>
      <c r="L34" s="376">
        <v>18175003.619999997</v>
      </c>
      <c r="M34" s="425">
        <v>24698680485.619999</v>
      </c>
      <c r="N34" s="5"/>
    </row>
    <row r="35" spans="1:14" s="11" customFormat="1" ht="14.75" customHeight="1" thickTop="1" x14ac:dyDescent="0.35">
      <c r="A35" s="333"/>
      <c r="B35" s="167"/>
      <c r="C35" s="167"/>
      <c r="D35" s="167"/>
      <c r="E35" s="167"/>
      <c r="F35" s="167"/>
      <c r="G35" s="167"/>
      <c r="H35" s="167"/>
      <c r="I35" s="167"/>
      <c r="J35" s="167"/>
      <c r="N35" s="10"/>
    </row>
    <row r="36" spans="1:14" s="6" customFormat="1" ht="14.75" customHeight="1" x14ac:dyDescent="0.35">
      <c r="A36" s="333"/>
      <c r="B36" s="167"/>
      <c r="C36" s="167"/>
      <c r="D36" s="167"/>
      <c r="E36" s="167"/>
      <c r="F36" s="167"/>
      <c r="G36" s="167"/>
      <c r="H36" s="167"/>
      <c r="I36" s="167"/>
      <c r="J36" s="167"/>
      <c r="K36" s="632"/>
      <c r="L36" s="632"/>
      <c r="M36" s="632"/>
      <c r="N36" s="5"/>
    </row>
    <row r="37" spans="1:14" s="4" customFormat="1" ht="14.75" customHeight="1" x14ac:dyDescent="0.35">
      <c r="A37" s="333"/>
      <c r="B37" s="167"/>
      <c r="C37" s="167"/>
      <c r="D37" s="167"/>
      <c r="E37" s="167"/>
      <c r="F37" s="167"/>
      <c r="G37" s="167"/>
      <c r="H37" s="167"/>
      <c r="I37" s="167"/>
      <c r="J37" s="167"/>
      <c r="K37" s="630"/>
      <c r="L37" s="630"/>
      <c r="M37" s="630"/>
      <c r="N37" s="9"/>
    </row>
    <row r="38" spans="1:14" ht="14.75" customHeight="1" x14ac:dyDescent="0.25"/>
    <row r="39" spans="1:14" ht="14.75" customHeight="1" x14ac:dyDescent="0.25"/>
    <row r="40" spans="1:14" ht="14.75" customHeight="1" x14ac:dyDescent="0.25"/>
    <row r="41" spans="1:14" ht="14.75" customHeight="1" x14ac:dyDescent="0.25"/>
    <row r="42" spans="1:14" ht="14.75" customHeight="1" x14ac:dyDescent="0.25"/>
    <row r="43" spans="1:14" ht="14.75" customHeight="1" x14ac:dyDescent="0.25"/>
  </sheetData>
  <sheetProtection algorithmName="SHA-512" hashValue="sHuEV1DlMnrT56Pq/zK3nQ/cSilGnvF8lv6Ncr0tVFJQtJpFhvfbWaLaFLVZJNpzD2R/XfwpGLMPiqTbRkZXiA==" saltValue="INrsPI/Hha4jKxuzExhBQQ==" spinCount="100000" sheet="1" objects="1" scenarios="1"/>
  <mergeCells count="1">
    <mergeCell ref="B1:I1"/>
  </mergeCells>
  <phoneticPr fontId="20" type="noConversion"/>
  <printOptions horizontalCentered="1" verticalCentered="1"/>
  <pageMargins left="0.25" right="0.25" top="0.75" bottom="0.4" header="0.3" footer="0.3"/>
  <pageSetup orientation="landscape" r:id="rId1"/>
  <headerFooter differentFirst="1" alignWithMargins="0">
    <oddHeader>&amp;L&amp;K01+033Ontario Energy Board&amp;R&amp;"Arial,Bold"&amp;K01+0322019&amp;"Arial,Regular" Yearbook of
Natural Gas Distributors</oddHeader>
    <oddFooter>&amp;R&amp;"Arial,Bold"&amp;9&amp;K01+034&amp;P &amp;"Arial,Regular"of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4D600"/>
  </sheetPr>
  <dimension ref="A1:H45"/>
  <sheetViews>
    <sheetView showGridLines="0" view="pageBreakPreview" zoomScaleNormal="100" zoomScaleSheetLayoutView="100" workbookViewId="0">
      <selection sqref="A1:XFD1048576"/>
    </sheetView>
  </sheetViews>
  <sheetFormatPr defaultRowHeight="12.5" x14ac:dyDescent="0.25"/>
  <cols>
    <col min="1" max="1" width="11.54296875" customWidth="1"/>
    <col min="13" max="13" width="8.54296875" customWidth="1"/>
  </cols>
  <sheetData>
    <row r="1" spans="1:1" s="6" customFormat="1" ht="12.75" customHeight="1" x14ac:dyDescent="0.25"/>
    <row r="2" spans="1:1" s="6" customFormat="1" ht="12.75" customHeight="1" x14ac:dyDescent="0.25"/>
    <row r="3" spans="1:1" s="6" customFormat="1" ht="12.75" customHeight="1" x14ac:dyDescent="0.35">
      <c r="A3" s="5"/>
    </row>
    <row r="4" spans="1:1" s="6" customFormat="1" ht="12.75" customHeight="1" x14ac:dyDescent="0.35">
      <c r="A4" s="5"/>
    </row>
    <row r="5" spans="1:1" s="6" customFormat="1" ht="12.75" customHeight="1" x14ac:dyDescent="0.35">
      <c r="A5" s="5"/>
    </row>
    <row r="6" spans="1:1" s="6" customFormat="1" ht="12.75" customHeight="1" x14ac:dyDescent="0.35">
      <c r="A6" s="5"/>
    </row>
    <row r="7" spans="1:1" s="6" customFormat="1" ht="12.75" customHeight="1" x14ac:dyDescent="0.35">
      <c r="A7" s="5"/>
    </row>
    <row r="8" spans="1:1" s="6" customFormat="1" ht="12.75" customHeight="1" x14ac:dyDescent="0.35">
      <c r="A8" s="5"/>
    </row>
    <row r="9" spans="1:1" s="6" customFormat="1" ht="12.75" customHeight="1" x14ac:dyDescent="0.35">
      <c r="A9" s="5"/>
    </row>
    <row r="10" spans="1:1" s="6" customFormat="1" ht="12.75" customHeight="1" x14ac:dyDescent="0.35">
      <c r="A10" s="5"/>
    </row>
    <row r="11" spans="1:1" s="4" customFormat="1" ht="12.75" customHeight="1" x14ac:dyDescent="0.35">
      <c r="A11" s="7"/>
    </row>
    <row r="12" spans="1:1" s="6" customFormat="1" ht="12.75" customHeight="1" x14ac:dyDescent="0.35">
      <c r="A12" s="5"/>
    </row>
    <row r="13" spans="1:1" s="6" customFormat="1" ht="12.75" customHeight="1" x14ac:dyDescent="0.35">
      <c r="A13" s="5"/>
    </row>
    <row r="14" spans="1:1" s="6" customFormat="1" ht="12.75" customHeight="1" x14ac:dyDescent="0.35">
      <c r="A14" s="5"/>
    </row>
    <row r="15" spans="1:1" s="6" customFormat="1" ht="12.75" customHeight="1" x14ac:dyDescent="0.35">
      <c r="A15" s="5"/>
    </row>
    <row r="16" spans="1:1" s="6" customFormat="1" ht="12.75" customHeight="1" x14ac:dyDescent="0.35">
      <c r="A16" s="5"/>
    </row>
    <row r="17" spans="1:1" s="4" customFormat="1" ht="12.75" customHeight="1" x14ac:dyDescent="0.35">
      <c r="A17" s="7"/>
    </row>
    <row r="18" spans="1:1" s="6" customFormat="1" ht="8.25" customHeight="1" x14ac:dyDescent="0.35">
      <c r="A18" s="8"/>
    </row>
    <row r="19" spans="1:1" s="4" customFormat="1" ht="15.5" x14ac:dyDescent="0.35">
      <c r="A19" s="7"/>
    </row>
    <row r="20" spans="1:1" s="6" customFormat="1" ht="12.75" customHeight="1" x14ac:dyDescent="0.35">
      <c r="A20" s="5"/>
    </row>
    <row r="21" spans="1:1" s="6" customFormat="1" ht="12.75" customHeight="1" x14ac:dyDescent="0.35">
      <c r="A21" s="5"/>
    </row>
    <row r="22" spans="1:1" s="6" customFormat="1" ht="12.75" customHeight="1" x14ac:dyDescent="0.35">
      <c r="A22" s="5"/>
    </row>
    <row r="23" spans="1:1" s="6" customFormat="1" ht="12.75" customHeight="1" x14ac:dyDescent="0.35">
      <c r="A23" s="5"/>
    </row>
    <row r="24" spans="1:1" s="6" customFormat="1" ht="12" customHeight="1" x14ac:dyDescent="0.35">
      <c r="A24" s="5"/>
    </row>
    <row r="25" spans="1:1" s="6" customFormat="1" ht="12.75" customHeight="1" x14ac:dyDescent="0.35">
      <c r="A25" s="5"/>
    </row>
    <row r="26" spans="1:1" s="6" customFormat="1" ht="12.75" customHeight="1" x14ac:dyDescent="0.35">
      <c r="A26" s="5"/>
    </row>
    <row r="27" spans="1:1" s="6" customFormat="1" ht="12.75" customHeight="1" x14ac:dyDescent="0.35">
      <c r="A27" s="5"/>
    </row>
    <row r="28" spans="1:1" s="4" customFormat="1" ht="12.75" customHeight="1" x14ac:dyDescent="0.35">
      <c r="A28" s="7"/>
    </row>
    <row r="29" spans="1:1" s="6" customFormat="1" ht="12.75" customHeight="1" x14ac:dyDescent="0.35">
      <c r="A29" s="5"/>
    </row>
    <row r="30" spans="1:1" s="6" customFormat="1" ht="12.75" customHeight="1" x14ac:dyDescent="0.35">
      <c r="A30" s="5"/>
    </row>
    <row r="31" spans="1:1" s="6" customFormat="1" ht="12.75" customHeight="1" x14ac:dyDescent="0.35">
      <c r="A31" s="5"/>
    </row>
    <row r="32" spans="1:1" s="6" customFormat="1" ht="12.75" customHeight="1" x14ac:dyDescent="0.35">
      <c r="A32" s="5"/>
    </row>
    <row r="33" spans="1:8" s="4" customFormat="1" ht="12.75" customHeight="1" x14ac:dyDescent="0.35">
      <c r="A33" s="9"/>
    </row>
    <row r="34" spans="1:8" s="4" customFormat="1" ht="8.25" customHeight="1" x14ac:dyDescent="0.35">
      <c r="A34" s="5"/>
    </row>
    <row r="35" spans="1:8" s="6" customFormat="1" ht="12.75" customHeight="1" x14ac:dyDescent="0.25"/>
    <row r="36" spans="1:8" s="6" customFormat="1" ht="8.25" customHeight="1" x14ac:dyDescent="0.35">
      <c r="A36" s="5"/>
    </row>
    <row r="37" spans="1:8" s="6" customFormat="1" ht="12.75" customHeight="1" x14ac:dyDescent="0.35">
      <c r="A37" s="5"/>
    </row>
    <row r="38" spans="1:8" s="11" customFormat="1" ht="12.75" customHeight="1" x14ac:dyDescent="0.35">
      <c r="A38" s="10"/>
    </row>
    <row r="39" spans="1:8" s="6" customFormat="1" ht="8.25" customHeight="1" x14ac:dyDescent="0.35">
      <c r="A39" s="5"/>
    </row>
    <row r="40" spans="1:8" s="4" customFormat="1" ht="15.5" x14ac:dyDescent="0.35">
      <c r="A40" s="9"/>
    </row>
    <row r="44" spans="1:8" ht="13" x14ac:dyDescent="0.3">
      <c r="H44" s="12"/>
    </row>
    <row r="45" spans="1:8" ht="13" x14ac:dyDescent="0.3">
      <c r="H45" s="12"/>
    </row>
  </sheetData>
  <sheetProtection algorithmName="SHA-512" hashValue="/9AFgSWC2dt0khvXRzyBrHDEkWLg4eyH7eL5XreGcMf3z80KqU0lgPqB/AERoDooE1SxYNgJryJgM7lPbT02nA==" saltValue="Rj8P1uX9ctTyCh5PZAO60Q==" spinCount="100000" sheet="1" objects="1" scenarios="1"/>
  <phoneticPr fontId="20" type="noConversion"/>
  <printOptions horizontalCentered="1" verticalCentered="1"/>
  <pageMargins left="0.25" right="0.25" top="0.75" bottom="0.4" header="0.3" footer="0.3"/>
  <pageSetup orientation="landscape" r:id="rId1"/>
  <headerFooter differentFirst="1" alignWithMargins="0">
    <oddHeader>&amp;L&amp;K01+033Ontario Energy Board&amp;R&amp;"Arial,Bold"&amp;K01+0322019&amp;"Arial,Regular" Yearbook of
Natural Gas Distributors</oddHeader>
    <oddFooter>&amp;R&amp;"Arial,Bold"&amp;9&amp;K01+034&amp;P &amp;"Arial,Regular"of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6A9"/>
  </sheetPr>
  <dimension ref="A1:M43"/>
  <sheetViews>
    <sheetView showGridLines="0" view="pageBreakPreview" zoomScaleNormal="100" zoomScaleSheetLayoutView="100" workbookViewId="0">
      <selection activeCell="X1" sqref="A1:XFD1048576"/>
    </sheetView>
  </sheetViews>
  <sheetFormatPr defaultRowHeight="12.5" x14ac:dyDescent="0.25"/>
  <cols>
    <col min="1" max="1" width="2.7265625" customWidth="1"/>
    <col min="2" max="9" width="5.26953125" customWidth="1"/>
    <col min="10" max="10" width="2.7265625" customWidth="1"/>
    <col min="11" max="13" width="16.7265625" customWidth="1"/>
  </cols>
  <sheetData>
    <row r="1" spans="1:13" s="6" customFormat="1" ht="13" thickBot="1" x14ac:dyDescent="0.3"/>
    <row r="2" spans="1:13" s="6" customFormat="1" ht="43.5" customHeight="1" thickTop="1" thickBot="1" x14ac:dyDescent="0.45">
      <c r="A2" s="14"/>
      <c r="B2" s="671" t="s">
        <v>480</v>
      </c>
      <c r="C2" s="671"/>
      <c r="D2" s="671"/>
      <c r="E2" s="671"/>
      <c r="F2" s="671"/>
      <c r="G2" s="671"/>
      <c r="H2" s="671"/>
      <c r="I2" s="671"/>
      <c r="K2" s="359" t="s">
        <v>444</v>
      </c>
      <c r="L2" s="359" t="s">
        <v>467</v>
      </c>
      <c r="M2" s="359" t="s">
        <v>468</v>
      </c>
    </row>
    <row r="3" spans="1:13" s="42" customFormat="1" ht="15" customHeight="1" thickTop="1" x14ac:dyDescent="0.35">
      <c r="B3" s="43"/>
      <c r="K3" s="360" t="s">
        <v>462</v>
      </c>
      <c r="L3" s="360" t="s">
        <v>462</v>
      </c>
      <c r="M3" s="417" t="s">
        <v>462</v>
      </c>
    </row>
    <row r="4" spans="1:13" s="42" customFormat="1" ht="15" customHeight="1" x14ac:dyDescent="0.35">
      <c r="B4" s="398" t="s">
        <v>40</v>
      </c>
      <c r="C4" s="16"/>
      <c r="K4" s="361"/>
      <c r="L4" s="361"/>
      <c r="M4" s="418"/>
    </row>
    <row r="5" spans="1:13" s="42" customFormat="1" ht="15" customHeight="1" x14ac:dyDescent="0.35">
      <c r="B5" s="16"/>
      <c r="C5" s="616" t="s">
        <v>37</v>
      </c>
      <c r="K5" s="617">
        <v>5074575545</v>
      </c>
      <c r="L5" s="617">
        <v>14026056.949999999</v>
      </c>
      <c r="M5" s="618">
        <v>5088601601.9499998</v>
      </c>
    </row>
    <row r="6" spans="1:13" s="44" customFormat="1" ht="15" customHeight="1" x14ac:dyDescent="0.4">
      <c r="B6" s="16"/>
      <c r="C6" s="616" t="s">
        <v>38</v>
      </c>
      <c r="D6" s="42"/>
      <c r="E6" s="42"/>
      <c r="F6" s="42"/>
      <c r="G6" s="42"/>
      <c r="H6" s="42"/>
      <c r="I6" s="42"/>
      <c r="J6" s="42"/>
      <c r="K6" s="619">
        <v>24762621</v>
      </c>
      <c r="L6" s="619">
        <v>-56383.83</v>
      </c>
      <c r="M6" s="620">
        <v>24706237.170000002</v>
      </c>
    </row>
    <row r="7" spans="1:13" s="42" customFormat="1" ht="15" customHeight="1" x14ac:dyDescent="0.35">
      <c r="B7" s="22"/>
      <c r="C7" s="45"/>
      <c r="D7" s="44"/>
      <c r="E7" s="44"/>
      <c r="F7" s="44"/>
      <c r="G7" s="44"/>
      <c r="H7" s="44"/>
      <c r="I7" s="44"/>
      <c r="J7" s="44"/>
      <c r="K7" s="621">
        <v>5099338166</v>
      </c>
      <c r="L7" s="621">
        <v>13969673.119999999</v>
      </c>
      <c r="M7" s="622">
        <v>5113307839.1199999</v>
      </c>
    </row>
    <row r="8" spans="1:13" s="42" customFormat="1" ht="15" customHeight="1" x14ac:dyDescent="0.35">
      <c r="B8" s="398" t="s">
        <v>44</v>
      </c>
      <c r="C8" s="45"/>
      <c r="K8" s="617"/>
      <c r="L8" s="617"/>
      <c r="M8" s="618"/>
    </row>
    <row r="9" spans="1:13" s="42" customFormat="1" ht="15" customHeight="1" x14ac:dyDescent="0.35">
      <c r="B9" s="16"/>
      <c r="C9" s="616" t="s">
        <v>46</v>
      </c>
      <c r="K9" s="617">
        <v>3446869500</v>
      </c>
      <c r="L9" s="617">
        <v>11265492.52</v>
      </c>
      <c r="M9" s="618">
        <v>3458134992.52</v>
      </c>
    </row>
    <row r="10" spans="1:13" s="42" customFormat="1" ht="15" customHeight="1" x14ac:dyDescent="0.35">
      <c r="B10" s="16"/>
      <c r="C10" s="616" t="s">
        <v>416</v>
      </c>
      <c r="K10" s="617">
        <v>637184619</v>
      </c>
      <c r="L10" s="617">
        <v>1283737.1200000001</v>
      </c>
      <c r="M10" s="618">
        <v>638468356.12</v>
      </c>
    </row>
    <row r="11" spans="1:13" s="44" customFormat="1" ht="15" customHeight="1" x14ac:dyDescent="0.4">
      <c r="B11" s="16"/>
      <c r="C11" s="616" t="s">
        <v>47</v>
      </c>
      <c r="D11" s="42"/>
      <c r="E11" s="42"/>
      <c r="F11" s="42"/>
      <c r="G11" s="42"/>
      <c r="H11" s="42"/>
      <c r="I11" s="42"/>
      <c r="J11" s="42"/>
      <c r="K11" s="619">
        <v>401662501</v>
      </c>
      <c r="L11" s="619">
        <v>335637.3</v>
      </c>
      <c r="M11" s="620">
        <v>401998138.30000001</v>
      </c>
    </row>
    <row r="12" spans="1:13" s="44" customFormat="1" ht="15" customHeight="1" x14ac:dyDescent="0.35">
      <c r="B12" s="22"/>
      <c r="C12" s="45"/>
      <c r="K12" s="621">
        <v>4485716620</v>
      </c>
      <c r="L12" s="621">
        <v>12884866.940000001</v>
      </c>
      <c r="M12" s="622">
        <v>4498601486.9399996</v>
      </c>
    </row>
    <row r="13" spans="1:13" s="44" customFormat="1" ht="15" customHeight="1" x14ac:dyDescent="0.35">
      <c r="B13" s="22"/>
      <c r="C13" s="397"/>
      <c r="K13" s="617"/>
      <c r="L13" s="617"/>
      <c r="M13" s="618"/>
    </row>
    <row r="14" spans="1:13" s="42" customFormat="1" ht="15" customHeight="1" thickBot="1" x14ac:dyDescent="0.4">
      <c r="B14" s="402" t="s">
        <v>41</v>
      </c>
      <c r="C14" s="403"/>
      <c r="D14" s="404"/>
      <c r="E14" s="404"/>
      <c r="F14" s="404"/>
      <c r="G14" s="404"/>
      <c r="H14" s="404"/>
      <c r="I14" s="404"/>
      <c r="J14" s="404"/>
      <c r="K14" s="623">
        <v>613621546</v>
      </c>
      <c r="L14" s="623">
        <v>1084806.1799999978</v>
      </c>
      <c r="M14" s="624">
        <v>614706352.17999995</v>
      </c>
    </row>
    <row r="15" spans="1:13" s="42" customFormat="1" ht="15" customHeight="1" thickTop="1" x14ac:dyDescent="0.35">
      <c r="B15" s="16"/>
      <c r="C15" s="45"/>
      <c r="K15" s="617"/>
      <c r="L15" s="617"/>
      <c r="M15" s="618"/>
    </row>
    <row r="16" spans="1:13" s="42" customFormat="1" ht="15" customHeight="1" x14ac:dyDescent="0.35">
      <c r="B16" s="30"/>
      <c r="C16" s="616" t="s">
        <v>319</v>
      </c>
      <c r="K16" s="617">
        <v>57555546</v>
      </c>
      <c r="L16" s="617">
        <v>0</v>
      </c>
      <c r="M16" s="618">
        <v>57555546</v>
      </c>
    </row>
    <row r="17" spans="1:13" s="42" customFormat="1" ht="15" customHeight="1" x14ac:dyDescent="0.35">
      <c r="B17" s="16"/>
      <c r="C17" s="18"/>
      <c r="K17" s="617"/>
      <c r="L17" s="617"/>
      <c r="M17" s="618"/>
    </row>
    <row r="18" spans="1:13" s="42" customFormat="1" ht="15" customHeight="1" x14ac:dyDescent="0.35">
      <c r="B18" s="629" t="s">
        <v>48</v>
      </c>
      <c r="C18" s="45"/>
      <c r="K18" s="617">
        <v>556066000</v>
      </c>
      <c r="L18" s="617">
        <v>1084806.1799999978</v>
      </c>
      <c r="M18" s="618">
        <v>557150806.17999995</v>
      </c>
    </row>
    <row r="19" spans="1:13" s="42" customFormat="1" ht="15" customHeight="1" x14ac:dyDescent="0.35">
      <c r="B19" s="30"/>
      <c r="C19" s="45"/>
      <c r="K19" s="617"/>
      <c r="L19" s="617"/>
      <c r="M19" s="618"/>
    </row>
    <row r="20" spans="1:13" s="44" customFormat="1" ht="15" customHeight="1" x14ac:dyDescent="0.35">
      <c r="B20" s="30"/>
      <c r="C20" s="614" t="s">
        <v>39</v>
      </c>
      <c r="D20" s="42"/>
      <c r="E20" s="42"/>
      <c r="F20" s="42"/>
      <c r="G20" s="42"/>
      <c r="H20" s="42"/>
      <c r="I20" s="42"/>
      <c r="J20" s="42"/>
      <c r="K20" s="617">
        <v>0</v>
      </c>
      <c r="L20" s="617">
        <v>0</v>
      </c>
      <c r="M20" s="618">
        <v>0</v>
      </c>
    </row>
    <row r="21" spans="1:13" s="44" customFormat="1" ht="15" customHeight="1" x14ac:dyDescent="0.35">
      <c r="B21" s="30"/>
      <c r="C21" s="614"/>
      <c r="D21" s="42"/>
      <c r="E21" s="42"/>
      <c r="F21" s="42"/>
      <c r="G21" s="42"/>
      <c r="H21" s="42"/>
      <c r="I21" s="42"/>
      <c r="J21" s="42"/>
      <c r="K21" s="625"/>
      <c r="L21" s="625"/>
      <c r="M21" s="626"/>
    </row>
    <row r="22" spans="1:13" s="44" customFormat="1" ht="15" customHeight="1" thickBot="1" x14ac:dyDescent="0.4">
      <c r="B22" s="615" t="s">
        <v>374</v>
      </c>
      <c r="C22" s="400"/>
      <c r="D22" s="401"/>
      <c r="E22" s="401"/>
      <c r="F22" s="401"/>
      <c r="G22" s="401"/>
      <c r="H22" s="401"/>
      <c r="I22" s="401"/>
      <c r="J22" s="401"/>
      <c r="K22" s="627">
        <v>556066000</v>
      </c>
      <c r="L22" s="627">
        <v>1084806.1799999978</v>
      </c>
      <c r="M22" s="628">
        <v>557150806.17999995</v>
      </c>
    </row>
    <row r="23" spans="1:13" s="42" customFormat="1" ht="15" customHeight="1" thickTop="1" x14ac:dyDescent="0.35">
      <c r="A23" s="38"/>
      <c r="B23" s="39"/>
      <c r="C23" s="44"/>
      <c r="D23" s="44"/>
      <c r="E23" s="44"/>
      <c r="F23" s="44"/>
      <c r="G23" s="44"/>
      <c r="H23" s="44"/>
      <c r="I23" s="44"/>
      <c r="J23" s="44"/>
      <c r="K23" s="40"/>
      <c r="L23" s="40"/>
      <c r="M23" s="41"/>
    </row>
    <row r="24" spans="1:13" s="42" customFormat="1" ht="15" customHeight="1" x14ac:dyDescent="0.35">
      <c r="K24" s="43"/>
      <c r="L24" s="43"/>
    </row>
    <row r="25" spans="1:13" s="6" customFormat="1" ht="12.75" customHeight="1" x14ac:dyDescent="0.35">
      <c r="A25" s="32"/>
      <c r="K25" s="34"/>
      <c r="L25" s="34"/>
      <c r="M25" s="32"/>
    </row>
    <row r="26" spans="1:13" s="4" customFormat="1" ht="12.75" customHeight="1" x14ac:dyDescent="0.35">
      <c r="A26" s="32"/>
      <c r="B26" s="351" t="s">
        <v>45</v>
      </c>
      <c r="K26" s="34"/>
      <c r="L26" s="34"/>
      <c r="M26" s="32"/>
    </row>
    <row r="27" spans="1:13" s="6" customFormat="1" ht="12.75" customHeight="1" x14ac:dyDescent="0.35">
      <c r="A27" s="32"/>
      <c r="B27" s="34"/>
      <c r="K27" s="34"/>
      <c r="L27" s="34"/>
      <c r="M27" s="32"/>
    </row>
    <row r="28" spans="1:13" s="6" customFormat="1" ht="12.75" customHeight="1" x14ac:dyDescent="0.35">
      <c r="A28" s="5"/>
      <c r="B28" s="241"/>
    </row>
    <row r="29" spans="1:13" s="6" customFormat="1" ht="16.5" x14ac:dyDescent="0.35">
      <c r="A29" s="5"/>
      <c r="B29" s="42"/>
    </row>
    <row r="30" spans="1:13" s="6" customFormat="1" ht="12.75" customHeight="1" x14ac:dyDescent="0.35">
      <c r="A30" s="5"/>
    </row>
    <row r="31" spans="1:13" s="4" customFormat="1" ht="12.75" customHeight="1" x14ac:dyDescent="0.35">
      <c r="A31" s="9"/>
    </row>
    <row r="32" spans="1:13" s="4" customFormat="1" ht="8.25" customHeight="1" x14ac:dyDescent="0.35">
      <c r="A32" s="5"/>
    </row>
    <row r="33" spans="1:3" s="6" customFormat="1" ht="12.75" customHeight="1" x14ac:dyDescent="0.25"/>
    <row r="34" spans="1:3" s="6" customFormat="1" ht="8.25" customHeight="1" x14ac:dyDescent="0.35">
      <c r="A34" s="5"/>
    </row>
    <row r="35" spans="1:3" s="6" customFormat="1" ht="12.75" customHeight="1" x14ac:dyDescent="0.35">
      <c r="A35" s="5"/>
    </row>
    <row r="36" spans="1:3" s="11" customFormat="1" ht="12.75" customHeight="1" x14ac:dyDescent="0.35">
      <c r="A36" s="10"/>
    </row>
    <row r="37" spans="1:3" s="6" customFormat="1" ht="8.25" customHeight="1" x14ac:dyDescent="0.35">
      <c r="A37" s="5"/>
    </row>
    <row r="38" spans="1:3" s="4" customFormat="1" ht="15.5" x14ac:dyDescent="0.35">
      <c r="A38" s="9"/>
    </row>
    <row r="43" spans="1:3" ht="13" x14ac:dyDescent="0.3">
      <c r="C43" s="12"/>
    </row>
  </sheetData>
  <sheetProtection algorithmName="SHA-512" hashValue="nCC8eArqs8AD8BTEIXKejxok6KlyrsOnE9INwvppWitm8Wi2OyRn5RxaTvmFCiHWz6aBxbxf+lcmE7OgZjKqqA==" saltValue="LoS+cmyarc+3ELB2w4lW8g==" spinCount="100000" sheet="1" objects="1" scenarios="1"/>
  <dataConsolidate/>
  <mergeCells count="1">
    <mergeCell ref="B2:I2"/>
  </mergeCells>
  <phoneticPr fontId="20" type="noConversion"/>
  <printOptions horizontalCentered="1" verticalCentered="1"/>
  <pageMargins left="0.25" right="0.25" top="0.75" bottom="0.4" header="0.3" footer="0.3"/>
  <pageSetup orientation="landscape" r:id="rId1"/>
  <headerFooter differentFirst="1" alignWithMargins="0">
    <oddHeader>&amp;L&amp;K01+033Ontario Energy Board&amp;R&amp;"Arial,Bold"&amp;K01+0322019&amp;"Arial,Regular" Yearbook of
Natural Gas Distributors</oddHeader>
    <oddFooter>&amp;R&amp;"Arial,Bold"&amp;9&amp;K01+034&amp;P &amp;"Arial,Regular"of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4D600"/>
  </sheetPr>
  <dimension ref="A1:J45"/>
  <sheetViews>
    <sheetView showGridLines="0" view="pageBreakPreview" zoomScale="90" zoomScaleNormal="100" zoomScaleSheetLayoutView="90" workbookViewId="0">
      <selection activeCell="X1" sqref="A1:XFD1048576"/>
    </sheetView>
  </sheetViews>
  <sheetFormatPr defaultRowHeight="12.5" x14ac:dyDescent="0.25"/>
  <cols>
    <col min="1" max="1" width="11.54296875" customWidth="1"/>
    <col min="13" max="13" width="15.54296875" customWidth="1"/>
    <col min="14" max="14" width="9.36328125" customWidth="1"/>
  </cols>
  <sheetData>
    <row r="1" spans="1:1" s="6" customFormat="1" ht="12.75" customHeight="1" x14ac:dyDescent="0.25"/>
    <row r="2" spans="1:1" s="6" customFormat="1" ht="12.75" customHeight="1" x14ac:dyDescent="0.25"/>
    <row r="3" spans="1:1" s="6" customFormat="1" ht="12.75" customHeight="1" x14ac:dyDescent="0.35">
      <c r="A3" s="5"/>
    </row>
    <row r="4" spans="1:1" s="6" customFormat="1" ht="12.75" customHeight="1" x14ac:dyDescent="0.35">
      <c r="A4" s="5"/>
    </row>
    <row r="5" spans="1:1" s="6" customFormat="1" ht="12.75" customHeight="1" x14ac:dyDescent="0.35">
      <c r="A5" s="5"/>
    </row>
    <row r="6" spans="1:1" s="6" customFormat="1" ht="12.75" customHeight="1" x14ac:dyDescent="0.35">
      <c r="A6" s="5"/>
    </row>
    <row r="7" spans="1:1" s="6" customFormat="1" ht="12.75" customHeight="1" x14ac:dyDescent="0.35">
      <c r="A7" s="5"/>
    </row>
    <row r="8" spans="1:1" s="6" customFormat="1" ht="12.75" customHeight="1" x14ac:dyDescent="0.35">
      <c r="A8" s="5"/>
    </row>
    <row r="9" spans="1:1" s="6" customFormat="1" ht="12.75" customHeight="1" x14ac:dyDescent="0.35">
      <c r="A9" s="5"/>
    </row>
    <row r="10" spans="1:1" s="6" customFormat="1" ht="12.75" customHeight="1" x14ac:dyDescent="0.35">
      <c r="A10" s="5"/>
    </row>
    <row r="11" spans="1:1" s="4" customFormat="1" ht="12.75" customHeight="1" x14ac:dyDescent="0.35">
      <c r="A11" s="7"/>
    </row>
    <row r="12" spans="1:1" s="6" customFormat="1" ht="12.75" customHeight="1" x14ac:dyDescent="0.35">
      <c r="A12" s="5"/>
    </row>
    <row r="13" spans="1:1" s="6" customFormat="1" ht="12.75" customHeight="1" x14ac:dyDescent="0.35">
      <c r="A13" s="5"/>
    </row>
    <row r="14" spans="1:1" s="6" customFormat="1" ht="12.75" customHeight="1" x14ac:dyDescent="0.35">
      <c r="A14" s="5"/>
    </row>
    <row r="15" spans="1:1" s="6" customFormat="1" ht="12.75" customHeight="1" x14ac:dyDescent="0.35">
      <c r="A15" s="5"/>
    </row>
    <row r="16" spans="1:1" s="6" customFormat="1" ht="12.75" customHeight="1" x14ac:dyDescent="0.35">
      <c r="A16" s="5"/>
    </row>
    <row r="17" spans="1:1" s="4" customFormat="1" ht="12.75" customHeight="1" x14ac:dyDescent="0.35">
      <c r="A17" s="7"/>
    </row>
    <row r="18" spans="1:1" s="6" customFormat="1" ht="8.25" customHeight="1" x14ac:dyDescent="0.35">
      <c r="A18" s="8"/>
    </row>
    <row r="19" spans="1:1" s="4" customFormat="1" ht="15.5" x14ac:dyDescent="0.35">
      <c r="A19" s="7"/>
    </row>
    <row r="20" spans="1:1" s="6" customFormat="1" ht="12.75" customHeight="1" x14ac:dyDescent="0.35">
      <c r="A20" s="5"/>
    </row>
    <row r="21" spans="1:1" s="6" customFormat="1" ht="12.75" customHeight="1" x14ac:dyDescent="0.35">
      <c r="A21" s="5"/>
    </row>
    <row r="22" spans="1:1" s="6" customFormat="1" ht="12.75" customHeight="1" x14ac:dyDescent="0.35">
      <c r="A22" s="5"/>
    </row>
    <row r="23" spans="1:1" s="6" customFormat="1" ht="12.75" customHeight="1" x14ac:dyDescent="0.35">
      <c r="A23" s="5"/>
    </row>
    <row r="24" spans="1:1" s="6" customFormat="1" ht="12" customHeight="1" x14ac:dyDescent="0.35">
      <c r="A24" s="5"/>
    </row>
    <row r="25" spans="1:1" s="6" customFormat="1" ht="12.75" customHeight="1" x14ac:dyDescent="0.35">
      <c r="A25" s="5"/>
    </row>
    <row r="26" spans="1:1" s="6" customFormat="1" ht="12.75" customHeight="1" x14ac:dyDescent="0.35">
      <c r="A26" s="5"/>
    </row>
    <row r="27" spans="1:1" s="6" customFormat="1" ht="12.75" customHeight="1" x14ac:dyDescent="0.35">
      <c r="A27" s="5"/>
    </row>
    <row r="28" spans="1:1" s="4" customFormat="1" ht="12.75" customHeight="1" x14ac:dyDescent="0.35">
      <c r="A28" s="7"/>
    </row>
    <row r="29" spans="1:1" s="6" customFormat="1" ht="12.75" customHeight="1" x14ac:dyDescent="0.35">
      <c r="A29" s="5"/>
    </row>
    <row r="30" spans="1:1" s="6" customFormat="1" ht="12.75" customHeight="1" x14ac:dyDescent="0.35">
      <c r="A30" s="5"/>
    </row>
    <row r="31" spans="1:1" s="6" customFormat="1" ht="12.75" customHeight="1" x14ac:dyDescent="0.35">
      <c r="A31" s="5"/>
    </row>
    <row r="32" spans="1:1" s="6" customFormat="1" ht="12.75" customHeight="1" x14ac:dyDescent="0.35">
      <c r="A32" s="5"/>
    </row>
    <row r="33" spans="1:10" s="4" customFormat="1" ht="12.75" customHeight="1" x14ac:dyDescent="0.35">
      <c r="A33" s="9"/>
    </row>
    <row r="34" spans="1:10" s="4" customFormat="1" ht="8.25" customHeight="1" x14ac:dyDescent="0.35">
      <c r="A34" s="5"/>
    </row>
    <row r="35" spans="1:10" s="6" customFormat="1" ht="12.75" customHeight="1" x14ac:dyDescent="0.25"/>
    <row r="36" spans="1:10" s="6" customFormat="1" ht="8.25" customHeight="1" x14ac:dyDescent="0.35">
      <c r="A36" s="5"/>
    </row>
    <row r="37" spans="1:10" s="6" customFormat="1" ht="12.75" customHeight="1" x14ac:dyDescent="0.35">
      <c r="A37" s="5"/>
    </row>
    <row r="38" spans="1:10" s="11" customFormat="1" ht="12.75" customHeight="1" x14ac:dyDescent="0.35">
      <c r="A38" s="10"/>
    </row>
    <row r="39" spans="1:10" s="6" customFormat="1" ht="8.25" customHeight="1" x14ac:dyDescent="0.35">
      <c r="A39" s="5"/>
    </row>
    <row r="40" spans="1:10" s="4" customFormat="1" ht="15.5" x14ac:dyDescent="0.35">
      <c r="A40" s="9"/>
    </row>
    <row r="41" spans="1:10" ht="13" x14ac:dyDescent="0.3">
      <c r="J41" s="12"/>
    </row>
    <row r="42" spans="1:10" x14ac:dyDescent="0.25">
      <c r="I42" s="198"/>
    </row>
    <row r="45" spans="1:10" ht="13" x14ac:dyDescent="0.3">
      <c r="H45" s="12"/>
    </row>
  </sheetData>
  <sheetProtection algorithmName="SHA-512" hashValue="HXSMb7wxJL/yN/pVPwOlHJAQQrCqtoVHPiapKy8YC1ESQArsmnLhIYM/+pAvecl0gaT+Prcba8Mvfojufg9Ajw==" saltValue="Dy8+KJDlLoH2+4Fkts6sCw==" spinCount="100000" sheet="1" objects="1" scenarios="1"/>
  <phoneticPr fontId="20" type="noConversion"/>
  <printOptions horizontalCentered="1" verticalCentered="1"/>
  <pageMargins left="0.25" right="0.25" top="0.75" bottom="0.4" header="0.3" footer="0.3"/>
  <pageSetup orientation="landscape" r:id="rId1"/>
  <headerFooter differentFirst="1" alignWithMargins="0">
    <oddHeader>&amp;L&amp;K01+033Ontario Energy Board&amp;R&amp;"Arial,Bold"&amp;K01+0322019&amp;"Arial,Regular" Yearbook of
Natural Gas Distributors</oddHeader>
    <oddFooter>&amp;R&amp;"Arial,Bold"&amp;9&amp;K01+034&amp;P &amp;"Arial,Regular"of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6A9"/>
  </sheetPr>
  <dimension ref="A1:M40"/>
  <sheetViews>
    <sheetView showGridLines="0" view="pageBreakPreview" topLeftCell="A5" zoomScaleNormal="100" zoomScaleSheetLayoutView="100" workbookViewId="0">
      <selection activeCell="R38" sqref="R38"/>
    </sheetView>
  </sheetViews>
  <sheetFormatPr defaultRowHeight="12.5" x14ac:dyDescent="0.25"/>
  <cols>
    <col min="1" max="1" width="2.7265625" customWidth="1"/>
    <col min="2" max="9" width="5.26953125" customWidth="1"/>
    <col min="10" max="10" width="2.7265625" customWidth="1"/>
    <col min="11" max="13" width="16.7265625" customWidth="1"/>
    <col min="17" max="17" width="9.1796875" customWidth="1"/>
  </cols>
  <sheetData>
    <row r="1" spans="1:13" s="1" customFormat="1" x14ac:dyDescent="0.25"/>
    <row r="2" spans="1:13" s="1" customFormat="1" x14ac:dyDescent="0.25"/>
    <row r="3" spans="1:13" ht="15.5" x14ac:dyDescent="0.35">
      <c r="A3" s="48"/>
      <c r="K3" s="47"/>
      <c r="L3" s="47"/>
      <c r="M3" s="47"/>
    </row>
    <row r="4" spans="1:13" ht="16" thickBot="1" x14ac:dyDescent="0.4">
      <c r="A4" s="49"/>
      <c r="K4" s="50"/>
      <c r="L4" s="50"/>
      <c r="M4" s="47"/>
    </row>
    <row r="5" spans="1:13" ht="43" customHeight="1" thickTop="1" thickBot="1" x14ac:dyDescent="0.4">
      <c r="A5" s="49"/>
      <c r="B5" s="671" t="s">
        <v>4</v>
      </c>
      <c r="C5" s="671"/>
      <c r="D5" s="671"/>
      <c r="E5" s="671"/>
      <c r="F5" s="671"/>
      <c r="G5" s="671"/>
      <c r="H5" s="671"/>
      <c r="I5" s="671"/>
      <c r="K5" s="359" t="s">
        <v>444</v>
      </c>
      <c r="L5" s="359" t="s">
        <v>467</v>
      </c>
      <c r="M5" s="359" t="s">
        <v>468</v>
      </c>
    </row>
    <row r="6" spans="1:13" ht="15.75" customHeight="1" thickTop="1" x14ac:dyDescent="0.3">
      <c r="B6" s="398" t="s">
        <v>51</v>
      </c>
      <c r="C6" s="405"/>
      <c r="K6" s="409"/>
      <c r="L6" s="409"/>
      <c r="M6" s="413"/>
    </row>
    <row r="7" spans="1:13" ht="15" customHeight="1" x14ac:dyDescent="0.3">
      <c r="B7" s="399" t="s">
        <v>52</v>
      </c>
      <c r="C7" s="405"/>
      <c r="K7" s="410">
        <v>0.74517878523160641</v>
      </c>
      <c r="L7" s="410">
        <v>1.5304478949904003</v>
      </c>
      <c r="M7" s="414">
        <v>0.74596644933452128</v>
      </c>
    </row>
    <row r="8" spans="1:13" ht="16.5" customHeight="1" x14ac:dyDescent="0.3">
      <c r="B8" s="408" t="s">
        <v>53</v>
      </c>
      <c r="C8" s="405"/>
      <c r="K8" s="410"/>
      <c r="L8" s="410"/>
      <c r="M8" s="414"/>
    </row>
    <row r="9" spans="1:13" ht="16.5" customHeight="1" x14ac:dyDescent="0.3">
      <c r="B9" s="406" t="s">
        <v>49</v>
      </c>
      <c r="C9" s="405"/>
      <c r="K9" s="410"/>
      <c r="L9" s="410"/>
      <c r="M9" s="414"/>
    </row>
    <row r="10" spans="1:13" ht="15.75" customHeight="1" x14ac:dyDescent="0.3">
      <c r="B10" s="398" t="s">
        <v>54</v>
      </c>
      <c r="C10" s="405"/>
      <c r="K10" s="410"/>
      <c r="L10" s="410"/>
      <c r="M10" s="414"/>
    </row>
    <row r="11" spans="1:13" ht="14" x14ac:dyDescent="0.3">
      <c r="B11" s="399" t="s">
        <v>55</v>
      </c>
      <c r="C11" s="405"/>
      <c r="K11" s="410">
        <v>0.39721588036962557</v>
      </c>
      <c r="L11" s="410">
        <v>0.47647858460233966</v>
      </c>
      <c r="M11" s="414">
        <v>0.39727420736961244</v>
      </c>
    </row>
    <row r="12" spans="1:13" ht="14" x14ac:dyDescent="0.3">
      <c r="B12" s="408" t="s">
        <v>363</v>
      </c>
      <c r="C12" s="405"/>
      <c r="K12" s="410"/>
      <c r="L12" s="410"/>
      <c r="M12" s="414"/>
    </row>
    <row r="13" spans="1:13" ht="17.25" customHeight="1" x14ac:dyDescent="0.3">
      <c r="B13" s="51"/>
      <c r="C13" s="405"/>
      <c r="K13" s="410"/>
      <c r="L13" s="410"/>
      <c r="M13" s="414"/>
    </row>
    <row r="14" spans="1:13" ht="14" x14ac:dyDescent="0.3">
      <c r="B14" s="399" t="s">
        <v>56</v>
      </c>
      <c r="C14" s="405"/>
      <c r="K14" s="410">
        <v>0.97991790957685088</v>
      </c>
      <c r="L14" s="410">
        <v>1.2879376938575824</v>
      </c>
      <c r="M14" s="414">
        <v>0.98012478976501116</v>
      </c>
    </row>
    <row r="15" spans="1:13" ht="14" x14ac:dyDescent="0.3">
      <c r="B15" s="408" t="s">
        <v>364</v>
      </c>
      <c r="C15" s="405"/>
      <c r="K15" s="410"/>
      <c r="L15" s="410"/>
      <c r="M15" s="414"/>
    </row>
    <row r="16" spans="1:13" ht="14" x14ac:dyDescent="0.3">
      <c r="B16" s="407" t="s">
        <v>49</v>
      </c>
      <c r="C16" s="405"/>
      <c r="K16" s="410"/>
      <c r="L16" s="410"/>
      <c r="M16" s="414"/>
    </row>
    <row r="17" spans="1:13" ht="14" x14ac:dyDescent="0.3">
      <c r="B17" s="399" t="s">
        <v>57</v>
      </c>
      <c r="C17" s="405"/>
      <c r="K17" s="410">
        <v>2.5277043400175412</v>
      </c>
      <c r="L17" s="410">
        <v>4.2320787349916049</v>
      </c>
      <c r="M17" s="414">
        <v>2.5291273605880775</v>
      </c>
    </row>
    <row r="18" spans="1:13" ht="14.25" customHeight="1" x14ac:dyDescent="0.3">
      <c r="B18" s="408" t="s">
        <v>58</v>
      </c>
      <c r="C18" s="405"/>
      <c r="K18" s="410"/>
      <c r="L18" s="410"/>
      <c r="M18" s="414"/>
    </row>
    <row r="19" spans="1:13" ht="16.5" customHeight="1" x14ac:dyDescent="0.3">
      <c r="B19" s="406"/>
      <c r="C19" s="405"/>
      <c r="K19" s="410"/>
      <c r="L19" s="410"/>
      <c r="M19" s="414"/>
    </row>
    <row r="20" spans="1:13" ht="15.75" customHeight="1" x14ac:dyDescent="0.3">
      <c r="B20" s="398" t="s">
        <v>59</v>
      </c>
      <c r="C20" s="405"/>
      <c r="K20" s="410"/>
      <c r="L20" s="410"/>
      <c r="M20" s="414"/>
    </row>
    <row r="21" spans="1:13" ht="14" x14ac:dyDescent="0.3">
      <c r="B21" s="399" t="s">
        <v>60</v>
      </c>
      <c r="C21" s="405"/>
      <c r="K21" s="411">
        <v>2.2530575818455193E-2</v>
      </c>
      <c r="L21" s="411">
        <v>5.9686710532825621E-2</v>
      </c>
      <c r="M21" s="415">
        <v>2.255791788166104E-2</v>
      </c>
    </row>
    <row r="22" spans="1:13" ht="14" x14ac:dyDescent="0.3">
      <c r="B22" s="408" t="s">
        <v>61</v>
      </c>
      <c r="C22" s="405"/>
      <c r="K22" s="411"/>
      <c r="L22" s="411"/>
      <c r="M22" s="415"/>
    </row>
    <row r="23" spans="1:13" ht="14" x14ac:dyDescent="0.3">
      <c r="B23" s="52"/>
      <c r="C23" s="405"/>
      <c r="K23" s="411"/>
      <c r="L23" s="411"/>
      <c r="M23" s="415"/>
    </row>
    <row r="24" spans="1:13" ht="14" x14ac:dyDescent="0.3">
      <c r="B24" s="399" t="s">
        <v>62</v>
      </c>
      <c r="C24" s="405"/>
      <c r="K24" s="411">
        <v>5.5582155318258608E-2</v>
      </c>
      <c r="L24" s="411">
        <v>0.1613351928119689</v>
      </c>
      <c r="M24" s="415">
        <v>5.56531838995762E-2</v>
      </c>
    </row>
    <row r="25" spans="1:13" ht="14" x14ac:dyDescent="0.3">
      <c r="B25" s="408" t="s">
        <v>63</v>
      </c>
      <c r="C25" s="405"/>
      <c r="K25" s="412"/>
      <c r="L25" s="412"/>
      <c r="M25" s="416"/>
    </row>
    <row r="26" spans="1:13" x14ac:dyDescent="0.25">
      <c r="A26" s="52"/>
    </row>
    <row r="27" spans="1:13" s="6" customFormat="1" ht="12.75" customHeight="1" x14ac:dyDescent="0.25"/>
    <row r="28" spans="1:13" s="4" customFormat="1" ht="12.75" customHeight="1" x14ac:dyDescent="0.25"/>
    <row r="29" spans="1:13" s="4" customFormat="1" ht="8.25" customHeight="1" x14ac:dyDescent="0.25"/>
    <row r="30" spans="1:13" s="6" customFormat="1" ht="12.75" customHeight="1" x14ac:dyDescent="0.25"/>
    <row r="31" spans="1:13" s="6" customFormat="1" ht="8.25" customHeight="1" x14ac:dyDescent="0.25"/>
    <row r="32" spans="1:13" s="6" customFormat="1" ht="12.75" customHeight="1" x14ac:dyDescent="0.25"/>
    <row r="33" spans="1:1" s="11" customFormat="1" ht="12.75" customHeight="1" x14ac:dyDescent="0.3"/>
    <row r="34" spans="1:1" s="6" customFormat="1" ht="8.25" customHeight="1" x14ac:dyDescent="0.25"/>
    <row r="35" spans="1:1" s="4" customFormat="1" x14ac:dyDescent="0.25"/>
    <row r="40" spans="1:1" ht="13" x14ac:dyDescent="0.3">
      <c r="A40" s="12"/>
    </row>
  </sheetData>
  <sheetProtection algorithmName="SHA-512" hashValue="qGcBhGkmvgRNr3rwhN7QGCkU2qS/N15PyvkRd+xJpAZ6oUue3J+TC4nL9B2zh2MIXgsV7Z/zCdPgpF/1O5ZdZw==" saltValue="3g/LMiSsRXXWqdJ9O29yrw==" spinCount="100000" sheet="1" objects="1" scenarios="1"/>
  <mergeCells count="1">
    <mergeCell ref="B5:I5"/>
  </mergeCells>
  <phoneticPr fontId="20" type="noConversion"/>
  <printOptions horizontalCentered="1" verticalCentered="1"/>
  <pageMargins left="0.25" right="0.25" top="0.75" bottom="0.4" header="0.3" footer="0.3"/>
  <pageSetup orientation="landscape" r:id="rId1"/>
  <headerFooter differentFirst="1" alignWithMargins="0">
    <oddHeader>&amp;L&amp;K01+033Ontario Energy Board&amp;R&amp;"Arial,Bold"&amp;K01+0322019&amp;"Arial,Regular" Yearbook of
Natural Gas Distributors</oddHeader>
    <oddFooter>&amp;R&amp;"Arial,Bold"&amp;9&amp;K01+034&amp;P &amp;"Arial,Regular"of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19</vt:i4>
      </vt:variant>
    </vt:vector>
  </HeadingPairs>
  <TitlesOfParts>
    <vt:vector size="44" baseType="lpstr">
      <vt:lpstr>Title</vt:lpstr>
      <vt:lpstr>Table of Contents</vt:lpstr>
      <vt:lpstr>YE Review</vt:lpstr>
      <vt:lpstr>Snapshot</vt:lpstr>
      <vt:lpstr>Balance Sheet</vt:lpstr>
      <vt:lpstr>Balance Sheet Graphs</vt:lpstr>
      <vt:lpstr>Income Statement</vt:lpstr>
      <vt:lpstr>Income Statement Graphs</vt:lpstr>
      <vt:lpstr>Financial Ratios</vt:lpstr>
      <vt:lpstr>Ratios Graphs</vt:lpstr>
      <vt:lpstr>General Information</vt:lpstr>
      <vt:lpstr>General Graphs</vt:lpstr>
      <vt:lpstr>SQRs</vt:lpstr>
      <vt:lpstr>Glossary</vt:lpstr>
      <vt:lpstr>For Charts</vt:lpstr>
      <vt:lpstr>combined trial balance</vt:lpstr>
      <vt:lpstr>TB data</vt:lpstr>
      <vt:lpstr>General</vt:lpstr>
      <vt:lpstr>Live data(OLD)</vt:lpstr>
      <vt:lpstr>Live 2.1.14 Volumes </vt:lpstr>
      <vt:lpstr>IS YoY</vt:lpstr>
      <vt:lpstr>BS YoY</vt:lpstr>
      <vt:lpstr>BS YoY 2</vt:lpstr>
      <vt:lpstr>Cust. Nos</vt:lpstr>
      <vt:lpstr>Notes</vt:lpstr>
      <vt:lpstr>'Balance Sheet'!Print_Area</vt:lpstr>
      <vt:lpstr>'Balance Sheet Graphs'!Print_Area</vt:lpstr>
      <vt:lpstr>'combined trial balance'!Print_Area</vt:lpstr>
      <vt:lpstr>'Financial Ratios'!Print_Area</vt:lpstr>
      <vt:lpstr>'General Graphs'!Print_Area</vt:lpstr>
      <vt:lpstr>'General Information'!Print_Area</vt:lpstr>
      <vt:lpstr>Glossary!Print_Area</vt:lpstr>
      <vt:lpstr>'Income Statement'!Print_Area</vt:lpstr>
      <vt:lpstr>'Income Statement Graphs'!Print_Area</vt:lpstr>
      <vt:lpstr>'Ratios Graphs'!Print_Area</vt:lpstr>
      <vt:lpstr>Snapshot!Print_Area</vt:lpstr>
      <vt:lpstr>SQRs!Print_Area</vt:lpstr>
      <vt:lpstr>'Table of Contents'!Print_Area</vt:lpstr>
      <vt:lpstr>'TB data'!Print_Area</vt:lpstr>
      <vt:lpstr>Title!Print_Area</vt:lpstr>
      <vt:lpstr>'YE Review'!Print_Area</vt:lpstr>
      <vt:lpstr>'combined trial balance'!Print_Titles</vt:lpstr>
      <vt:lpstr>General!Print_Titles</vt:lpstr>
      <vt:lpstr>'TB data'!Print_Titles</vt:lpstr>
    </vt:vector>
  </TitlesOfParts>
  <Company>Ontario Energy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chanst</dc:creator>
  <cp:lastModifiedBy>Nour Elba</cp:lastModifiedBy>
  <cp:lastPrinted>2020-08-11T18:20:19Z</cp:lastPrinted>
  <dcterms:created xsi:type="dcterms:W3CDTF">2011-09-13T13:59:42Z</dcterms:created>
  <dcterms:modified xsi:type="dcterms:W3CDTF">2020-08-11T19:40:16Z</dcterms:modified>
</cp:coreProperties>
</file>