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804"/>
  </bookViews>
  <sheets>
    <sheet name="Background" sheetId="2" r:id="rId1"/>
    <sheet name="Appendix 6" sheetId="1" r:id="rId2"/>
    <sheet name="ROE Summary Tab" sheetId="3" r:id="rId3"/>
    <sheet name="Validation" sheetId="4" r:id="rId4"/>
  </sheets>
  <calcPr calcId="145621"/>
</workbook>
</file>

<file path=xl/calcChain.xml><?xml version="1.0" encoding="utf-8"?>
<calcChain xmlns="http://schemas.openxmlformats.org/spreadsheetml/2006/main">
  <c r="C17" i="1" l="1"/>
  <c r="C18" i="1"/>
  <c r="C20" i="1"/>
  <c r="C21" i="1"/>
  <c r="C22" i="1"/>
  <c r="E5" i="1" l="1"/>
  <c r="C22" i="4"/>
  <c r="C26" i="4"/>
  <c r="C31" i="4" s="1"/>
  <c r="C5" i="4"/>
  <c r="C19" i="1"/>
  <c r="D13" i="2"/>
  <c r="D40" i="4" l="1"/>
  <c r="D18" i="4"/>
  <c r="D22" i="4" s="1"/>
  <c r="D30" i="4"/>
  <c r="D29" i="4"/>
  <c r="D19" i="4"/>
  <c r="D24" i="4"/>
  <c r="D25" i="4"/>
  <c r="D15" i="4"/>
  <c r="D14" i="4"/>
  <c r="D5" i="4"/>
  <c r="C8" i="4"/>
  <c r="D8" i="4" s="1"/>
  <c r="C7" i="4"/>
  <c r="D7" i="4" s="1"/>
  <c r="C10" i="4" l="1"/>
  <c r="E29" i="1"/>
  <c r="E30" i="1"/>
  <c r="E28" i="1"/>
  <c r="E23" i="1"/>
  <c r="E24" i="1"/>
  <c r="E25" i="1"/>
  <c r="E22" i="1"/>
  <c r="E21" i="1"/>
  <c r="E19" i="1"/>
  <c r="E20" i="1"/>
  <c r="E18" i="1"/>
  <c r="D28" i="4"/>
  <c r="D31" i="4" s="1"/>
  <c r="E19" i="2"/>
  <c r="E6" i="3" s="1"/>
  <c r="E18" i="2"/>
  <c r="E7" i="3" l="1"/>
  <c r="E12" i="1"/>
  <c r="E17" i="1"/>
  <c r="E32" i="1" s="1"/>
  <c r="D10" i="4"/>
  <c r="C33" i="4"/>
  <c r="C36" i="4" s="1"/>
  <c r="C42" i="4" s="1"/>
  <c r="D33" i="4" l="1"/>
  <c r="D36" i="4" s="1"/>
  <c r="D42" i="4" s="1"/>
  <c r="C32" i="1"/>
  <c r="E14" i="1"/>
  <c r="E34" i="1" l="1"/>
  <c r="E10" i="3" s="1"/>
  <c r="E14" i="3" s="1"/>
</calcChain>
</file>

<file path=xl/sharedStrings.xml><?xml version="1.0" encoding="utf-8"?>
<sst xmlns="http://schemas.openxmlformats.org/spreadsheetml/2006/main" count="139" uniqueCount="133">
  <si>
    <t>Appendix 6: Current Tax for Regulatory Purposes</t>
  </si>
  <si>
    <t>Tax Provision/ (Recovery)</t>
  </si>
  <si>
    <t>Current Tax Provision/(Recovery) as per the Audited Financial Statements (AFS)</t>
  </si>
  <si>
    <t>fa</t>
  </si>
  <si>
    <t>Reassessment of taxes from prior years included in current tax provision as per AFS (add Tax Payable/(Recovery))</t>
  </si>
  <si>
    <t>fa1</t>
  </si>
  <si>
    <t xml:space="preserve">Loss carry forward from prior years included in current tax provision as per AFS </t>
  </si>
  <si>
    <t>fa2</t>
  </si>
  <si>
    <t>Actual Tax rate</t>
  </si>
  <si>
    <t xml:space="preserve">% xy </t>
  </si>
  <si>
    <t>Current Tax Adjustment required to reconcile to RRR 2.1.7 trial balance</t>
  </si>
  <si>
    <t>fb</t>
  </si>
  <si>
    <t>Current Tax Provision/(Recovery) as per RRR 2.1.7 USoA 6110</t>
  </si>
  <si>
    <t>fc</t>
  </si>
  <si>
    <t>(Income)/Expense</t>
  </si>
  <si>
    <t>Adjustment items</t>
  </si>
  <si>
    <t>Non-rate regulated items (Appendix 1)</t>
  </si>
  <si>
    <t>gd=aq</t>
  </si>
  <si>
    <t>fd=gd*xy</t>
  </si>
  <si>
    <t>Non-recoverable donations (Appendix 2)</t>
  </si>
  <si>
    <t>ge=be</t>
  </si>
  <si>
    <t>fe=ge*xy</t>
  </si>
  <si>
    <t xml:space="preserve">Activity in Regulatory Accounts included in taxable income on Schedule 1, if applicable </t>
  </si>
  <si>
    <t>gf</t>
  </si>
  <si>
    <t>ff=gf*xy</t>
  </si>
  <si>
    <t>Net carrying charges on DVAs (Appendix 3)</t>
  </si>
  <si>
    <t>gg=cc</t>
  </si>
  <si>
    <t>fg=gg*xy</t>
  </si>
  <si>
    <t>Add back Actual interest expense (Appendix 4)</t>
  </si>
  <si>
    <t>gh=dc</t>
  </si>
  <si>
    <t>fh=gh*xy</t>
  </si>
  <si>
    <t>Deduct Deemed Interest expense (Appendix 4)</t>
  </si>
  <si>
    <t>gi= - df</t>
  </si>
  <si>
    <t>fi=gi*xy</t>
  </si>
  <si>
    <t>CCA on Non rate-regulated assets</t>
  </si>
  <si>
    <t>gj</t>
  </si>
  <si>
    <t>fj=gj*xy</t>
  </si>
  <si>
    <t xml:space="preserve">CEC  adjustment on Goodwill from acquisitions or other intangible assets that were not approved in the distributor's last CoS </t>
  </si>
  <si>
    <t>gk</t>
  </si>
  <si>
    <t>fk=gk*xy</t>
  </si>
  <si>
    <t xml:space="preserve">CCA adjustment on PP&amp;E from acquisitions that were not approved in the distributor's last CoS </t>
  </si>
  <si>
    <t>gl</t>
  </si>
  <si>
    <t>fl=gl*xy</t>
  </si>
  <si>
    <t>Other adjustments (Please specify)</t>
  </si>
  <si>
    <t>gm</t>
  </si>
  <si>
    <t>fm=gm*xy</t>
  </si>
  <si>
    <t>gn</t>
  </si>
  <si>
    <t>fn=gn*xy</t>
  </si>
  <si>
    <t>go</t>
  </si>
  <si>
    <t>fo=go*xy</t>
  </si>
  <si>
    <t>Total Adjustment Items</t>
  </si>
  <si>
    <t>gp=gd+ge+gf+gg+gh+gi+gj+gk+gl+gm+gn+go</t>
  </si>
  <si>
    <t>fp=fd+fe+ff+fg+fh+fi+fj+fk+fl+fm+fn+fo</t>
  </si>
  <si>
    <t>Current Tax Provision/(Recovery) for the purposes of calculating Regulated ROE</t>
  </si>
  <si>
    <t>fq=fc+fp</t>
  </si>
  <si>
    <t>6110  Income Taxes</t>
  </si>
  <si>
    <t>Payments in Lieu of Income Taxes</t>
  </si>
  <si>
    <t>Current</t>
  </si>
  <si>
    <t>6115  Provision for Future Income Taxes</t>
  </si>
  <si>
    <t>Future</t>
  </si>
  <si>
    <t>Per 2015 AFSs</t>
  </si>
  <si>
    <t>Per 2015 RRR 2.1.7</t>
  </si>
  <si>
    <t>Information from Other Appendices</t>
  </si>
  <si>
    <t>Actual interest expense (Appendix 4)</t>
  </si>
  <si>
    <t>Deemed Interest expense (Appendix 4)</t>
  </si>
  <si>
    <t>Adjusted regulated net income before tax adjustments</t>
  </si>
  <si>
    <t>h=a+b+c+d+e+f+g</t>
  </si>
  <si>
    <t>Add back:</t>
  </si>
  <si>
    <t>Future/deferred taxes expense</t>
  </si>
  <si>
    <t>i</t>
  </si>
  <si>
    <t>RRR 2.1.7 - USoA 6115</t>
  </si>
  <si>
    <t>Current income tax expense 
(Does not include future income tax)</t>
  </si>
  <si>
    <t>j</t>
  </si>
  <si>
    <t>RRR 2.1.7 - USoA 6110</t>
  </si>
  <si>
    <t>Deduct:</t>
  </si>
  <si>
    <t>Current income tax expense for regulated ROE purposes (Appendix 6)</t>
  </si>
  <si>
    <t>k</t>
  </si>
  <si>
    <t>Appendix 6 cell (fq)</t>
  </si>
  <si>
    <t>Adjusted regulated net income</t>
  </si>
  <si>
    <t>l=h+i+j-k</t>
  </si>
  <si>
    <t>Reference</t>
  </si>
  <si>
    <t xml:space="preserve">Regulated Net Income </t>
  </si>
  <si>
    <t xml:space="preserve">USoA 3406 </t>
  </si>
  <si>
    <t>Provision for Income Taxes - Current</t>
  </si>
  <si>
    <t>USoA 6110</t>
  </si>
  <si>
    <t>Provisions for Income Taxes - future/deferred</t>
  </si>
  <si>
    <t>USoA 6115</t>
  </si>
  <si>
    <t>Regulated Net Income before Taxes</t>
  </si>
  <si>
    <t>Calculated</t>
  </si>
  <si>
    <t>T2 S1 line #</t>
  </si>
  <si>
    <t>Interest and penalties on taxes</t>
  </si>
  <si>
    <t>Actual Interest Expenses</t>
  </si>
  <si>
    <t>Net Interest Expenses from DVAs</t>
  </si>
  <si>
    <t xml:space="preserve">Appendix 3 of the ROE form </t>
  </si>
  <si>
    <t>Total Additions</t>
  </si>
  <si>
    <t>Deductions:</t>
  </si>
  <si>
    <t>Cumulative eligible capital deduction from Schedule 10 CEC</t>
  </si>
  <si>
    <t>Deemed Interest Expenses</t>
  </si>
  <si>
    <t>Net Interest Incomes from DVAs</t>
  </si>
  <si>
    <t>Total Deductions</t>
  </si>
  <si>
    <t>NET INCOME FOR TAX PURPOSES</t>
  </si>
  <si>
    <t>REGULATORY TAXABLE INCOME</t>
  </si>
  <si>
    <t>Corporate Income Tax Rate</t>
  </si>
  <si>
    <t>Tax credits</t>
  </si>
  <si>
    <t>Total Tax payables</t>
  </si>
  <si>
    <t xml:space="preserve">ADD: </t>
  </si>
  <si>
    <t xml:space="preserve">Amortization of tangible assets
</t>
  </si>
  <si>
    <t>T2 for Current Tax Provision for AFS/RRR</t>
  </si>
  <si>
    <t>Additions</t>
  </si>
  <si>
    <t>Other Additions for Current Tax for Regulatory purposes</t>
  </si>
  <si>
    <t xml:space="preserve">Appendix 4 </t>
  </si>
  <si>
    <t xml:space="preserve">Appendix 3 </t>
  </si>
  <si>
    <t>Appendix 1</t>
  </si>
  <si>
    <t>Non-rate regulated items (net revenues)</t>
  </si>
  <si>
    <t>Non-rate regulated items (net expenses)</t>
  </si>
  <si>
    <t>Non-recoverable donations</t>
  </si>
  <si>
    <t>Appendix 2</t>
  </si>
  <si>
    <t>Other Deductions for Current Tax for Regulatory purposes</t>
  </si>
  <si>
    <t>Capital cost allowance (CCA) from Schedule 8</t>
  </si>
  <si>
    <t>Illustrative Example 2  Current Tax for Regulatory Purposes</t>
  </si>
  <si>
    <t xml:space="preserve">Regulatory assets </t>
  </si>
  <si>
    <t xml:space="preserve">Transactions incurred in 2015 </t>
  </si>
  <si>
    <t>2015 Ending Balances</t>
  </si>
  <si>
    <t>Regulatory accounts activities in the year</t>
  </si>
  <si>
    <t>Current and Future Tax Provisions</t>
  </si>
  <si>
    <t>Regulatory assets that were expensed in Current Tax Provisions</t>
  </si>
  <si>
    <t>2015 Opening Balances</t>
  </si>
  <si>
    <t>ROE Summary Tab - Tax Adjustment Part</t>
  </si>
  <si>
    <t>Distributor B's Validation for Regulatory Tax Expense for Achieved ROE</t>
  </si>
  <si>
    <t>Check balance  - Does fa+fb=fc?</t>
  </si>
  <si>
    <t>agree to the current tax provision in AFS/RRR</t>
  </si>
  <si>
    <t>agree to current tax provision for regulatory purposes in Appendix 6</t>
  </si>
  <si>
    <t>Regulatory "T2" for ROE purpose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</si>
</sst>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3" formatCode="_-* #,##0.00_-;\-* #,##0.00_-;_-* &quot;-&quot;??_-;_-@_-"/>
    <numFmt numFmtId="164" formatCode="&quot;$&quot;#,##0_);\(&quot;$&quot;#,##0\)"/>
    <numFmt numFmtId="165" formatCode="&quot;$&quot;#,##0.00"/>
    <numFmt numFmtId="166" formatCode="#,##0.00;\(#,##0.00\)"/>
    <numFmt numFmtId="167" formatCode="#,###,##0;\(#,###,##0\)"/>
    <numFmt numFmtId="168" formatCode="0.0%"/>
    <numFmt numFmtId="169" formatCode="_-* #,##0_-;\-* #,##0_-;_-* &quot;-&quot;??_-;_-@_-"/>
    <numFmt numFmtId="170" formatCode="_-* #,##0.000_-;\-* #,##0.000_-;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b/>
      <sz val="11"/>
      <color theme="1"/>
      <name val="Arial"/>
      <family val="2"/>
    </font>
    <font>
      <sz val="12"/>
      <color rgb="FF7030A0"/>
      <name val="Arial"/>
      <family val="2"/>
    </font>
    <font>
      <sz val="12"/>
      <color rgb="FF000000"/>
      <name val="Arial"/>
      <family val="2"/>
    </font>
    <font>
      <sz val="11"/>
      <color theme="1"/>
      <name val="Arial"/>
      <family val="2"/>
    </font>
    <font>
      <sz val="11"/>
      <name val="Arial"/>
      <family val="2"/>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sz val="10"/>
      <color indexed="0"/>
      <name val="Arial"/>
      <family val="2"/>
    </font>
    <font>
      <b/>
      <sz val="11"/>
      <name val="Calibri"/>
      <family val="2"/>
      <scheme val="minor"/>
    </font>
    <font>
      <sz val="12"/>
      <name val="Calibri"/>
      <family val="2"/>
      <scheme val="minor"/>
    </font>
    <font>
      <i/>
      <sz val="12"/>
      <color theme="1"/>
      <name val="Calibri"/>
      <family val="2"/>
      <scheme val="minor"/>
    </font>
    <font>
      <sz val="12"/>
      <color rgb="FF00B050"/>
      <name val="Arial"/>
      <family val="2"/>
    </font>
    <font>
      <b/>
      <sz val="14"/>
      <color theme="1"/>
      <name val="Arial"/>
      <family val="2"/>
    </font>
    <font>
      <b/>
      <sz val="14"/>
      <name val="Arial"/>
      <family val="2"/>
    </font>
    <font>
      <sz val="10"/>
      <color rgb="FF00B050"/>
      <name val="Arial"/>
      <family val="2"/>
    </font>
    <font>
      <sz val="10"/>
      <name val="Arial"/>
      <family val="2"/>
    </font>
    <font>
      <b/>
      <i/>
      <sz val="9"/>
      <name val="Arial"/>
      <family val="2"/>
    </font>
    <font>
      <b/>
      <sz val="9"/>
      <name val="Arial"/>
      <family val="2"/>
    </font>
    <font>
      <b/>
      <i/>
      <sz val="10"/>
      <name val="Arial"/>
      <family val="2"/>
    </font>
    <font>
      <sz val="10"/>
      <color rgb="FFFF0000"/>
      <name val="Arial"/>
      <family val="2"/>
    </font>
    <font>
      <b/>
      <sz val="9"/>
      <color rgb="FF00B050"/>
      <name val="Arial"/>
      <family val="2"/>
    </font>
    <font>
      <b/>
      <sz val="10"/>
      <color rgb="FF00B050"/>
      <name val="Arial"/>
      <family val="2"/>
    </font>
    <font>
      <sz val="9"/>
      <name val="Arial"/>
      <family val="2"/>
    </font>
    <font>
      <sz val="9"/>
      <color rgb="FF00B050"/>
      <name val="Arial"/>
      <family val="2"/>
    </font>
    <font>
      <b/>
      <sz val="10"/>
      <name val="Arial"/>
      <family val="2"/>
    </font>
    <font>
      <b/>
      <u/>
      <sz val="9"/>
      <name val="Arial"/>
      <family val="2"/>
    </font>
    <font>
      <u/>
      <sz val="10"/>
      <color rgb="FF00B050"/>
      <name val="Arial"/>
      <family val="2"/>
    </font>
    <font>
      <sz val="11"/>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indexed="9"/>
        <bgColor indexed="24"/>
      </patternFill>
    </fill>
    <fill>
      <patternFill patternType="solid">
        <fgColor theme="0" tint="-0.14999847407452621"/>
        <bgColor indexed="24"/>
      </patternFill>
    </fill>
    <fill>
      <patternFill patternType="solid">
        <fgColor theme="0"/>
        <bgColor indexed="24"/>
      </patternFill>
    </fill>
    <fill>
      <patternFill patternType="solid">
        <fgColor rgb="FFFFC000"/>
        <bgColor indexed="2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6" fontId="15" fillId="0" borderId="0"/>
    <xf numFmtId="0" fontId="23" fillId="0" borderId="0">
      <alignment vertical="top"/>
      <protection locked="0"/>
    </xf>
  </cellStyleXfs>
  <cellXfs count="168">
    <xf numFmtId="0" fontId="0" fillId="0" borderId="0" xfId="0"/>
    <xf numFmtId="0" fontId="3" fillId="2" borderId="1" xfId="0" applyFont="1" applyFill="1" applyBorder="1" applyAlignment="1">
      <alignment vertical="top"/>
    </xf>
    <xf numFmtId="3" fontId="4" fillId="2" borderId="2" xfId="0" applyNumberFormat="1" applyFont="1" applyFill="1" applyBorder="1" applyAlignment="1">
      <alignment vertical="top"/>
    </xf>
    <xf numFmtId="0" fontId="4" fillId="2" borderId="2" xfId="0" applyFont="1" applyFill="1" applyBorder="1" applyAlignment="1">
      <alignment vertical="top"/>
    </xf>
    <xf numFmtId="0" fontId="5" fillId="0" borderId="3" xfId="0" applyFont="1" applyBorder="1" applyAlignment="1">
      <alignment vertical="top"/>
    </xf>
    <xf numFmtId="3" fontId="4" fillId="0" borderId="0" xfId="0" applyNumberFormat="1" applyFont="1" applyBorder="1" applyAlignment="1">
      <alignment vertical="top"/>
    </xf>
    <xf numFmtId="0" fontId="6" fillId="0" borderId="0" xfId="0" applyFont="1" applyBorder="1" applyAlignment="1">
      <alignment vertical="top"/>
    </xf>
    <xf numFmtId="0" fontId="7" fillId="0" borderId="0" xfId="0" applyFont="1"/>
    <xf numFmtId="0" fontId="8" fillId="0" borderId="0" xfId="0" applyFont="1" applyAlignment="1">
      <alignment vertical="top"/>
    </xf>
    <xf numFmtId="0" fontId="5" fillId="0" borderId="0" xfId="0" applyFont="1" applyAlignment="1">
      <alignment horizontal="center" vertical="top" wrapText="1"/>
    </xf>
    <xf numFmtId="0" fontId="9" fillId="0" borderId="0" xfId="0" applyFont="1"/>
    <xf numFmtId="3" fontId="4" fillId="0" borderId="0" xfId="0" applyNumberFormat="1" applyFont="1" applyAlignment="1">
      <alignment vertical="top"/>
    </xf>
    <xf numFmtId="0" fontId="4" fillId="0" borderId="0" xfId="0" applyFont="1" applyAlignment="1">
      <alignment vertical="top"/>
    </xf>
    <xf numFmtId="0" fontId="10" fillId="0" borderId="0" xfId="0" applyFont="1" applyBorder="1" applyAlignment="1">
      <alignment vertical="top"/>
    </xf>
    <xf numFmtId="0" fontId="10" fillId="0" borderId="0" xfId="0" applyFont="1" applyFill="1" applyAlignment="1">
      <alignment wrapText="1"/>
    </xf>
    <xf numFmtId="0" fontId="4" fillId="0" borderId="0" xfId="0" applyFont="1" applyFill="1" applyAlignment="1">
      <alignment horizontal="center" vertical="top"/>
    </xf>
    <xf numFmtId="165" fontId="4" fillId="0" borderId="4" xfId="0" applyNumberFormat="1" applyFont="1" applyFill="1" applyBorder="1" applyAlignment="1">
      <alignment vertical="top"/>
    </xf>
    <xf numFmtId="0" fontId="10" fillId="0" borderId="0" xfId="0" applyFont="1" applyBorder="1" applyAlignment="1">
      <alignment vertical="top" wrapText="1"/>
    </xf>
    <xf numFmtId="0" fontId="4" fillId="0" borderId="0" xfId="0" applyFont="1" applyBorder="1" applyAlignment="1">
      <alignment vertical="top"/>
    </xf>
    <xf numFmtId="164" fontId="10" fillId="0" borderId="0" xfId="1" applyNumberFormat="1" applyFont="1" applyBorder="1"/>
    <xf numFmtId="0" fontId="4" fillId="0" borderId="0" xfId="0" applyFont="1" applyFill="1" applyBorder="1" applyAlignment="1">
      <alignment vertical="top"/>
    </xf>
    <xf numFmtId="164" fontId="10" fillId="0" borderId="0" xfId="1" applyNumberFormat="1" applyFont="1" applyFill="1" applyBorder="1"/>
    <xf numFmtId="0" fontId="10" fillId="0" borderId="0" xfId="0" applyFont="1" applyFill="1" applyBorder="1" applyAlignment="1">
      <alignment vertical="top" wrapText="1"/>
    </xf>
    <xf numFmtId="10" fontId="4" fillId="0" borderId="4" xfId="0" applyNumberFormat="1" applyFont="1" applyBorder="1" applyAlignment="1">
      <alignment vertical="top"/>
    </xf>
    <xf numFmtId="0" fontId="11" fillId="0" borderId="0" xfId="0" applyFont="1" applyFill="1" applyAlignment="1">
      <alignment wrapText="1"/>
    </xf>
    <xf numFmtId="0" fontId="10" fillId="0" borderId="0" xfId="0" applyFont="1" applyAlignment="1">
      <alignment wrapText="1"/>
    </xf>
    <xf numFmtId="0" fontId="10" fillId="0" borderId="0" xfId="0" applyFont="1" applyBorder="1" applyAlignment="1">
      <alignment wrapText="1"/>
    </xf>
    <xf numFmtId="0" fontId="10" fillId="0" borderId="0" xfId="0" applyFont="1" applyFill="1" applyAlignment="1">
      <alignment horizontal="center" vertical="center"/>
    </xf>
    <xf numFmtId="7" fontId="12" fillId="3" borderId="4" xfId="1" applyNumberFormat="1" applyFont="1" applyFill="1" applyBorder="1"/>
    <xf numFmtId="0" fontId="11" fillId="0" borderId="0" xfId="0" applyFont="1" applyAlignment="1">
      <alignment wrapText="1"/>
    </xf>
    <xf numFmtId="0" fontId="10" fillId="0" borderId="0" xfId="0" applyFont="1" applyFill="1" applyBorder="1" applyAlignment="1">
      <alignment vertical="top"/>
    </xf>
    <xf numFmtId="164" fontId="10" fillId="4" borderId="4" xfId="1" applyNumberFormat="1" applyFont="1" applyFill="1" applyBorder="1" applyAlignment="1">
      <alignment horizontal="center" vertical="center"/>
    </xf>
    <xf numFmtId="0" fontId="3" fillId="0" borderId="0" xfId="0" applyFont="1" applyAlignment="1">
      <alignment horizontal="center" vertical="top" wrapText="1"/>
    </xf>
    <xf numFmtId="164" fontId="10" fillId="0" borderId="0" xfId="1" applyNumberFormat="1" applyFont="1" applyFill="1" applyBorder="1" applyAlignment="1">
      <alignment vertical="top"/>
    </xf>
    <xf numFmtId="0" fontId="13" fillId="0" borderId="0" xfId="0" applyFont="1" applyAlignment="1">
      <alignment wrapText="1"/>
    </xf>
    <xf numFmtId="165" fontId="4" fillId="4" borderId="4" xfId="0" applyNumberFormat="1" applyFont="1" applyFill="1" applyBorder="1" applyAlignment="1">
      <alignment vertical="top"/>
    </xf>
    <xf numFmtId="0" fontId="4" fillId="0" borderId="0" xfId="0" applyFont="1" applyFill="1" applyAlignment="1">
      <alignment vertical="top"/>
    </xf>
    <xf numFmtId="164" fontId="10" fillId="0" borderId="0" xfId="0" applyNumberFormat="1" applyFont="1"/>
    <xf numFmtId="164" fontId="10" fillId="0" borderId="0" xfId="1" applyNumberFormat="1" applyFont="1"/>
    <xf numFmtId="0" fontId="10" fillId="0" borderId="4" xfId="0" applyFont="1" applyFill="1" applyBorder="1" applyAlignment="1">
      <alignment wrapText="1"/>
    </xf>
    <xf numFmtId="0" fontId="4" fillId="0" borderId="0" xfId="0" applyFont="1"/>
    <xf numFmtId="0" fontId="3" fillId="0" borderId="0" xfId="0" applyFont="1" applyAlignment="1">
      <alignment vertical="top"/>
    </xf>
    <xf numFmtId="165" fontId="3" fillId="4" borderId="4" xfId="0" applyNumberFormat="1" applyFont="1" applyFill="1" applyBorder="1" applyAlignment="1">
      <alignment vertical="top"/>
    </xf>
    <xf numFmtId="0" fontId="14" fillId="0" borderId="0" xfId="0" applyFont="1"/>
    <xf numFmtId="0" fontId="2" fillId="0" borderId="0" xfId="0" applyFont="1"/>
    <xf numFmtId="0" fontId="2" fillId="0" borderId="4" xfId="0" applyFont="1" applyBorder="1"/>
    <xf numFmtId="0" fontId="2" fillId="0" borderId="4" xfId="0" applyFont="1" applyBorder="1" applyAlignment="1">
      <alignment horizontal="left" wrapText="1"/>
    </xf>
    <xf numFmtId="0" fontId="2" fillId="0" borderId="4" xfId="0" applyFont="1" applyBorder="1" applyAlignment="1">
      <alignment wrapText="1"/>
    </xf>
    <xf numFmtId="167" fontId="15" fillId="0" borderId="4" xfId="3" applyNumberFormat="1" applyBorder="1"/>
    <xf numFmtId="0" fontId="14" fillId="5" borderId="0" xfId="0" applyFont="1" applyFill="1"/>
    <xf numFmtId="0" fontId="14" fillId="6" borderId="0" xfId="0" applyFont="1" applyFill="1"/>
    <xf numFmtId="0" fontId="0" fillId="6" borderId="0" xfId="0" applyFill="1"/>
    <xf numFmtId="0" fontId="2" fillId="0" borderId="0" xfId="0" applyFont="1" applyBorder="1" applyAlignment="1">
      <alignment horizontal="left" wrapText="1"/>
    </xf>
    <xf numFmtId="0" fontId="2" fillId="0" borderId="0" xfId="0" applyFont="1" applyBorder="1" applyAlignment="1">
      <alignment wrapText="1"/>
    </xf>
    <xf numFmtId="0" fontId="2" fillId="0" borderId="0" xfId="0" applyFont="1" applyBorder="1"/>
    <xf numFmtId="167" fontId="15" fillId="0" borderId="0" xfId="3" applyNumberFormat="1" applyBorder="1"/>
    <xf numFmtId="0" fontId="0" fillId="5" borderId="0" xfId="0" applyFill="1"/>
    <xf numFmtId="165" fontId="0" fillId="4" borderId="4" xfId="0" applyNumberFormat="1" applyFont="1" applyFill="1" applyBorder="1" applyAlignment="1">
      <alignment vertical="top"/>
    </xf>
    <xf numFmtId="0" fontId="16" fillId="0" borderId="4" xfId="0" applyFont="1" applyBorder="1" applyAlignment="1">
      <alignment wrapText="1"/>
    </xf>
    <xf numFmtId="0" fontId="16" fillId="0" borderId="4" xfId="0" applyFont="1" applyFill="1" applyBorder="1" applyAlignment="1">
      <alignment wrapText="1"/>
    </xf>
    <xf numFmtId="0" fontId="3" fillId="0" borderId="3" xfId="0" applyFont="1" applyFill="1" applyBorder="1" applyAlignment="1">
      <alignment horizontal="left" vertical="top"/>
    </xf>
    <xf numFmtId="0" fontId="12" fillId="0" borderId="0" xfId="0" applyFont="1" applyBorder="1" applyAlignment="1">
      <alignment vertical="top"/>
    </xf>
    <xf numFmtId="165" fontId="17" fillId="4" borderId="4" xfId="0" applyNumberFormat="1" applyFont="1" applyFill="1" applyBorder="1" applyAlignment="1">
      <alignment vertical="top"/>
    </xf>
    <xf numFmtId="3" fontId="12" fillId="0" borderId="0" xfId="0" applyNumberFormat="1" applyFont="1" applyFill="1" applyBorder="1" applyAlignment="1">
      <alignment vertical="top"/>
    </xf>
    <xf numFmtId="0" fontId="4" fillId="0" borderId="0" xfId="0" applyFont="1" applyFill="1" applyBorder="1" applyAlignment="1">
      <alignment horizontal="left" vertical="top" wrapText="1"/>
    </xf>
    <xf numFmtId="0" fontId="4" fillId="0" borderId="3" xfId="0" applyFont="1" applyFill="1" applyBorder="1" applyAlignment="1">
      <alignment vertical="top"/>
    </xf>
    <xf numFmtId="3" fontId="17" fillId="0" borderId="0" xfId="0" applyNumberFormat="1" applyFont="1" applyBorder="1" applyAlignment="1">
      <alignment vertical="top"/>
    </xf>
    <xf numFmtId="0" fontId="4" fillId="0" borderId="0" xfId="0" applyFont="1" applyBorder="1" applyAlignment="1">
      <alignment horizontal="left" vertical="top" wrapText="1"/>
    </xf>
    <xf numFmtId="0" fontId="4" fillId="0" borderId="3" xfId="0" applyFont="1" applyFill="1" applyBorder="1" applyAlignment="1">
      <alignment horizontal="left" vertical="top"/>
    </xf>
    <xf numFmtId="0" fontId="10" fillId="0" borderId="3" xfId="0" applyFont="1" applyBorder="1" applyAlignment="1">
      <alignment horizontal="left" vertical="top"/>
    </xf>
    <xf numFmtId="0" fontId="4" fillId="0" borderId="3" xfId="0" applyFont="1" applyBorder="1" applyAlignment="1">
      <alignment horizontal="left" vertical="top" wrapText="1"/>
    </xf>
    <xf numFmtId="3" fontId="18" fillId="0" borderId="0" xfId="0" applyNumberFormat="1" applyFont="1" applyFill="1" applyBorder="1" applyAlignment="1">
      <alignment vertical="top"/>
    </xf>
    <xf numFmtId="0" fontId="4" fillId="0" borderId="3" xfId="0" applyFont="1" applyBorder="1" applyAlignment="1">
      <alignment horizontal="left" vertical="top"/>
    </xf>
    <xf numFmtId="3" fontId="17" fillId="0" borderId="0" xfId="0" applyNumberFormat="1" applyFont="1" applyFill="1" applyBorder="1" applyAlignment="1">
      <alignment vertical="top"/>
    </xf>
    <xf numFmtId="0" fontId="12" fillId="0" borderId="0" xfId="0" applyFont="1" applyFill="1" applyBorder="1" applyAlignment="1">
      <alignment vertical="top"/>
    </xf>
    <xf numFmtId="0" fontId="10" fillId="0" borderId="3" xfId="0" applyFont="1" applyFill="1" applyBorder="1" applyAlignment="1">
      <alignment horizontal="left" vertical="top"/>
    </xf>
    <xf numFmtId="0" fontId="19" fillId="0" borderId="3" xfId="0" applyFont="1" applyFill="1" applyBorder="1" applyAlignment="1">
      <alignment horizontal="left" vertical="top"/>
    </xf>
    <xf numFmtId="0" fontId="20" fillId="7" borderId="0" xfId="0" applyFont="1" applyFill="1"/>
    <xf numFmtId="0" fontId="0" fillId="7" borderId="0" xfId="0" applyFill="1"/>
    <xf numFmtId="0" fontId="22" fillId="8" borderId="0" xfId="0" applyFont="1" applyFill="1" applyAlignment="1" applyProtection="1">
      <alignment horizontal="center"/>
    </xf>
    <xf numFmtId="0" fontId="26" fillId="8" borderId="4" xfId="0" applyFont="1" applyFill="1" applyBorder="1" applyAlignment="1" applyProtection="1">
      <alignment horizontal="left" vertical="center" wrapText="1"/>
    </xf>
    <xf numFmtId="0" fontId="22" fillId="8" borderId="0" xfId="0" applyFont="1" applyFill="1" applyAlignment="1" applyProtection="1">
      <alignment horizontal="center" wrapText="1"/>
    </xf>
    <xf numFmtId="3" fontId="23" fillId="10" borderId="4" xfId="4" applyNumberFormat="1" applyFont="1" applyFill="1" applyBorder="1" applyAlignment="1" applyProtection="1">
      <alignment horizontal="right" vertical="center"/>
    </xf>
    <xf numFmtId="0" fontId="26" fillId="8" borderId="10" xfId="0" applyFont="1" applyFill="1" applyBorder="1" applyAlignment="1" applyProtection="1">
      <alignment horizontal="left" vertical="center" wrapText="1"/>
    </xf>
    <xf numFmtId="3" fontId="23" fillId="9" borderId="0" xfId="4" applyNumberFormat="1" applyFont="1" applyFill="1" applyBorder="1" applyAlignment="1" applyProtection="1">
      <alignment horizontal="right" vertical="center"/>
    </xf>
    <xf numFmtId="0" fontId="0" fillId="0" borderId="0" xfId="0" applyBorder="1"/>
    <xf numFmtId="0" fontId="22" fillId="8" borderId="4" xfId="0" applyFont="1" applyFill="1" applyBorder="1" applyAlignment="1" applyProtection="1">
      <alignment horizontal="center"/>
    </xf>
    <xf numFmtId="0" fontId="22" fillId="9" borderId="4" xfId="4" applyFont="1" applyFill="1" applyBorder="1" applyAlignment="1" applyProtection="1">
      <alignment horizontal="center" vertical="top"/>
    </xf>
    <xf numFmtId="0" fontId="26" fillId="8" borderId="0" xfId="0" applyFont="1" applyFill="1" applyBorder="1" applyAlignment="1" applyProtection="1">
      <alignment horizontal="left" vertical="center" wrapText="1"/>
    </xf>
    <xf numFmtId="0" fontId="22" fillId="9" borderId="11" xfId="4" applyFont="1" applyFill="1" applyBorder="1" applyAlignment="1" applyProtection="1">
      <alignment horizontal="center" vertical="top"/>
    </xf>
    <xf numFmtId="0" fontId="22" fillId="8" borderId="4" xfId="0" applyFont="1" applyFill="1" applyBorder="1" applyAlignment="1" applyProtection="1">
      <alignment horizontal="center" wrapText="1"/>
    </xf>
    <xf numFmtId="3" fontId="0" fillId="0" borderId="4" xfId="0" applyNumberFormat="1" applyBorder="1"/>
    <xf numFmtId="0" fontId="26" fillId="8" borderId="11" xfId="0" applyFont="1" applyFill="1" applyBorder="1" applyAlignment="1" applyProtection="1">
      <alignment horizontal="left" vertical="center" wrapText="1"/>
    </xf>
    <xf numFmtId="3" fontId="27" fillId="11" borderId="0" xfId="4" applyNumberFormat="1" applyFont="1" applyFill="1" applyBorder="1" applyAlignment="1" applyProtection="1">
      <alignment horizontal="right" vertical="center"/>
    </xf>
    <xf numFmtId="0" fontId="28" fillId="9" borderId="4" xfId="4" applyFont="1" applyFill="1" applyBorder="1" applyAlignment="1" applyProtection="1">
      <alignment horizontal="center" vertical="center" wrapText="1"/>
    </xf>
    <xf numFmtId="3" fontId="23" fillId="8" borderId="12" xfId="4" applyNumberFormat="1" applyFont="1" applyFill="1" applyBorder="1" applyAlignment="1" applyProtection="1">
      <alignment horizontal="right" vertical="center"/>
    </xf>
    <xf numFmtId="0" fontId="25" fillId="9" borderId="13" xfId="4" applyFont="1" applyFill="1" applyBorder="1" applyAlignment="1" applyProtection="1">
      <alignment horizontal="left" vertical="center" wrapText="1"/>
    </xf>
    <xf numFmtId="0" fontId="29" fillId="9" borderId="13" xfId="4" applyFont="1" applyFill="1" applyBorder="1" applyAlignment="1" applyProtection="1">
      <alignment horizontal="center" vertical="center" wrapText="1"/>
    </xf>
    <xf numFmtId="3" fontId="23" fillId="9" borderId="13" xfId="4" applyNumberFormat="1" applyFont="1" applyFill="1" applyBorder="1" applyAlignment="1" applyProtection="1">
      <alignment horizontal="right" vertical="center" wrapText="1"/>
    </xf>
    <xf numFmtId="3" fontId="23" fillId="9" borderId="4" xfId="4" applyNumberFormat="1" applyFont="1" applyFill="1" applyBorder="1" applyAlignment="1" applyProtection="1">
      <alignment horizontal="right" vertical="center" wrapText="1"/>
    </xf>
    <xf numFmtId="0" fontId="30" fillId="9" borderId="4" xfId="4" applyFont="1" applyFill="1" applyBorder="1" applyAlignment="1" applyProtection="1">
      <alignment horizontal="left" vertical="center" wrapText="1" indent="1"/>
    </xf>
    <xf numFmtId="0" fontId="22" fillId="9" borderId="4" xfId="4" applyFont="1" applyFill="1" applyBorder="1" applyAlignment="1" applyProtection="1">
      <alignment horizontal="center" vertical="center" wrapText="1"/>
    </xf>
    <xf numFmtId="3" fontId="23" fillId="6" borderId="4" xfId="4" applyNumberFormat="1" applyFont="1" applyFill="1" applyBorder="1" applyAlignment="1" applyProtection="1">
      <alignment horizontal="right" vertical="center" wrapText="1"/>
      <protection locked="0"/>
    </xf>
    <xf numFmtId="0" fontId="22" fillId="9" borderId="5" xfId="4" applyFont="1" applyFill="1" applyBorder="1" applyAlignment="1" applyProtection="1">
      <alignment horizontal="center" vertical="center" wrapText="1"/>
    </xf>
    <xf numFmtId="3" fontId="23" fillId="6" borderId="4" xfId="4" applyNumberFormat="1" applyFont="1" applyFill="1" applyBorder="1" applyAlignment="1" applyProtection="1">
      <alignment vertical="center" wrapText="1"/>
      <protection locked="0"/>
    </xf>
    <xf numFmtId="3" fontId="30" fillId="8" borderId="15" xfId="4" applyNumberFormat="1" applyFont="1" applyFill="1" applyBorder="1" applyAlignment="1" applyProtection="1">
      <alignment vertical="center" wrapText="1"/>
      <protection locked="0"/>
    </xf>
    <xf numFmtId="0" fontId="31" fillId="9" borderId="16" xfId="4" applyFont="1" applyFill="1" applyBorder="1" applyAlignment="1" applyProtection="1">
      <alignment vertical="center" wrapText="1"/>
      <protection locked="0"/>
    </xf>
    <xf numFmtId="3" fontId="23" fillId="6" borderId="17" xfId="4" applyNumberFormat="1" applyFont="1" applyFill="1" applyBorder="1" applyAlignment="1" applyProtection="1">
      <alignment vertical="center" wrapText="1"/>
      <protection locked="0"/>
    </xf>
    <xf numFmtId="0" fontId="25" fillId="9" borderId="18" xfId="4" applyFont="1" applyFill="1" applyBorder="1" applyAlignment="1" applyProtection="1">
      <alignment horizontal="left" vertical="center" wrapText="1"/>
    </xf>
    <xf numFmtId="0" fontId="22" fillId="9" borderId="19" xfId="4" applyFont="1" applyFill="1" applyBorder="1" applyAlignment="1" applyProtection="1">
      <alignment horizontal="center" vertical="center" wrapText="1"/>
    </xf>
    <xf numFmtId="3" fontId="32" fillId="6" borderId="19" xfId="4" applyNumberFormat="1" applyFont="1" applyFill="1" applyBorder="1" applyAlignment="1" applyProtection="1">
      <alignment horizontal="right" vertical="center" wrapText="1"/>
    </xf>
    <xf numFmtId="0" fontId="22" fillId="9" borderId="13" xfId="4" applyFont="1" applyFill="1" applyBorder="1" applyAlignment="1" applyProtection="1">
      <alignment horizontal="center" vertical="center" wrapText="1"/>
    </xf>
    <xf numFmtId="3" fontId="23" fillId="11" borderId="13" xfId="4" applyNumberFormat="1" applyFont="1" applyFill="1" applyBorder="1" applyAlignment="1" applyProtection="1">
      <alignment horizontal="right" vertical="center" wrapText="1"/>
    </xf>
    <xf numFmtId="3" fontId="23" fillId="6" borderId="4" xfId="4" applyNumberFormat="1" applyFont="1" applyFill="1" applyBorder="1" applyAlignment="1" applyProtection="1">
      <alignment horizontal="right" vertical="center" wrapText="1"/>
    </xf>
    <xf numFmtId="0" fontId="22" fillId="9" borderId="9" xfId="4" applyFont="1" applyFill="1" applyBorder="1" applyAlignment="1" applyProtection="1">
      <alignment horizontal="center" vertical="center" wrapText="1"/>
      <protection locked="0"/>
    </xf>
    <xf numFmtId="3" fontId="23" fillId="6" borderId="16" xfId="4" applyNumberFormat="1" applyFont="1" applyFill="1" applyBorder="1" applyAlignment="1" applyProtection="1">
      <alignment vertical="center" wrapText="1"/>
      <protection locked="0"/>
    </xf>
    <xf numFmtId="0" fontId="22" fillId="9" borderId="21" xfId="4" applyFont="1" applyFill="1" applyBorder="1" applyAlignment="1" applyProtection="1">
      <alignment horizontal="center" vertical="center" wrapText="1"/>
    </xf>
    <xf numFmtId="3" fontId="32" fillId="8" borderId="19" xfId="4" applyNumberFormat="1" applyFont="1" applyFill="1" applyBorder="1" applyAlignment="1" applyProtection="1">
      <alignment horizontal="right" vertical="center" wrapText="1"/>
    </xf>
    <xf numFmtId="0" fontId="30" fillId="9" borderId="16" xfId="4" applyFont="1" applyFill="1" applyBorder="1" applyAlignment="1" applyProtection="1">
      <alignment horizontal="left" vertical="center" wrapText="1"/>
    </xf>
    <xf numFmtId="0" fontId="22" fillId="9" borderId="20" xfId="4" applyFont="1" applyFill="1" applyBorder="1" applyAlignment="1" applyProtection="1">
      <alignment horizontal="center" vertical="center" wrapText="1"/>
    </xf>
    <xf numFmtId="3" fontId="23" fillId="8" borderId="16" xfId="0" applyNumberFormat="1" applyFont="1" applyFill="1" applyBorder="1" applyAlignment="1" applyProtection="1">
      <alignment horizontal="right" vertical="center"/>
    </xf>
    <xf numFmtId="0" fontId="32" fillId="9" borderId="18" xfId="4" applyFont="1" applyFill="1" applyBorder="1" applyAlignment="1" applyProtection="1">
      <alignment horizontal="left" vertical="center" wrapText="1"/>
    </xf>
    <xf numFmtId="3" fontId="32" fillId="8" borderId="22" xfId="4" applyNumberFormat="1" applyFont="1" applyFill="1" applyBorder="1" applyAlignment="1" applyProtection="1">
      <alignment horizontal="right" vertical="center" wrapText="1"/>
    </xf>
    <xf numFmtId="0" fontId="33" fillId="9" borderId="23" xfId="4" applyFont="1" applyFill="1" applyBorder="1" applyAlignment="1" applyProtection="1">
      <alignment horizontal="left" vertical="center" wrapText="1"/>
    </xf>
    <xf numFmtId="0" fontId="34" fillId="9" borderId="24" xfId="4" applyFont="1" applyFill="1" applyBorder="1" applyAlignment="1" applyProtection="1">
      <alignment horizontal="center" vertical="center" wrapText="1"/>
    </xf>
    <xf numFmtId="3" fontId="23" fillId="8" borderId="25" xfId="4" applyNumberFormat="1" applyFont="1" applyFill="1" applyBorder="1" applyAlignment="1" applyProtection="1">
      <alignment horizontal="right" vertical="center" wrapText="1"/>
    </xf>
    <xf numFmtId="0" fontId="32" fillId="8" borderId="26" xfId="4" applyFont="1" applyFill="1" applyBorder="1" applyAlignment="1" applyProtection="1">
      <alignment horizontal="left" vertical="center" wrapText="1"/>
      <protection locked="0"/>
    </xf>
    <xf numFmtId="3" fontId="32" fillId="8" borderId="26" xfId="4" applyNumberFormat="1" applyFont="1" applyFill="1" applyBorder="1" applyAlignment="1" applyProtection="1">
      <alignment horizontal="right" vertical="center" wrapText="1"/>
      <protection locked="0"/>
    </xf>
    <xf numFmtId="0" fontId="32" fillId="8" borderId="18" xfId="0" applyFont="1" applyFill="1" applyBorder="1" applyAlignment="1" applyProtection="1">
      <alignment horizontal="left" vertical="center" wrapText="1"/>
    </xf>
    <xf numFmtId="0" fontId="29" fillId="8" borderId="19" xfId="0" applyFont="1" applyFill="1" applyBorder="1" applyAlignment="1" applyProtection="1">
      <alignment horizontal="center"/>
    </xf>
    <xf numFmtId="3" fontId="32" fillId="8" borderId="22" xfId="0" applyNumberFormat="1" applyFont="1" applyFill="1" applyBorder="1" applyAlignment="1" applyProtection="1">
      <alignment horizontal="right" vertical="center"/>
    </xf>
    <xf numFmtId="168" fontId="32" fillId="8" borderId="22" xfId="2" applyNumberFormat="1" applyFont="1" applyFill="1" applyBorder="1" applyAlignment="1" applyProtection="1">
      <alignment horizontal="right" vertical="center"/>
    </xf>
    <xf numFmtId="3" fontId="23" fillId="8" borderId="22" xfId="0" applyNumberFormat="1" applyFont="1" applyFill="1" applyBorder="1" applyAlignment="1" applyProtection="1">
      <alignment horizontal="right" vertical="center"/>
    </xf>
    <xf numFmtId="3" fontId="30" fillId="5" borderId="14" xfId="4" applyNumberFormat="1" applyFont="1" applyFill="1" applyBorder="1" applyAlignment="1" applyProtection="1">
      <alignment vertical="center" wrapText="1"/>
      <protection locked="0"/>
    </xf>
    <xf numFmtId="3" fontId="23" fillId="5" borderId="4" xfId="4" applyNumberFormat="1" applyFont="1" applyFill="1" applyBorder="1" applyAlignment="1" applyProtection="1">
      <alignment horizontal="right" vertical="center" wrapText="1"/>
      <protection locked="0"/>
    </xf>
    <xf numFmtId="3" fontId="23" fillId="5" borderId="4" xfId="4" applyNumberFormat="1" applyFont="1" applyFill="1" applyBorder="1" applyAlignment="1" applyProtection="1">
      <alignment vertical="center" wrapText="1"/>
      <protection locked="0"/>
    </xf>
    <xf numFmtId="0" fontId="30" fillId="12" borderId="4" xfId="4" applyFont="1" applyFill="1" applyBorder="1" applyAlignment="1" applyProtection="1">
      <alignment vertical="center" wrapText="1"/>
      <protection locked="0"/>
    </xf>
    <xf numFmtId="0" fontId="25" fillId="12" borderId="13" xfId="4" applyFont="1" applyFill="1" applyBorder="1" applyAlignment="1" applyProtection="1">
      <alignment horizontal="left" vertical="center" wrapText="1"/>
    </xf>
    <xf numFmtId="3" fontId="23" fillId="5" borderId="13" xfId="4" applyNumberFormat="1" applyFont="1" applyFill="1" applyBorder="1" applyAlignment="1" applyProtection="1">
      <alignment horizontal="right" vertical="center" wrapText="1"/>
      <protection locked="0"/>
    </xf>
    <xf numFmtId="3" fontId="0" fillId="0" borderId="0" xfId="0" applyNumberFormat="1"/>
    <xf numFmtId="0" fontId="21" fillId="6" borderId="0" xfId="0" applyFont="1" applyFill="1" applyProtection="1"/>
    <xf numFmtId="0" fontId="22" fillId="6" borderId="0" xfId="0" applyFont="1" applyFill="1" applyAlignment="1" applyProtection="1">
      <alignment horizontal="center"/>
    </xf>
    <xf numFmtId="0" fontId="0" fillId="6" borderId="0" xfId="0" applyFill="1" applyProtection="1"/>
    <xf numFmtId="0" fontId="2" fillId="6" borderId="0" xfId="0" applyFont="1" applyFill="1" applyAlignment="1" applyProtection="1">
      <alignment wrapText="1"/>
    </xf>
    <xf numFmtId="0" fontId="20" fillId="6" borderId="0" xfId="0" applyFont="1" applyFill="1"/>
    <xf numFmtId="3" fontId="32" fillId="7" borderId="22" xfId="0" applyNumberFormat="1" applyFont="1" applyFill="1" applyBorder="1" applyAlignment="1" applyProtection="1">
      <alignment horizontal="right" vertical="center"/>
    </xf>
    <xf numFmtId="0" fontId="32" fillId="7" borderId="18" xfId="0" applyFont="1" applyFill="1" applyBorder="1" applyAlignment="1" applyProtection="1">
      <alignment horizontal="left" vertical="center" wrapText="1"/>
    </xf>
    <xf numFmtId="0" fontId="29" fillId="7" borderId="19" xfId="0" applyFont="1" applyFill="1" applyBorder="1" applyAlignment="1" applyProtection="1">
      <alignment horizontal="center"/>
    </xf>
    <xf numFmtId="0" fontId="0" fillId="7" borderId="0" xfId="0" applyFill="1" applyAlignment="1">
      <alignment horizontal="left" wrapText="1"/>
    </xf>
    <xf numFmtId="0" fontId="26" fillId="8" borderId="13" xfId="0" applyFont="1" applyFill="1" applyBorder="1" applyAlignment="1" applyProtection="1">
      <alignment horizontal="left" vertical="center" wrapText="1"/>
    </xf>
    <xf numFmtId="3" fontId="23" fillId="10" borderId="13" xfId="4" applyNumberFormat="1" applyFont="1" applyFill="1" applyBorder="1" applyAlignment="1" applyProtection="1">
      <alignment horizontal="right" vertical="center"/>
    </xf>
    <xf numFmtId="0" fontId="24" fillId="9" borderId="4" xfId="4" applyFont="1" applyFill="1" applyBorder="1" applyProtection="1">
      <alignment vertical="top"/>
    </xf>
    <xf numFmtId="0" fontId="2" fillId="6" borderId="4" xfId="0" applyFont="1" applyFill="1" applyBorder="1" applyAlignment="1" applyProtection="1">
      <alignment wrapText="1"/>
    </xf>
    <xf numFmtId="0" fontId="0" fillId="0" borderId="4" xfId="0" applyBorder="1"/>
    <xf numFmtId="169" fontId="0" fillId="0" borderId="4" xfId="1" applyNumberFormat="1" applyFont="1" applyBorder="1"/>
    <xf numFmtId="169" fontId="0" fillId="0" borderId="4" xfId="0" applyNumberFormat="1" applyBorder="1"/>
    <xf numFmtId="170" fontId="0" fillId="0" borderId="0" xfId="0" applyNumberFormat="1"/>
    <xf numFmtId="165" fontId="4" fillId="5" borderId="4" xfId="0" applyNumberFormat="1" applyFont="1" applyFill="1" applyBorder="1" applyAlignment="1">
      <alignment vertical="top"/>
    </xf>
    <xf numFmtId="0" fontId="30" fillId="12" borderId="13" xfId="4" applyFont="1" applyFill="1" applyBorder="1" applyAlignment="1" applyProtection="1">
      <alignment horizontal="left" vertical="center" wrapText="1" indent="1"/>
    </xf>
    <xf numFmtId="0" fontId="22" fillId="12" borderId="5" xfId="4" applyFont="1" applyFill="1" applyBorder="1" applyAlignment="1" applyProtection="1">
      <alignment horizontal="center" vertical="center" wrapText="1"/>
    </xf>
    <xf numFmtId="165" fontId="10" fillId="0" borderId="0" xfId="0" applyNumberFormat="1" applyFont="1" applyBorder="1" applyAlignment="1">
      <alignment vertical="top" wrapText="1"/>
    </xf>
    <xf numFmtId="0" fontId="35" fillId="7" borderId="0" xfId="0" applyFont="1" applyFill="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5" fillId="0" borderId="0" xfId="0" applyFont="1" applyFill="1" applyAlignment="1">
      <alignment horizontal="center" vertical="top" wrapText="1"/>
    </xf>
    <xf numFmtId="0" fontId="22" fillId="9" borderId="5" xfId="4" applyFont="1" applyFill="1" applyBorder="1" applyAlignment="1" applyProtection="1">
      <alignment horizontal="center" vertical="center" wrapText="1"/>
    </xf>
    <xf numFmtId="0" fontId="22" fillId="9" borderId="6" xfId="4" applyFont="1" applyFill="1" applyBorder="1" applyAlignment="1" applyProtection="1">
      <alignment horizontal="center" vertical="center" wrapText="1"/>
    </xf>
    <xf numFmtId="0" fontId="22" fillId="9" borderId="7" xfId="4" applyFont="1" applyFill="1" applyBorder="1" applyAlignment="1" applyProtection="1">
      <alignment horizontal="center" vertical="center" wrapText="1"/>
    </xf>
  </cellXfs>
  <cellStyles count="5">
    <cellStyle name="Comma" xfId="1" builtinId="3"/>
    <cellStyle name="FRxAmtStyle_RRRTB Dec 31 2011 at April 26th 2012" xfId="3"/>
    <cellStyle name="Normal" xfId="0" builtinId="0"/>
    <cellStyle name="Normal_SIMPIL_MODEL_2004_ver2.6 (for rates application)" xfId="4"/>
    <cellStyle name="Percent" xfId="2" builtinId="5"/>
  </cellStyles>
  <dxfs count="1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175260</xdr:colOff>
      <xdr:row>1</xdr:row>
      <xdr:rowOff>106680</xdr:rowOff>
    </xdr:from>
    <xdr:to>
      <xdr:col>6</xdr:col>
      <xdr:colOff>441960</xdr:colOff>
      <xdr:row>9</xdr:row>
      <xdr:rowOff>106680</xdr:rowOff>
    </xdr:to>
    <xdr:sp macro="" textlink="">
      <xdr:nvSpPr>
        <xdr:cNvPr id="2" name="TextBox 1"/>
        <xdr:cNvSpPr txBox="1"/>
      </xdr:nvSpPr>
      <xdr:spPr>
        <a:xfrm>
          <a:off x="175260" y="304800"/>
          <a:ext cx="7452360" cy="1463040"/>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CA" sz="1100"/>
            <a:t>Distributor</a:t>
          </a:r>
          <a:r>
            <a:rPr lang="en-CA" sz="1100" baseline="0"/>
            <a:t> B adopted IFRS for </a:t>
          </a:r>
          <a:r>
            <a:rPr lang="en-CA" sz="1100" baseline="0">
              <a:solidFill>
                <a:sysClr val="windowText" lastClr="000000"/>
              </a:solidFill>
            </a:rPr>
            <a:t>its financial reporting in 2015. Regulatory assets and liabilities are recognized on the 2015 balance sheet. The distributor accrued the current tax provision on an IFRS basis, i.e. recognized the regulatory accounts activity in 2015 in determining its current tax provision for 2015 AFSs/RRR 2.1.7. </a:t>
          </a:r>
          <a:r>
            <a:rPr lang="en-CA" sz="1100" baseline="0">
              <a:solidFill>
                <a:sysClr val="windowText" lastClr="000000"/>
              </a:solidFill>
              <a:effectLst/>
              <a:latin typeface="+mn-lt"/>
              <a:ea typeface="+mn-ea"/>
              <a:cs typeface="+mn-cs"/>
            </a:rPr>
            <a:t>The distributor used 26.5% in deriving the actual tax provision per AFS/RRRs.</a:t>
          </a:r>
          <a:endParaRPr lang="en-CA" sz="1100" baseline="0">
            <a:solidFill>
              <a:sysClr val="windowText" lastClr="000000"/>
            </a:solidFill>
          </a:endParaRPr>
        </a:p>
        <a:p>
          <a:endParaRPr lang="en-CA" sz="1100" baseline="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ysClr val="windowText" lastClr="000000"/>
              </a:solidFill>
            </a:rPr>
            <a:t>The distributor did not have any non-rate regulated assets in 2015.  In 2015, the distributor has one non-rate regulated revenue/expense stream: $50K net revenues from CDM activities. </a:t>
          </a:r>
          <a:r>
            <a:rPr lang="en-CA" sz="1100" baseline="0">
              <a:solidFill>
                <a:sysClr val="windowText" lastClr="000000"/>
              </a:solidFill>
              <a:effectLst/>
              <a:latin typeface="+mn-lt"/>
              <a:ea typeface="+mn-ea"/>
              <a:cs typeface="+mn-cs"/>
            </a:rPr>
            <a:t>In 2015, the distributor made $30k non-recoverable donations over and above LEAP donations. </a:t>
          </a:r>
          <a:endParaRPr lang="en-CA">
            <a:solidFill>
              <a:sysClr val="windowText" lastClr="000000"/>
            </a:solidFill>
            <a:effectLst/>
          </a:endParaRPr>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1706880</xdr:colOff>
      <xdr:row>9</xdr:row>
      <xdr:rowOff>327660</xdr:rowOff>
    </xdr:from>
    <xdr:to>
      <xdr:col>3</xdr:col>
      <xdr:colOff>464820</xdr:colOff>
      <xdr:row>11</xdr:row>
      <xdr:rowOff>350520</xdr:rowOff>
    </xdr:to>
    <xdr:sp macro="" textlink="">
      <xdr:nvSpPr>
        <xdr:cNvPr id="2" name="TextBox 1"/>
        <xdr:cNvSpPr txBox="1"/>
      </xdr:nvSpPr>
      <xdr:spPr>
        <a:xfrm>
          <a:off x="5745480" y="3619500"/>
          <a:ext cx="1447800" cy="80010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Net </a:t>
          </a:r>
          <a:r>
            <a:rPr lang="en-US" sz="1100" b="1" i="1">
              <a:solidFill>
                <a:schemeClr val="dk1"/>
              </a:solidFill>
              <a:effectLst/>
              <a:latin typeface="+mn-lt"/>
              <a:ea typeface="+mn-ea"/>
              <a:cs typeface="+mn-cs"/>
            </a:rPr>
            <a:t>Debit</a:t>
          </a:r>
          <a:r>
            <a:rPr lang="en-US" sz="1100">
              <a:solidFill>
                <a:schemeClr val="dk1"/>
              </a:solidFill>
              <a:effectLst/>
              <a:latin typeface="+mn-lt"/>
              <a:ea typeface="+mn-ea"/>
              <a:cs typeface="+mn-cs"/>
            </a:rPr>
            <a:t> activity of regulatory accounts requires a </a:t>
          </a:r>
          <a:r>
            <a:rPr lang="en-US" sz="1100" b="1" i="1">
              <a:solidFill>
                <a:schemeClr val="dk1"/>
              </a:solidFill>
              <a:effectLst/>
              <a:latin typeface="+mn-lt"/>
              <a:ea typeface="+mn-ea"/>
              <a:cs typeface="+mn-cs"/>
            </a:rPr>
            <a:t>positive</a:t>
          </a:r>
          <a:r>
            <a:rPr lang="en-US" sz="1100">
              <a:solidFill>
                <a:schemeClr val="dk1"/>
              </a:solidFill>
              <a:effectLst/>
              <a:latin typeface="+mn-lt"/>
              <a:ea typeface="+mn-ea"/>
              <a:cs typeface="+mn-cs"/>
            </a:rPr>
            <a:t> adjustment</a:t>
          </a:r>
          <a:endParaRPr lang="en-CA" sz="1100"/>
        </a:p>
      </xdr:txBody>
    </xdr:sp>
    <xdr:clientData/>
  </xdr:twoCellAnchor>
  <xdr:twoCellAnchor>
    <xdr:from>
      <xdr:col>2</xdr:col>
      <xdr:colOff>2651760</xdr:colOff>
      <xdr:row>11</xdr:row>
      <xdr:rowOff>373380</xdr:rowOff>
    </xdr:from>
    <xdr:to>
      <xdr:col>3</xdr:col>
      <xdr:colOff>396240</xdr:colOff>
      <xdr:row>18</xdr:row>
      <xdr:rowOff>68580</xdr:rowOff>
    </xdr:to>
    <xdr:cxnSp macro="">
      <xdr:nvCxnSpPr>
        <xdr:cNvPr id="4" name="Straight Arrow Connector 3"/>
        <xdr:cNvCxnSpPr/>
      </xdr:nvCxnSpPr>
      <xdr:spPr>
        <a:xfrm flipH="1">
          <a:off x="6690360" y="4442460"/>
          <a:ext cx="434340" cy="147828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1075765</xdr:colOff>
      <xdr:row>16</xdr:row>
      <xdr:rowOff>26894</xdr:rowOff>
    </xdr:from>
    <xdr:to>
      <xdr:col>6</xdr:col>
      <xdr:colOff>1021976</xdr:colOff>
      <xdr:row>19</xdr:row>
      <xdr:rowOff>80683</xdr:rowOff>
    </xdr:to>
    <xdr:sp macro="" textlink="">
      <xdr:nvSpPr>
        <xdr:cNvPr id="2" name="TextBox 1"/>
        <xdr:cNvSpPr txBox="1"/>
      </xdr:nvSpPr>
      <xdr:spPr>
        <a:xfrm>
          <a:off x="6338047" y="3720353"/>
          <a:ext cx="3316941" cy="591671"/>
        </a:xfrm>
        <a:prstGeom prst="rect">
          <a:avLst/>
        </a:prstGeom>
        <a:solidFill>
          <a:schemeClr val="accent6"/>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CA" sz="1100" b="1">
              <a:latin typeface="Arial" panose="020B0604020202020204" pitchFamily="34" charset="0"/>
              <a:cs typeface="Arial" panose="020B0604020202020204" pitchFamily="34" charset="0"/>
            </a:rPr>
            <a:t>Adjusted</a:t>
          </a:r>
          <a:r>
            <a:rPr lang="en-CA" sz="1100" b="1" baseline="0">
              <a:latin typeface="Arial" panose="020B0604020202020204" pitchFamily="34" charset="0"/>
              <a:cs typeface="Arial" panose="020B0604020202020204" pitchFamily="34" charset="0"/>
            </a:rPr>
            <a:t> regulated net income is used for the ROE calculation for the reporting year</a:t>
          </a:r>
          <a:endParaRPr lang="en-CA" sz="1100" b="1">
            <a:latin typeface="Arial" panose="020B0604020202020204" pitchFamily="34" charset="0"/>
            <a:cs typeface="Arial" panose="020B0604020202020204" pitchFamily="34" charset="0"/>
          </a:endParaRPr>
        </a:p>
      </xdr:txBody>
    </xdr:sp>
    <xdr:clientData/>
  </xdr:twoCellAnchor>
  <xdr:twoCellAnchor>
    <xdr:from>
      <xdr:col>4</xdr:col>
      <xdr:colOff>1568824</xdr:colOff>
      <xdr:row>14</xdr:row>
      <xdr:rowOff>35858</xdr:rowOff>
    </xdr:from>
    <xdr:to>
      <xdr:col>4</xdr:col>
      <xdr:colOff>1640542</xdr:colOff>
      <xdr:row>16</xdr:row>
      <xdr:rowOff>26894</xdr:rowOff>
    </xdr:to>
    <xdr:cxnSp macro="">
      <xdr:nvCxnSpPr>
        <xdr:cNvPr id="4" name="Straight Arrow Connector 3"/>
        <xdr:cNvCxnSpPr/>
      </xdr:nvCxnSpPr>
      <xdr:spPr>
        <a:xfrm flipH="1" flipV="1">
          <a:off x="6831106" y="3370729"/>
          <a:ext cx="71718" cy="349624"/>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601980</xdr:colOff>
      <xdr:row>23</xdr:row>
      <xdr:rowOff>0</xdr:rowOff>
    </xdr:from>
    <xdr:to>
      <xdr:col>8</xdr:col>
      <xdr:colOff>373380</xdr:colOff>
      <xdr:row>25</xdr:row>
      <xdr:rowOff>281940</xdr:rowOff>
    </xdr:to>
    <xdr:sp macro="" textlink="">
      <xdr:nvSpPr>
        <xdr:cNvPr id="2" name="TextBox 1"/>
        <xdr:cNvSpPr txBox="1"/>
      </xdr:nvSpPr>
      <xdr:spPr>
        <a:xfrm>
          <a:off x="6743700" y="5204460"/>
          <a:ext cx="2209800" cy="861060"/>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CA" sz="1100">
              <a:solidFill>
                <a:sysClr val="windowText" lastClr="000000"/>
              </a:solidFill>
            </a:rPr>
            <a:t>The distributor expensed $500,000 regulatory activities in T2 for tax provision.</a:t>
          </a:r>
          <a:r>
            <a:rPr lang="en-CA" sz="1100" baseline="0">
              <a:solidFill>
                <a:sysClr val="windowText" lastClr="000000"/>
              </a:solidFill>
            </a:rPr>
            <a:t> The deduction should be set to 0 for regulatory T2. </a:t>
          </a:r>
          <a:endParaRPr lang="en-CA" sz="1100">
            <a:solidFill>
              <a:sysClr val="windowText" lastClr="000000"/>
            </a:solidFill>
          </a:endParaRPr>
        </a:p>
      </xdr:txBody>
    </xdr:sp>
    <xdr:clientData/>
  </xdr:twoCellAnchor>
  <xdr:twoCellAnchor>
    <xdr:from>
      <xdr:col>4</xdr:col>
      <xdr:colOff>0</xdr:colOff>
      <xdr:row>24</xdr:row>
      <xdr:rowOff>140970</xdr:rowOff>
    </xdr:from>
    <xdr:to>
      <xdr:col>4</xdr:col>
      <xdr:colOff>601980</xdr:colOff>
      <xdr:row>25</xdr:row>
      <xdr:rowOff>91440</xdr:rowOff>
    </xdr:to>
    <xdr:cxnSp macro="">
      <xdr:nvCxnSpPr>
        <xdr:cNvPr id="4" name="Straight Arrow Connector 3"/>
        <xdr:cNvCxnSpPr>
          <a:stCxn id="2" idx="1"/>
        </xdr:cNvCxnSpPr>
      </xdr:nvCxnSpPr>
      <xdr:spPr>
        <a:xfrm flipH="1">
          <a:off x="6141720" y="5634990"/>
          <a:ext cx="601980" cy="24003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99" zoomScaleNormal="99" workbookViewId="0">
      <selection activeCell="F15" sqref="F15"/>
    </sheetView>
  </sheetViews>
  <sheetFormatPr defaultRowHeight="14.4" x14ac:dyDescent="0.3"/>
  <cols>
    <col min="1" max="1" width="24.77734375" customWidth="1"/>
    <col min="2" max="2" width="17.33203125" customWidth="1"/>
    <col min="3" max="3" width="15.44140625" customWidth="1"/>
    <col min="4" max="4" width="13.6640625" customWidth="1"/>
    <col min="5" max="5" width="20.33203125" customWidth="1"/>
    <col min="6" max="6" width="13.21875" customWidth="1"/>
  </cols>
  <sheetData>
    <row r="1" spans="1:11" ht="15.45" x14ac:dyDescent="0.35">
      <c r="A1" s="43" t="s">
        <v>119</v>
      </c>
    </row>
    <row r="11" spans="1:11" ht="15.45" x14ac:dyDescent="0.35">
      <c r="A11" s="49" t="s">
        <v>125</v>
      </c>
      <c r="B11" s="56"/>
      <c r="C11" s="56"/>
      <c r="D11" s="56"/>
    </row>
    <row r="12" spans="1:11" s="51" customFormat="1" ht="28.95" x14ac:dyDescent="0.35">
      <c r="A12" s="153"/>
      <c r="B12" s="47" t="s">
        <v>126</v>
      </c>
      <c r="C12" s="47" t="s">
        <v>121</v>
      </c>
      <c r="D12" s="47" t="s">
        <v>122</v>
      </c>
      <c r="E12"/>
      <c r="F12"/>
      <c r="G12"/>
      <c r="H12"/>
      <c r="I12"/>
      <c r="J12"/>
      <c r="K12"/>
    </row>
    <row r="13" spans="1:11" s="51" customFormat="1" ht="14.55" x14ac:dyDescent="0.35">
      <c r="A13" s="45" t="s">
        <v>120</v>
      </c>
      <c r="B13" s="154">
        <v>3200000</v>
      </c>
      <c r="C13" s="154">
        <v>500000</v>
      </c>
      <c r="D13" s="155">
        <f>B13+C13</f>
        <v>3700000</v>
      </c>
      <c r="E13"/>
      <c r="F13"/>
      <c r="G13"/>
      <c r="H13"/>
      <c r="I13"/>
      <c r="J13"/>
      <c r="K13"/>
    </row>
    <row r="14" spans="1:11" s="51" customFormat="1" ht="14.55" x14ac:dyDescent="0.35">
      <c r="A14"/>
      <c r="B14"/>
      <c r="C14" s="156"/>
      <c r="D14"/>
      <c r="E14"/>
      <c r="F14"/>
      <c r="G14"/>
      <c r="H14"/>
      <c r="I14"/>
      <c r="J14"/>
      <c r="K14"/>
    </row>
    <row r="16" spans="1:11" ht="15.45" x14ac:dyDescent="0.35">
      <c r="A16" s="49" t="s">
        <v>124</v>
      </c>
      <c r="B16" s="56"/>
    </row>
    <row r="17" spans="1:11" s="44" customFormat="1" ht="14.55" x14ac:dyDescent="0.35">
      <c r="A17"/>
      <c r="B17"/>
      <c r="C17"/>
      <c r="D17" s="45" t="s">
        <v>60</v>
      </c>
      <c r="E17" s="45" t="s">
        <v>61</v>
      </c>
      <c r="F17"/>
      <c r="G17"/>
      <c r="H17"/>
      <c r="I17"/>
      <c r="J17"/>
      <c r="K17"/>
    </row>
    <row r="18" spans="1:11" ht="28.95" x14ac:dyDescent="0.35">
      <c r="A18" s="46" t="s">
        <v>55</v>
      </c>
      <c r="B18" s="47" t="s">
        <v>56</v>
      </c>
      <c r="C18" s="45" t="s">
        <v>57</v>
      </c>
      <c r="D18" s="48">
        <v>250000</v>
      </c>
      <c r="E18" s="48">
        <f>D18</f>
        <v>250000</v>
      </c>
    </row>
    <row r="19" spans="1:11" ht="28.8" x14ac:dyDescent="0.3">
      <c r="A19" s="46" t="s">
        <v>58</v>
      </c>
      <c r="B19" s="47" t="s">
        <v>56</v>
      </c>
      <c r="C19" s="45" t="s">
        <v>59</v>
      </c>
      <c r="D19" s="48">
        <v>-123000</v>
      </c>
      <c r="E19" s="48">
        <f>D19</f>
        <v>-123000</v>
      </c>
    </row>
    <row r="20" spans="1:11" x14ac:dyDescent="0.3">
      <c r="A20" s="52"/>
      <c r="B20" s="53"/>
      <c r="C20" s="54"/>
      <c r="D20" s="55"/>
      <c r="E20" s="55"/>
    </row>
    <row r="21" spans="1:11" s="51" customFormat="1" ht="15.6" x14ac:dyDescent="0.3">
      <c r="A21" s="50"/>
      <c r="B21" s="50"/>
    </row>
    <row r="22" spans="1:11" ht="15.6" x14ac:dyDescent="0.3">
      <c r="A22" s="49" t="s">
        <v>62</v>
      </c>
      <c r="B22" s="49"/>
    </row>
    <row r="23" spans="1:11" ht="28.8" x14ac:dyDescent="0.3">
      <c r="A23" s="58" t="s">
        <v>16</v>
      </c>
      <c r="B23" s="57">
        <v>-50000</v>
      </c>
      <c r="C23" s="162"/>
      <c r="D23" s="163"/>
      <c r="E23" s="163"/>
      <c r="F23" s="163"/>
    </row>
    <row r="24" spans="1:11" ht="28.8" x14ac:dyDescent="0.3">
      <c r="A24" s="59" t="s">
        <v>19</v>
      </c>
      <c r="B24" s="57">
        <v>30000</v>
      </c>
      <c r="C24" s="162"/>
      <c r="D24" s="163"/>
      <c r="E24" s="163"/>
      <c r="F24" s="163"/>
    </row>
    <row r="25" spans="1:11" ht="28.8" x14ac:dyDescent="0.3">
      <c r="A25" s="59" t="s">
        <v>25</v>
      </c>
      <c r="B25" s="57">
        <v>-10000</v>
      </c>
    </row>
    <row r="26" spans="1:11" ht="28.8" x14ac:dyDescent="0.3">
      <c r="A26" s="59" t="s">
        <v>63</v>
      </c>
      <c r="B26" s="57">
        <v>1500000</v>
      </c>
    </row>
    <row r="27" spans="1:11" ht="28.8" x14ac:dyDescent="0.3">
      <c r="A27" s="59" t="s">
        <v>64</v>
      </c>
      <c r="B27" s="57">
        <v>1600000</v>
      </c>
    </row>
    <row r="28" spans="1:11" ht="15.6" x14ac:dyDescent="0.3">
      <c r="A28" s="14"/>
      <c r="B28" s="27"/>
      <c r="C28" s="37"/>
    </row>
  </sheetData>
  <mergeCells count="2">
    <mergeCell ref="C23:F23"/>
    <mergeCell ref="C24:F2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4"/>
  <sheetViews>
    <sheetView topLeftCell="A11" zoomScale="76" zoomScaleNormal="76" workbookViewId="0">
      <selection activeCell="E29" sqref="E29"/>
    </sheetView>
  </sheetViews>
  <sheetFormatPr defaultColWidth="39.21875" defaultRowHeight="14.4" x14ac:dyDescent="0.3"/>
  <cols>
    <col min="1" max="1" width="52.77734375" customWidth="1"/>
    <col min="2" max="2" width="6.109375" customWidth="1"/>
    <col min="4" max="4" width="13.109375" customWidth="1"/>
  </cols>
  <sheetData>
    <row r="1" spans="1:6" ht="15.45" x14ac:dyDescent="0.35">
      <c r="A1" s="1" t="s">
        <v>0</v>
      </c>
      <c r="B1" s="2"/>
      <c r="C1" s="2"/>
      <c r="D1" s="3"/>
      <c r="E1" s="3"/>
      <c r="F1" s="3"/>
    </row>
    <row r="2" spans="1:6" ht="15.45" x14ac:dyDescent="0.35">
      <c r="A2" s="4"/>
      <c r="B2" s="5"/>
      <c r="C2" s="5"/>
      <c r="D2" s="6"/>
      <c r="E2" s="6"/>
      <c r="F2" s="6"/>
    </row>
    <row r="3" spans="1:6" ht="15.6" x14ac:dyDescent="0.3">
      <c r="A3" s="7"/>
      <c r="B3" s="164"/>
      <c r="C3" s="8"/>
      <c r="D3" s="8"/>
      <c r="E3" s="9" t="s">
        <v>1</v>
      </c>
      <c r="F3" s="6"/>
    </row>
    <row r="4" spans="1:6" ht="15" x14ac:dyDescent="0.3">
      <c r="A4" s="10"/>
      <c r="B4" s="164"/>
      <c r="C4" s="11"/>
      <c r="D4" s="9"/>
      <c r="E4" s="12"/>
      <c r="F4" s="13"/>
    </row>
    <row r="5" spans="1:6" ht="31.05" x14ac:dyDescent="0.35">
      <c r="A5" s="14" t="s">
        <v>2</v>
      </c>
      <c r="B5" s="15"/>
      <c r="C5" s="12"/>
      <c r="D5" s="12"/>
      <c r="E5" s="16">
        <f>Background!D18</f>
        <v>250000</v>
      </c>
      <c r="F5" s="17" t="s">
        <v>3</v>
      </c>
    </row>
    <row r="6" spans="1:6" ht="46.5" x14ac:dyDescent="0.35">
      <c r="A6" s="14" t="s">
        <v>4</v>
      </c>
      <c r="B6" s="15"/>
      <c r="C6" s="16"/>
      <c r="D6" s="18" t="s">
        <v>5</v>
      </c>
      <c r="E6" s="19"/>
      <c r="F6" s="160"/>
    </row>
    <row r="7" spans="1:6" ht="30.6" x14ac:dyDescent="0.3">
      <c r="A7" s="14" t="s">
        <v>6</v>
      </c>
      <c r="B7" s="15"/>
      <c r="C7" s="16"/>
      <c r="D7" s="20" t="s">
        <v>7</v>
      </c>
      <c r="E7" s="21"/>
      <c r="F7" s="22"/>
    </row>
    <row r="8" spans="1:6" ht="15.45" x14ac:dyDescent="0.35">
      <c r="A8" s="14" t="s">
        <v>8</v>
      </c>
      <c r="B8" s="15"/>
      <c r="C8" s="23">
        <v>0.26500000000000001</v>
      </c>
      <c r="D8" s="24" t="s">
        <v>9</v>
      </c>
      <c r="E8" s="17"/>
      <c r="F8" s="17"/>
    </row>
    <row r="9" spans="1:6" ht="15.45" x14ac:dyDescent="0.35">
      <c r="A9" s="25"/>
      <c r="B9" s="15"/>
      <c r="C9" s="18"/>
      <c r="D9" s="12"/>
      <c r="E9" s="17"/>
      <c r="F9" s="17"/>
    </row>
    <row r="10" spans="1:6" ht="31.05" x14ac:dyDescent="0.35">
      <c r="A10" s="26" t="s">
        <v>10</v>
      </c>
      <c r="B10" s="15"/>
      <c r="C10" s="12"/>
      <c r="D10" s="12"/>
      <c r="E10" s="16">
        <v>0</v>
      </c>
      <c r="F10" s="17" t="s">
        <v>11</v>
      </c>
    </row>
    <row r="11" spans="1:6" ht="15.45" x14ac:dyDescent="0.35">
      <c r="A11" s="26"/>
      <c r="B11" s="15"/>
      <c r="C11" s="12"/>
      <c r="D11" s="12"/>
      <c r="E11" s="19"/>
      <c r="F11" s="17"/>
    </row>
    <row r="12" spans="1:6" ht="31.05" x14ac:dyDescent="0.35">
      <c r="A12" s="24" t="s">
        <v>12</v>
      </c>
      <c r="B12" s="27"/>
      <c r="C12" s="12"/>
      <c r="D12" s="12"/>
      <c r="E12" s="28">
        <f>Background!E18</f>
        <v>250000</v>
      </c>
      <c r="F12" s="13" t="s">
        <v>13</v>
      </c>
    </row>
    <row r="13" spans="1:6" ht="15.45" x14ac:dyDescent="0.35">
      <c r="A13" s="29"/>
      <c r="B13" s="27"/>
      <c r="C13" s="12"/>
      <c r="D13" s="12"/>
      <c r="E13" s="21"/>
      <c r="F13" s="30"/>
    </row>
    <row r="14" spans="1:6" ht="15.6" x14ac:dyDescent="0.3">
      <c r="A14" s="14" t="s">
        <v>129</v>
      </c>
      <c r="B14" s="27"/>
      <c r="C14" s="12"/>
      <c r="D14" s="12"/>
      <c r="E14" s="31" t="str">
        <f>IF(ROUND(E5+E10-E12,2)&lt;3, "CORRECT", "ERROR")</f>
        <v>CORRECT</v>
      </c>
      <c r="F14" s="30"/>
    </row>
    <row r="15" spans="1:6" ht="15.45" x14ac:dyDescent="0.35">
      <c r="A15" s="29"/>
      <c r="B15" s="27"/>
      <c r="C15" s="32" t="s">
        <v>14</v>
      </c>
      <c r="D15" s="33"/>
      <c r="E15" s="21"/>
      <c r="F15" s="30"/>
    </row>
    <row r="16" spans="1:6" ht="15.45" x14ac:dyDescent="0.35">
      <c r="A16" s="34" t="s">
        <v>15</v>
      </c>
      <c r="B16" s="27"/>
      <c r="C16" s="12"/>
      <c r="D16" s="12"/>
      <c r="E16" s="12"/>
      <c r="F16" s="12"/>
    </row>
    <row r="17" spans="1:6" ht="15.45" x14ac:dyDescent="0.35">
      <c r="A17" s="25" t="s">
        <v>16</v>
      </c>
      <c r="B17" s="27"/>
      <c r="C17" s="35">
        <f>Background!B23</f>
        <v>-50000</v>
      </c>
      <c r="D17" s="12" t="s">
        <v>17</v>
      </c>
      <c r="E17" s="35">
        <f>C17*$C$8</f>
        <v>-13250</v>
      </c>
      <c r="F17" s="30" t="s">
        <v>18</v>
      </c>
    </row>
    <row r="18" spans="1:6" ht="15.45" x14ac:dyDescent="0.35">
      <c r="A18" s="14" t="s">
        <v>19</v>
      </c>
      <c r="B18" s="27"/>
      <c r="C18" s="35">
        <f>Background!B24</f>
        <v>30000</v>
      </c>
      <c r="D18" s="12" t="s">
        <v>20</v>
      </c>
      <c r="E18" s="35">
        <f>C18*$C$8</f>
        <v>7950</v>
      </c>
      <c r="F18" s="30" t="s">
        <v>21</v>
      </c>
    </row>
    <row r="19" spans="1:6" ht="31.05" x14ac:dyDescent="0.35">
      <c r="A19" s="14" t="s">
        <v>22</v>
      </c>
      <c r="B19" s="27"/>
      <c r="C19" s="157">
        <f>Background!C13</f>
        <v>500000</v>
      </c>
      <c r="D19" s="12" t="s">
        <v>23</v>
      </c>
      <c r="E19" s="35">
        <f t="shared" ref="E19:E25" si="0">C19*$C$8</f>
        <v>132500</v>
      </c>
      <c r="F19" s="30" t="s">
        <v>24</v>
      </c>
    </row>
    <row r="20" spans="1:6" ht="15.6" x14ac:dyDescent="0.3">
      <c r="A20" s="14" t="s">
        <v>25</v>
      </c>
      <c r="B20" s="27"/>
      <c r="C20" s="35">
        <f>Background!B25</f>
        <v>-10000</v>
      </c>
      <c r="D20" s="12" t="s">
        <v>26</v>
      </c>
      <c r="E20" s="35">
        <f>C20*$C$8</f>
        <v>-2650</v>
      </c>
      <c r="F20" s="30" t="s">
        <v>27</v>
      </c>
    </row>
    <row r="21" spans="1:6" ht="15.6" x14ac:dyDescent="0.3">
      <c r="A21" s="14" t="s">
        <v>28</v>
      </c>
      <c r="B21" s="27"/>
      <c r="C21" s="35">
        <f>Background!B26</f>
        <v>1500000</v>
      </c>
      <c r="D21" s="12" t="s">
        <v>29</v>
      </c>
      <c r="E21" s="35">
        <f t="shared" si="0"/>
        <v>397500</v>
      </c>
      <c r="F21" s="30" t="s">
        <v>30</v>
      </c>
    </row>
    <row r="22" spans="1:6" ht="15.6" x14ac:dyDescent="0.3">
      <c r="A22" s="14" t="s">
        <v>31</v>
      </c>
      <c r="B22" s="27"/>
      <c r="C22" s="35">
        <f>-Background!B27</f>
        <v>-1600000</v>
      </c>
      <c r="D22" s="36" t="s">
        <v>32</v>
      </c>
      <c r="E22" s="35">
        <f t="shared" si="0"/>
        <v>-424000</v>
      </c>
      <c r="F22" s="30" t="s">
        <v>33</v>
      </c>
    </row>
    <row r="23" spans="1:6" ht="15.6" x14ac:dyDescent="0.3">
      <c r="A23" s="14" t="s">
        <v>34</v>
      </c>
      <c r="B23" s="27"/>
      <c r="C23" s="16"/>
      <c r="D23" s="12" t="s">
        <v>35</v>
      </c>
      <c r="E23" s="35">
        <f t="shared" si="0"/>
        <v>0</v>
      </c>
      <c r="F23" s="30" t="s">
        <v>36</v>
      </c>
    </row>
    <row r="24" spans="1:6" ht="45.6" x14ac:dyDescent="0.3">
      <c r="A24" s="14" t="s">
        <v>37</v>
      </c>
      <c r="B24" s="27"/>
      <c r="C24" s="16"/>
      <c r="D24" s="12" t="s">
        <v>38</v>
      </c>
      <c r="E24" s="35">
        <f t="shared" si="0"/>
        <v>0</v>
      </c>
      <c r="F24" s="30" t="s">
        <v>39</v>
      </c>
    </row>
    <row r="25" spans="1:6" ht="30.6" x14ac:dyDescent="0.3">
      <c r="A25" s="14" t="s">
        <v>40</v>
      </c>
      <c r="B25" s="27"/>
      <c r="C25" s="16"/>
      <c r="D25" s="12" t="s">
        <v>41</v>
      </c>
      <c r="E25" s="35">
        <f t="shared" si="0"/>
        <v>0</v>
      </c>
      <c r="F25" s="30" t="s">
        <v>42</v>
      </c>
    </row>
    <row r="26" spans="1:6" ht="15.6" x14ac:dyDescent="0.3">
      <c r="A26" s="14"/>
      <c r="B26" s="27"/>
      <c r="C26" s="37"/>
      <c r="D26" s="12"/>
      <c r="E26" s="38"/>
      <c r="F26" s="30"/>
    </row>
    <row r="27" spans="1:6" ht="15.6" x14ac:dyDescent="0.3">
      <c r="A27" s="24" t="s">
        <v>43</v>
      </c>
      <c r="B27" s="27"/>
      <c r="C27" s="37"/>
      <c r="D27" s="12"/>
      <c r="E27" s="37"/>
      <c r="F27" s="30"/>
    </row>
    <row r="28" spans="1:6" ht="15.6" x14ac:dyDescent="0.3">
      <c r="A28" s="39"/>
      <c r="B28" s="27"/>
      <c r="C28" s="16"/>
      <c r="D28" s="12" t="s">
        <v>44</v>
      </c>
      <c r="E28" s="35">
        <f t="shared" ref="E28:E30" si="1">C28*$C$8</f>
        <v>0</v>
      </c>
      <c r="F28" s="30" t="s">
        <v>45</v>
      </c>
    </row>
    <row r="29" spans="1:6" ht="15.6" x14ac:dyDescent="0.3">
      <c r="A29" s="39"/>
      <c r="B29" s="27"/>
      <c r="C29" s="16"/>
      <c r="D29" s="12" t="s">
        <v>46</v>
      </c>
      <c r="E29" s="35">
        <f t="shared" si="1"/>
        <v>0</v>
      </c>
      <c r="F29" s="30" t="s">
        <v>47</v>
      </c>
    </row>
    <row r="30" spans="1:6" ht="15.6" x14ac:dyDescent="0.3">
      <c r="A30" s="39"/>
      <c r="B30" s="27"/>
      <c r="C30" s="16"/>
      <c r="D30" s="12" t="s">
        <v>48</v>
      </c>
      <c r="E30" s="35">
        <f t="shared" si="1"/>
        <v>0</v>
      </c>
      <c r="F30" s="30" t="s">
        <v>49</v>
      </c>
    </row>
    <row r="31" spans="1:6" ht="15.6" x14ac:dyDescent="0.3">
      <c r="A31" s="14"/>
      <c r="B31" s="27"/>
      <c r="C31" s="37"/>
      <c r="D31" s="12"/>
      <c r="E31" s="37"/>
      <c r="F31" s="30"/>
    </row>
    <row r="32" spans="1:6" ht="15.6" x14ac:dyDescent="0.3">
      <c r="A32" s="24" t="s">
        <v>50</v>
      </c>
      <c r="B32" s="27"/>
      <c r="C32" s="35">
        <f>SUM(C17:C25)+SUM(C28:C30)</f>
        <v>370000</v>
      </c>
      <c r="D32" s="12" t="s">
        <v>51</v>
      </c>
      <c r="E32" s="35">
        <f>SUM(E17:E25)+SUM(E28:E30)</f>
        <v>98050</v>
      </c>
      <c r="F32" s="30" t="s">
        <v>52</v>
      </c>
    </row>
    <row r="33" spans="1:6" ht="15.6" x14ac:dyDescent="0.3">
      <c r="A33" s="14"/>
      <c r="B33" s="27"/>
      <c r="C33" s="37"/>
      <c r="D33" s="12"/>
      <c r="E33" s="37"/>
      <c r="F33" s="30"/>
    </row>
    <row r="34" spans="1:6" ht="31.2" x14ac:dyDescent="0.3">
      <c r="A34" s="24" t="s">
        <v>53</v>
      </c>
      <c r="B34" s="27"/>
      <c r="C34" s="40"/>
      <c r="D34" s="41"/>
      <c r="E34" s="42">
        <f>E12+E32</f>
        <v>348050</v>
      </c>
      <c r="F34" s="13" t="s">
        <v>54</v>
      </c>
    </row>
  </sheetData>
  <protectedRanges>
    <protectedRange sqref="C8 E10 E12 C19 C23:C25 A28:A30 C28:C30" name="Row 156"/>
    <protectedRange sqref="E5 C6:C7" name="Row133"/>
  </protectedRanges>
  <mergeCells count="1">
    <mergeCell ref="B3:B4"/>
  </mergeCells>
  <pageMargins left="0.7" right="0.7" top="0.75" bottom="0.75" header="0.3" footer="0.3"/>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4"/>
  <sheetViews>
    <sheetView zoomScale="85" zoomScaleNormal="85" workbookViewId="0">
      <selection activeCell="I5" sqref="I5"/>
    </sheetView>
  </sheetViews>
  <sheetFormatPr defaultColWidth="24.5546875" defaultRowHeight="14.4" x14ac:dyDescent="0.3"/>
  <cols>
    <col min="2" max="2" width="27.21875" customWidth="1"/>
    <col min="4" max="4" width="3" customWidth="1"/>
    <col min="6" max="6" width="10.77734375" customWidth="1"/>
  </cols>
  <sheetData>
    <row r="1" spans="1:8" ht="18" x14ac:dyDescent="0.4">
      <c r="A1" s="77" t="s">
        <v>127</v>
      </c>
      <c r="B1" s="78"/>
    </row>
    <row r="3" spans="1:8" ht="15.45" x14ac:dyDescent="0.35">
      <c r="A3" s="60" t="s">
        <v>65</v>
      </c>
      <c r="B3" s="61"/>
      <c r="C3" s="61"/>
      <c r="D3" s="61"/>
      <c r="E3" s="62">
        <v>1500000</v>
      </c>
      <c r="F3" s="63"/>
      <c r="G3" s="30" t="s">
        <v>66</v>
      </c>
      <c r="H3" s="64"/>
    </row>
    <row r="4" spans="1:8" ht="15.45" x14ac:dyDescent="0.35">
      <c r="A4" s="65"/>
      <c r="B4" s="61"/>
      <c r="C4" s="61"/>
      <c r="D4" s="61"/>
      <c r="E4" s="66"/>
      <c r="F4" s="63"/>
      <c r="G4" s="13"/>
      <c r="H4" s="67"/>
    </row>
    <row r="5" spans="1:8" ht="15.45" x14ac:dyDescent="0.35">
      <c r="A5" s="68" t="s">
        <v>67</v>
      </c>
      <c r="B5" s="61"/>
      <c r="C5" s="61"/>
      <c r="D5" s="61"/>
      <c r="E5" s="66"/>
      <c r="F5" s="63"/>
      <c r="G5" s="13"/>
      <c r="H5" s="67"/>
    </row>
    <row r="6" spans="1:8" ht="15.45" x14ac:dyDescent="0.35">
      <c r="A6" s="69" t="s">
        <v>68</v>
      </c>
      <c r="B6" s="61"/>
      <c r="C6" s="61"/>
      <c r="D6" s="61"/>
      <c r="E6" s="28">
        <f>Background!E19</f>
        <v>-123000</v>
      </c>
      <c r="F6" s="63"/>
      <c r="G6" s="30" t="s">
        <v>69</v>
      </c>
      <c r="H6" s="20" t="s">
        <v>70</v>
      </c>
    </row>
    <row r="7" spans="1:8" ht="61.95" x14ac:dyDescent="0.35">
      <c r="A7" s="70" t="s">
        <v>71</v>
      </c>
      <c r="B7" s="61"/>
      <c r="C7" s="61"/>
      <c r="D7" s="61"/>
      <c r="E7" s="28">
        <f>Background!E18</f>
        <v>250000</v>
      </c>
      <c r="F7" s="71"/>
      <c r="G7" s="13" t="s">
        <v>72</v>
      </c>
      <c r="H7" s="64" t="s">
        <v>73</v>
      </c>
    </row>
    <row r="8" spans="1:8" ht="15.45" x14ac:dyDescent="0.35">
      <c r="A8" s="72"/>
      <c r="B8" s="61"/>
      <c r="C8" s="61"/>
      <c r="D8" s="61"/>
      <c r="E8" s="73"/>
      <c r="F8" s="71"/>
      <c r="G8" s="13"/>
      <c r="H8" s="64"/>
    </row>
    <row r="9" spans="1:8" ht="15.45" x14ac:dyDescent="0.35">
      <c r="A9" s="68" t="s">
        <v>74</v>
      </c>
      <c r="B9" s="61"/>
      <c r="C9" s="61"/>
      <c r="D9" s="61"/>
      <c r="E9" s="66"/>
      <c r="F9" s="63"/>
      <c r="G9" s="13"/>
      <c r="H9" s="67"/>
    </row>
    <row r="10" spans="1:8" ht="15.45" x14ac:dyDescent="0.35">
      <c r="A10" s="68" t="s">
        <v>75</v>
      </c>
      <c r="B10" s="74"/>
      <c r="C10" s="61"/>
      <c r="D10" s="61"/>
      <c r="E10" s="62">
        <f>'Appendix 6'!E34</f>
        <v>348050</v>
      </c>
      <c r="F10" s="71"/>
      <c r="G10" s="13" t="s">
        <v>76</v>
      </c>
      <c r="H10" s="67" t="s">
        <v>77</v>
      </c>
    </row>
    <row r="11" spans="1:8" ht="15.45" x14ac:dyDescent="0.35">
      <c r="A11" s="75"/>
      <c r="B11" s="74"/>
      <c r="C11" s="61"/>
      <c r="D11" s="61"/>
      <c r="E11" s="66"/>
      <c r="F11" s="71"/>
      <c r="G11" s="13"/>
      <c r="H11" s="67"/>
    </row>
    <row r="12" spans="1:8" ht="15.45" x14ac:dyDescent="0.35">
      <c r="A12" s="65"/>
      <c r="B12" s="74"/>
      <c r="C12" s="61"/>
      <c r="D12" s="61"/>
      <c r="E12" s="66"/>
      <c r="F12" s="63"/>
      <c r="G12" s="13"/>
      <c r="H12" s="67"/>
    </row>
    <row r="13" spans="1:8" ht="15.45" x14ac:dyDescent="0.35">
      <c r="A13" s="76"/>
      <c r="B13" s="74"/>
      <c r="C13" s="61"/>
      <c r="D13" s="61"/>
      <c r="E13" s="66"/>
      <c r="F13" s="63"/>
      <c r="G13" s="13"/>
      <c r="H13" s="61"/>
    </row>
    <row r="14" spans="1:8" ht="15.45" x14ac:dyDescent="0.35">
      <c r="A14" s="60" t="s">
        <v>78</v>
      </c>
      <c r="B14" s="74"/>
      <c r="C14" s="61"/>
      <c r="D14" s="61"/>
      <c r="E14" s="62">
        <f>E3+E6+E7-E10</f>
        <v>1278950</v>
      </c>
      <c r="F14" s="63"/>
      <c r="G14" s="30" t="s">
        <v>79</v>
      </c>
      <c r="H14" s="67"/>
    </row>
  </sheetData>
  <protectedRanges>
    <protectedRange sqref="E6:E7" name="ROE Summary_1"/>
  </protectedRange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13" zoomScale="78" zoomScaleNormal="78" workbookViewId="0">
      <selection activeCell="D20" sqref="D20"/>
    </sheetView>
  </sheetViews>
  <sheetFormatPr defaultRowHeight="14.4" x14ac:dyDescent="0.3"/>
  <cols>
    <col min="1" max="1" width="31.21875" customWidth="1"/>
    <col min="2" max="2" width="11" customWidth="1"/>
    <col min="3" max="3" width="33.88671875" customWidth="1"/>
    <col min="4" max="4" width="17.88671875" customWidth="1"/>
  </cols>
  <sheetData>
    <row r="1" spans="1:4" s="51" customFormat="1" ht="18" x14ac:dyDescent="0.4">
      <c r="A1" s="144" t="s">
        <v>128</v>
      </c>
    </row>
    <row r="2" spans="1:4" s="51" customFormat="1" ht="18" x14ac:dyDescent="0.4">
      <c r="A2" s="140">
        <v>2015</v>
      </c>
      <c r="B2" s="141"/>
      <c r="C2" s="142"/>
    </row>
    <row r="3" spans="1:4" s="51" customFormat="1" ht="18" x14ac:dyDescent="0.4">
      <c r="A3" s="140"/>
      <c r="B3" s="141"/>
      <c r="C3" s="143"/>
    </row>
    <row r="4" spans="1:4" ht="28.8" x14ac:dyDescent="0.3">
      <c r="A4" s="151"/>
      <c r="B4" s="86" t="s">
        <v>80</v>
      </c>
      <c r="C4" s="152" t="s">
        <v>107</v>
      </c>
      <c r="D4" s="152" t="s">
        <v>132</v>
      </c>
    </row>
    <row r="5" spans="1:4" ht="14.55" x14ac:dyDescent="0.35">
      <c r="A5" s="149" t="s">
        <v>81</v>
      </c>
      <c r="B5" s="81" t="s">
        <v>82</v>
      </c>
      <c r="C5" s="150">
        <f>'ROE Summary Tab'!E3</f>
        <v>1500000</v>
      </c>
      <c r="D5" s="150">
        <f>C5</f>
        <v>1500000</v>
      </c>
    </row>
    <row r="6" spans="1:4" ht="14.55" x14ac:dyDescent="0.35">
      <c r="A6" s="83" t="s">
        <v>105</v>
      </c>
      <c r="B6" s="79"/>
      <c r="C6" s="84"/>
      <c r="D6" s="85"/>
    </row>
    <row r="7" spans="1:4" ht="25.95" x14ac:dyDescent="0.35">
      <c r="A7" s="80" t="s">
        <v>83</v>
      </c>
      <c r="B7" s="86" t="s">
        <v>84</v>
      </c>
      <c r="C7" s="82">
        <f>Background!D18</f>
        <v>250000</v>
      </c>
      <c r="D7" s="82">
        <f>C7</f>
        <v>250000</v>
      </c>
    </row>
    <row r="8" spans="1:4" ht="25.95" x14ac:dyDescent="0.35">
      <c r="A8" s="80" t="s">
        <v>85</v>
      </c>
      <c r="B8" s="87" t="s">
        <v>86</v>
      </c>
      <c r="C8" s="82">
        <f>Background!D19</f>
        <v>-123000</v>
      </c>
      <c r="D8" s="82">
        <f>C8</f>
        <v>-123000</v>
      </c>
    </row>
    <row r="9" spans="1:4" ht="14.55" x14ac:dyDescent="0.35">
      <c r="A9" s="88"/>
      <c r="B9" s="89"/>
      <c r="C9" s="84"/>
    </row>
    <row r="10" spans="1:4" ht="25.95" x14ac:dyDescent="0.35">
      <c r="A10" s="80" t="s">
        <v>87</v>
      </c>
      <c r="B10" s="90" t="s">
        <v>88</v>
      </c>
      <c r="C10" s="82">
        <f>C5+C7+C8</f>
        <v>1627000</v>
      </c>
      <c r="D10" s="91">
        <f>C10</f>
        <v>1627000</v>
      </c>
    </row>
    <row r="11" spans="1:4" ht="14.55" x14ac:dyDescent="0.35">
      <c r="A11" s="92"/>
      <c r="B11" s="81"/>
      <c r="C11" s="93"/>
      <c r="D11" s="85"/>
    </row>
    <row r="12" spans="1:4" ht="14.55" x14ac:dyDescent="0.35">
      <c r="A12" s="92"/>
      <c r="B12" s="94" t="s">
        <v>89</v>
      </c>
      <c r="C12" s="95"/>
    </row>
    <row r="13" spans="1:4" ht="14.55" x14ac:dyDescent="0.35">
      <c r="A13" s="96" t="s">
        <v>108</v>
      </c>
      <c r="B13" s="97"/>
      <c r="C13" s="98"/>
      <c r="D13" s="99"/>
    </row>
    <row r="14" spans="1:4" ht="14.55" x14ac:dyDescent="0.35">
      <c r="A14" s="100" t="s">
        <v>90</v>
      </c>
      <c r="B14" s="101">
        <v>103</v>
      </c>
      <c r="C14" s="102">
        <v>1500</v>
      </c>
      <c r="D14" s="102">
        <f>C14</f>
        <v>1500</v>
      </c>
    </row>
    <row r="15" spans="1:4" ht="22.95" x14ac:dyDescent="0.35">
      <c r="A15" s="100" t="s">
        <v>106</v>
      </c>
      <c r="B15" s="101">
        <v>104</v>
      </c>
      <c r="C15" s="102">
        <v>200000</v>
      </c>
      <c r="D15" s="102">
        <f t="shared" ref="D15" si="0">C15</f>
        <v>200000</v>
      </c>
    </row>
    <row r="16" spans="1:4" ht="22.95" x14ac:dyDescent="0.35">
      <c r="A16" s="137" t="s">
        <v>109</v>
      </c>
      <c r="B16" s="165"/>
      <c r="C16" s="166"/>
      <c r="D16" s="167"/>
    </row>
    <row r="17" spans="1:6" ht="14.55" x14ac:dyDescent="0.35">
      <c r="A17" s="133" t="s">
        <v>114</v>
      </c>
      <c r="B17" s="136" t="s">
        <v>112</v>
      </c>
      <c r="C17" s="135">
        <v>0</v>
      </c>
      <c r="D17" s="138">
        <v>0</v>
      </c>
    </row>
    <row r="18" spans="1:6" ht="14.55" x14ac:dyDescent="0.35">
      <c r="A18" s="133" t="s">
        <v>115</v>
      </c>
      <c r="B18" s="136" t="s">
        <v>116</v>
      </c>
      <c r="C18" s="135">
        <v>0</v>
      </c>
      <c r="D18" s="138">
        <f>Background!B24</f>
        <v>30000</v>
      </c>
    </row>
    <row r="19" spans="1:6" ht="14.55" x14ac:dyDescent="0.35">
      <c r="A19" s="133" t="s">
        <v>91</v>
      </c>
      <c r="B19" s="136" t="s">
        <v>110</v>
      </c>
      <c r="C19" s="135">
        <v>0</v>
      </c>
      <c r="D19" s="138">
        <f>Background!B26</f>
        <v>1500000</v>
      </c>
    </row>
    <row r="20" spans="1:6" ht="14.55" x14ac:dyDescent="0.35">
      <c r="A20" s="133" t="s">
        <v>92</v>
      </c>
      <c r="B20" s="136" t="s">
        <v>111</v>
      </c>
      <c r="C20" s="135">
        <v>0</v>
      </c>
      <c r="D20" s="134">
        <v>0</v>
      </c>
    </row>
    <row r="21" spans="1:6" ht="15" thickBot="1" x14ac:dyDescent="0.4">
      <c r="A21" s="105"/>
      <c r="B21" s="106"/>
      <c r="C21" s="107"/>
      <c r="D21" s="102"/>
    </row>
    <row r="22" spans="1:6" ht="15" thickBot="1" x14ac:dyDescent="0.35">
      <c r="A22" s="108" t="s">
        <v>94</v>
      </c>
      <c r="B22" s="109"/>
      <c r="C22" s="110">
        <f>SUM(C14:C21)</f>
        <v>201500</v>
      </c>
      <c r="D22" s="110">
        <f>SUM(D14:D21)</f>
        <v>1731500</v>
      </c>
      <c r="F22" s="139"/>
    </row>
    <row r="23" spans="1:6" x14ac:dyDescent="0.3">
      <c r="A23" s="96" t="s">
        <v>95</v>
      </c>
      <c r="B23" s="111"/>
      <c r="C23" s="112"/>
      <c r="D23" s="112"/>
    </row>
    <row r="24" spans="1:6" ht="22.8" x14ac:dyDescent="0.3">
      <c r="A24" s="100" t="s">
        <v>118</v>
      </c>
      <c r="B24" s="103">
        <v>403</v>
      </c>
      <c r="C24" s="113">
        <v>350000</v>
      </c>
      <c r="D24" s="102">
        <f t="shared" ref="D24:D25" si="1">C24</f>
        <v>350000</v>
      </c>
    </row>
    <row r="25" spans="1:6" ht="22.8" x14ac:dyDescent="0.3">
      <c r="A25" s="100" t="s">
        <v>96</v>
      </c>
      <c r="B25" s="103">
        <v>405</v>
      </c>
      <c r="C25" s="113">
        <v>0</v>
      </c>
      <c r="D25" s="102">
        <f t="shared" si="1"/>
        <v>0</v>
      </c>
    </row>
    <row r="26" spans="1:6" ht="22.8" x14ac:dyDescent="0.3">
      <c r="A26" s="158" t="s">
        <v>123</v>
      </c>
      <c r="B26" s="159">
        <v>702</v>
      </c>
      <c r="C26" s="134">
        <f>Background!C13</f>
        <v>500000</v>
      </c>
      <c r="D26" s="134">
        <v>0</v>
      </c>
    </row>
    <row r="27" spans="1:6" ht="24" x14ac:dyDescent="0.3">
      <c r="A27" s="137" t="s">
        <v>117</v>
      </c>
      <c r="B27" s="165"/>
      <c r="C27" s="166"/>
      <c r="D27" s="167"/>
    </row>
    <row r="28" spans="1:6" x14ac:dyDescent="0.3">
      <c r="A28" s="133" t="s">
        <v>113</v>
      </c>
      <c r="B28" s="136" t="s">
        <v>112</v>
      </c>
      <c r="C28" s="101"/>
      <c r="D28" s="134">
        <f>Background!B23*-1</f>
        <v>50000</v>
      </c>
    </row>
    <row r="29" spans="1:6" x14ac:dyDescent="0.3">
      <c r="A29" s="133" t="s">
        <v>97</v>
      </c>
      <c r="B29" s="136" t="s">
        <v>110</v>
      </c>
      <c r="C29" s="104"/>
      <c r="D29" s="134">
        <f>Background!B27</f>
        <v>1600000</v>
      </c>
    </row>
    <row r="30" spans="1:6" ht="23.4" thickBot="1" x14ac:dyDescent="0.35">
      <c r="A30" s="133" t="s">
        <v>98</v>
      </c>
      <c r="B30" s="136" t="s">
        <v>93</v>
      </c>
      <c r="C30" s="115"/>
      <c r="D30" s="134">
        <f>Background!B25*-1</f>
        <v>10000</v>
      </c>
    </row>
    <row r="31" spans="1:6" ht="15" thickBot="1" x14ac:dyDescent="0.35">
      <c r="A31" s="108" t="s">
        <v>99</v>
      </c>
      <c r="B31" s="116"/>
      <c r="C31" s="117">
        <f>SUM(C24:C30)</f>
        <v>850000</v>
      </c>
      <c r="D31" s="117">
        <f>SUM(D24:D30)</f>
        <v>2010000</v>
      </c>
    </row>
    <row r="32" spans="1:6" ht="15" thickBot="1" x14ac:dyDescent="0.35">
      <c r="A32" s="118"/>
      <c r="B32" s="119"/>
      <c r="C32" s="120"/>
      <c r="D32" s="120"/>
    </row>
    <row r="33" spans="1:8" ht="27" thickBot="1" x14ac:dyDescent="0.35">
      <c r="A33" s="121" t="s">
        <v>100</v>
      </c>
      <c r="B33" s="116"/>
      <c r="C33" s="122">
        <f>SUM(C10,C22)-C31</f>
        <v>978500</v>
      </c>
      <c r="D33" s="122">
        <f>SUM(D10,D22)-D31</f>
        <v>1348500</v>
      </c>
    </row>
    <row r="34" spans="1:8" x14ac:dyDescent="0.3">
      <c r="A34" s="123"/>
      <c r="B34" s="124"/>
      <c r="C34" s="125"/>
      <c r="D34" s="125"/>
    </row>
    <row r="35" spans="1:8" ht="15" thickBot="1" x14ac:dyDescent="0.35">
      <c r="A35" s="126"/>
      <c r="B35" s="114"/>
      <c r="C35" s="127"/>
      <c r="D35" s="127"/>
    </row>
    <row r="36" spans="1:8" ht="15" thickBot="1" x14ac:dyDescent="0.35">
      <c r="A36" s="128" t="s">
        <v>101</v>
      </c>
      <c r="B36" s="129"/>
      <c r="C36" s="130">
        <f>IF(C33&lt;0,C33,C33-SUM(C35:C35))</f>
        <v>978500</v>
      </c>
      <c r="D36" s="130">
        <f>IF(D33&lt;0,D33,D33-SUM(D35:D35))</f>
        <v>1348500</v>
      </c>
    </row>
    <row r="37" spans="1:8" ht="15" thickBot="1" x14ac:dyDescent="0.35"/>
    <row r="38" spans="1:8" ht="15" thickBot="1" x14ac:dyDescent="0.35">
      <c r="A38" s="128" t="s">
        <v>102</v>
      </c>
      <c r="B38" s="129"/>
      <c r="C38" s="131">
        <v>0.26500000000000001</v>
      </c>
      <c r="D38" s="131">
        <v>0.26500000000000001</v>
      </c>
    </row>
    <row r="39" spans="1:8" ht="15" thickBot="1" x14ac:dyDescent="0.35">
      <c r="C39" s="130"/>
    </row>
    <row r="40" spans="1:8" ht="15" thickBot="1" x14ac:dyDescent="0.35">
      <c r="A40" s="128" t="s">
        <v>103</v>
      </c>
      <c r="B40" s="129"/>
      <c r="C40" s="132">
        <v>9303</v>
      </c>
      <c r="D40" s="132">
        <f>C40</f>
        <v>9303</v>
      </c>
    </row>
    <row r="41" spans="1:8" ht="15" thickBot="1" x14ac:dyDescent="0.35"/>
    <row r="42" spans="1:8" ht="15" thickBot="1" x14ac:dyDescent="0.35">
      <c r="A42" s="146" t="s">
        <v>104</v>
      </c>
      <c r="B42" s="147"/>
      <c r="C42" s="145">
        <f>C36*C38-C40</f>
        <v>249999.5</v>
      </c>
      <c r="D42" s="145">
        <f>D36*D38-D40</f>
        <v>348049.5</v>
      </c>
      <c r="H42" s="139"/>
    </row>
    <row r="43" spans="1:8" ht="57.6" x14ac:dyDescent="0.3">
      <c r="C43" s="148" t="s">
        <v>130</v>
      </c>
      <c r="D43" s="161" t="s">
        <v>131</v>
      </c>
      <c r="E43" s="51"/>
    </row>
    <row r="45" spans="1:8" x14ac:dyDescent="0.3">
      <c r="C45" s="139"/>
    </row>
  </sheetData>
  <mergeCells count="2">
    <mergeCell ref="B16:D16"/>
    <mergeCell ref="B27:D27"/>
  </mergeCells>
  <conditionalFormatting sqref="C36 C42:D42">
    <cfRule type="cellIs" dxfId="13" priority="20" stopIfTrue="1" operator="lessThan">
      <formula>0</formula>
    </cfRule>
  </conditionalFormatting>
  <conditionalFormatting sqref="C20:C21 A19:A21 D19:D21 C29:D30 C14:D15 C24:D26">
    <cfRule type="expression" dxfId="12" priority="21" stopIfTrue="1">
      <formula>ISBLANK(A14)</formula>
    </cfRule>
  </conditionalFormatting>
  <conditionalFormatting sqref="D36">
    <cfRule type="cellIs" dxfId="11" priority="13" stopIfTrue="1" operator="lessThan">
      <formula>0</formula>
    </cfRule>
  </conditionalFormatting>
  <conditionalFormatting sqref="D38">
    <cfRule type="cellIs" dxfId="10" priority="12" stopIfTrue="1" operator="lessThan">
      <formula>0</formula>
    </cfRule>
  </conditionalFormatting>
  <conditionalFormatting sqref="D40">
    <cfRule type="cellIs" dxfId="9" priority="11" stopIfTrue="1" operator="lessThan">
      <formula>0</formula>
    </cfRule>
  </conditionalFormatting>
  <conditionalFormatting sqref="C38">
    <cfRule type="cellIs" dxfId="8" priority="10" stopIfTrue="1" operator="lessThan">
      <formula>0</formula>
    </cfRule>
  </conditionalFormatting>
  <conditionalFormatting sqref="C39">
    <cfRule type="cellIs" dxfId="7" priority="9" stopIfTrue="1" operator="lessThan">
      <formula>0</formula>
    </cfRule>
  </conditionalFormatting>
  <conditionalFormatting sqref="C40">
    <cfRule type="cellIs" dxfId="6" priority="8" stopIfTrue="1" operator="lessThan">
      <formula>0</formula>
    </cfRule>
  </conditionalFormatting>
  <conditionalFormatting sqref="A29:A30">
    <cfRule type="expression" dxfId="5" priority="7" stopIfTrue="1">
      <formula>ISBLANK(A29)</formula>
    </cfRule>
  </conditionalFormatting>
  <conditionalFormatting sqref="D28">
    <cfRule type="expression" dxfId="4" priority="4" stopIfTrue="1">
      <formula>ISBLANK(D28)</formula>
    </cfRule>
  </conditionalFormatting>
  <conditionalFormatting sqref="A28">
    <cfRule type="expression" dxfId="3" priority="5" stopIfTrue="1">
      <formula>ISBLANK(A28)</formula>
    </cfRule>
  </conditionalFormatting>
  <conditionalFormatting sqref="D17:D18">
    <cfRule type="expression" dxfId="2" priority="2" stopIfTrue="1">
      <formula>ISBLANK(D17)</formula>
    </cfRule>
  </conditionalFormatting>
  <conditionalFormatting sqref="A17:A18">
    <cfRule type="expression" dxfId="1" priority="3" stopIfTrue="1">
      <formula>ISBLANK(A17)</formula>
    </cfRule>
  </conditionalFormatting>
  <conditionalFormatting sqref="C17:C19">
    <cfRule type="expression" dxfId="0" priority="1" stopIfTrue="1">
      <formula>ISBLANK(C17)</formula>
    </cfRule>
  </conditionalFormatting>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Background</vt:lpstr>
      <vt:lpstr>Appendix 6</vt:lpstr>
      <vt:lpstr>ROE Summary Tab</vt:lpstr>
      <vt:lpstr>Validation</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Tina Li</cp:lastModifiedBy>
  <cp:lastPrinted>2016-03-15T20:18:21Z</cp:lastPrinted>
  <dcterms:created xsi:type="dcterms:W3CDTF">2016-03-14T20:05:56Z</dcterms:created>
  <dcterms:modified xsi:type="dcterms:W3CDTF">2016-03-23T21:38:30Z</dcterms:modified>
</cp:coreProperties>
</file>