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1 Electricity Rates\2021 CoS Models\2021 Completed Models\"/>
    </mc:Choice>
  </mc:AlternateContent>
  <workbookProtection workbookAlgorithmName="SHA-512" workbookHashValue="wjquVqPsfCXUJutwcMowF8+lCqcEYfWuRXFtbujOZCpWuYPXtK03MGzYHl+AL58CPFpyQitY048rd0tXSGYTDQ==" workbookSaltValue="3LJDqawCDAegBe0OPWFyPA==" workbookSpinCount="100000" lockStructure="1"/>
  <bookViews>
    <workbookView xWindow="280" yWindow="-130" windowWidth="28210" windowHeight="7300" tabRatio="789"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workbook>
</file>

<file path=xl/calcChain.xml><?xml version="1.0" encoding="utf-8"?>
<calcChain xmlns="http://schemas.openxmlformats.org/spreadsheetml/2006/main">
  <c r="V237" i="47" l="1"/>
  <c r="W237" i="47"/>
  <c r="W236" i="47"/>
  <c r="M237" i="47"/>
  <c r="H20" i="43"/>
  <c r="H19" i="43"/>
  <c r="E43" i="43"/>
  <c r="E84" i="43"/>
  <c r="F84" i="43"/>
  <c r="G84" i="43"/>
  <c r="H84" i="43"/>
  <c r="I84" i="43"/>
  <c r="J84" i="43"/>
  <c r="K84" i="43"/>
  <c r="L84" i="43"/>
  <c r="M84" i="43"/>
  <c r="N84" i="43"/>
  <c r="O84" i="43"/>
  <c r="P84" i="43"/>
  <c r="Q84" i="43"/>
  <c r="D84" i="43"/>
  <c r="V236" i="47"/>
  <c r="U236" i="47"/>
  <c r="T236" i="47"/>
  <c r="S236" i="47"/>
  <c r="R236" i="47"/>
  <c r="Q236" i="47"/>
  <c r="P236" i="47"/>
  <c r="O236" i="47"/>
  <c r="N236" i="47"/>
  <c r="M236" i="47"/>
  <c r="L236" i="47"/>
  <c r="K236" i="47"/>
  <c r="J236" i="47"/>
  <c r="I236" i="47"/>
  <c r="V235" i="47"/>
  <c r="U235" i="47"/>
  <c r="T235" i="47"/>
  <c r="S235" i="47"/>
  <c r="R235" i="47"/>
  <c r="Q235" i="47"/>
  <c r="P235" i="47"/>
  <c r="O235" i="47"/>
  <c r="N235" i="47"/>
  <c r="M235" i="47"/>
  <c r="L235" i="47"/>
  <c r="K235" i="47"/>
  <c r="J235" i="47"/>
  <c r="I235" i="47"/>
  <c r="W235" i="47" s="1"/>
  <c r="V234" i="47"/>
  <c r="U234" i="47"/>
  <c r="T234" i="47"/>
  <c r="S234" i="47"/>
  <c r="R234" i="47"/>
  <c r="Q234" i="47"/>
  <c r="P234" i="47"/>
  <c r="O234" i="47"/>
  <c r="N234" i="47"/>
  <c r="M234" i="47"/>
  <c r="L234" i="47"/>
  <c r="K234" i="47"/>
  <c r="J234" i="47"/>
  <c r="I234" i="47"/>
  <c r="V233" i="47"/>
  <c r="U233" i="47"/>
  <c r="T233" i="47"/>
  <c r="S233" i="47"/>
  <c r="R233" i="47"/>
  <c r="Q233" i="47"/>
  <c r="P233" i="47"/>
  <c r="O233" i="47"/>
  <c r="N233" i="47"/>
  <c r="M233" i="47"/>
  <c r="L233" i="47"/>
  <c r="K233" i="47"/>
  <c r="J233" i="47"/>
  <c r="I233" i="47"/>
  <c r="W233" i="47" s="1"/>
  <c r="V232" i="47"/>
  <c r="U232" i="47"/>
  <c r="T232" i="47"/>
  <c r="S232" i="47"/>
  <c r="R232" i="47"/>
  <c r="Q232" i="47"/>
  <c r="P232" i="47"/>
  <c r="O232" i="47"/>
  <c r="N232" i="47"/>
  <c r="M232" i="47"/>
  <c r="L232" i="47"/>
  <c r="K232" i="47"/>
  <c r="W232" i="47" s="1"/>
  <c r="J232" i="47"/>
  <c r="I232" i="47"/>
  <c r="V231" i="47"/>
  <c r="U231" i="47"/>
  <c r="T231" i="47"/>
  <c r="S231" i="47"/>
  <c r="R231" i="47"/>
  <c r="Q231" i="47"/>
  <c r="P231" i="47"/>
  <c r="O231" i="47"/>
  <c r="N231" i="47"/>
  <c r="M231" i="47"/>
  <c r="L231" i="47"/>
  <c r="K231" i="47"/>
  <c r="J231" i="47"/>
  <c r="I231" i="47"/>
  <c r="W231" i="47" s="1"/>
  <c r="V230" i="47"/>
  <c r="U230" i="47"/>
  <c r="T230" i="47"/>
  <c r="S230" i="47"/>
  <c r="R230" i="47"/>
  <c r="Q230" i="47"/>
  <c r="P230" i="47"/>
  <c r="O230" i="47"/>
  <c r="N230" i="47"/>
  <c r="M230" i="47"/>
  <c r="L230" i="47"/>
  <c r="K230" i="47"/>
  <c r="J230" i="47"/>
  <c r="I230" i="47"/>
  <c r="V229" i="47"/>
  <c r="U229" i="47"/>
  <c r="T229" i="47"/>
  <c r="S229" i="47"/>
  <c r="R229" i="47"/>
  <c r="Q229" i="47"/>
  <c r="P229" i="47"/>
  <c r="O229" i="47"/>
  <c r="N229" i="47"/>
  <c r="M229" i="47"/>
  <c r="L229" i="47"/>
  <c r="K229" i="47"/>
  <c r="J229" i="47"/>
  <c r="I229" i="47"/>
  <c r="V228" i="47"/>
  <c r="U228" i="47"/>
  <c r="T228" i="47"/>
  <c r="S228" i="47"/>
  <c r="R228" i="47"/>
  <c r="Q228" i="47"/>
  <c r="P228" i="47"/>
  <c r="O228" i="47"/>
  <c r="N228" i="47"/>
  <c r="M228" i="47"/>
  <c r="L228" i="47"/>
  <c r="K228" i="47"/>
  <c r="W228" i="47" s="1"/>
  <c r="J228" i="47"/>
  <c r="I228" i="47"/>
  <c r="V227" i="47"/>
  <c r="U227" i="47"/>
  <c r="T227" i="47"/>
  <c r="S227" i="47"/>
  <c r="R227" i="47"/>
  <c r="Q227" i="47"/>
  <c r="P227" i="47"/>
  <c r="O227" i="47"/>
  <c r="N227" i="47"/>
  <c r="M227" i="47"/>
  <c r="L227" i="47"/>
  <c r="K227" i="47"/>
  <c r="J227" i="47"/>
  <c r="I227" i="47"/>
  <c r="W227" i="47" s="1"/>
  <c r="V226" i="47"/>
  <c r="U226" i="47"/>
  <c r="T226" i="47"/>
  <c r="S226" i="47"/>
  <c r="R226" i="47"/>
  <c r="Q226" i="47"/>
  <c r="P226" i="47"/>
  <c r="O226" i="47"/>
  <c r="N226" i="47"/>
  <c r="M226" i="47"/>
  <c r="L226" i="47"/>
  <c r="K226" i="47"/>
  <c r="J226" i="47"/>
  <c r="I226" i="47"/>
  <c r="V225" i="47"/>
  <c r="U225" i="47"/>
  <c r="T225" i="47"/>
  <c r="S225" i="47"/>
  <c r="R225" i="47"/>
  <c r="Q225" i="47"/>
  <c r="P225" i="47"/>
  <c r="O225" i="47"/>
  <c r="N225" i="47"/>
  <c r="M225" i="47"/>
  <c r="L225" i="47"/>
  <c r="K225" i="47"/>
  <c r="J225" i="47"/>
  <c r="I225" i="47"/>
  <c r="V221" i="47"/>
  <c r="U221" i="47"/>
  <c r="T221" i="47"/>
  <c r="S221" i="47"/>
  <c r="R221" i="47"/>
  <c r="Q221" i="47"/>
  <c r="P221" i="47"/>
  <c r="O221" i="47"/>
  <c r="N221" i="47"/>
  <c r="M221" i="47"/>
  <c r="L221" i="47"/>
  <c r="K221" i="47"/>
  <c r="W221" i="47" s="1"/>
  <c r="J221" i="47"/>
  <c r="I221" i="47"/>
  <c r="V220" i="47"/>
  <c r="U220" i="47"/>
  <c r="T220" i="47"/>
  <c r="S220" i="47"/>
  <c r="R220" i="47"/>
  <c r="Q220" i="47"/>
  <c r="P220" i="47"/>
  <c r="O220" i="47"/>
  <c r="N220" i="47"/>
  <c r="M220" i="47"/>
  <c r="L220" i="47"/>
  <c r="K220" i="47"/>
  <c r="J220" i="47"/>
  <c r="I220" i="47"/>
  <c r="V219" i="47"/>
  <c r="U219" i="47"/>
  <c r="T219" i="47"/>
  <c r="S219" i="47"/>
  <c r="R219" i="47"/>
  <c r="Q219" i="47"/>
  <c r="P219" i="47"/>
  <c r="O219" i="47"/>
  <c r="N219" i="47"/>
  <c r="M219" i="47"/>
  <c r="L219" i="47"/>
  <c r="K219" i="47"/>
  <c r="J219" i="47"/>
  <c r="I219" i="47"/>
  <c r="V218" i="47"/>
  <c r="U218" i="47"/>
  <c r="T218" i="47"/>
  <c r="S218" i="47"/>
  <c r="R218" i="47"/>
  <c r="Q218" i="47"/>
  <c r="P218" i="47"/>
  <c r="O218" i="47"/>
  <c r="N218" i="47"/>
  <c r="M218" i="47"/>
  <c r="L218" i="47"/>
  <c r="K218" i="47"/>
  <c r="J218" i="47"/>
  <c r="I218" i="47"/>
  <c r="W218" i="47" s="1"/>
  <c r="V217" i="47"/>
  <c r="U217" i="47"/>
  <c r="T217" i="47"/>
  <c r="S217" i="47"/>
  <c r="R217" i="47"/>
  <c r="Q217" i="47"/>
  <c r="P217" i="47"/>
  <c r="O217" i="47"/>
  <c r="N217" i="47"/>
  <c r="M217" i="47"/>
  <c r="L217" i="47"/>
  <c r="K217" i="47"/>
  <c r="W217" i="47" s="1"/>
  <c r="J217" i="47"/>
  <c r="I217" i="47"/>
  <c r="V216" i="47"/>
  <c r="U216" i="47"/>
  <c r="T216" i="47"/>
  <c r="S216" i="47"/>
  <c r="R216" i="47"/>
  <c r="Q216" i="47"/>
  <c r="P216" i="47"/>
  <c r="O216" i="47"/>
  <c r="N216" i="47"/>
  <c r="M216" i="47"/>
  <c r="L216" i="47"/>
  <c r="K216" i="47"/>
  <c r="J216" i="47"/>
  <c r="I216" i="47"/>
  <c r="V215" i="47"/>
  <c r="U215" i="47"/>
  <c r="T215" i="47"/>
  <c r="S215" i="47"/>
  <c r="R215" i="47"/>
  <c r="Q215" i="47"/>
  <c r="P215" i="47"/>
  <c r="O215" i="47"/>
  <c r="N215" i="47"/>
  <c r="M215" i="47"/>
  <c r="L215" i="47"/>
  <c r="K215" i="47"/>
  <c r="J215" i="47"/>
  <c r="I215" i="47"/>
  <c r="V214" i="47"/>
  <c r="U214" i="47"/>
  <c r="T214" i="47"/>
  <c r="S214" i="47"/>
  <c r="R214" i="47"/>
  <c r="Q214" i="47"/>
  <c r="P214" i="47"/>
  <c r="O214" i="47"/>
  <c r="N214" i="47"/>
  <c r="M214" i="47"/>
  <c r="L214" i="47"/>
  <c r="K214" i="47"/>
  <c r="J214" i="47"/>
  <c r="I214" i="47"/>
  <c r="W214" i="47" s="1"/>
  <c r="V213" i="47"/>
  <c r="U213" i="47"/>
  <c r="T213" i="47"/>
  <c r="S213" i="47"/>
  <c r="R213" i="47"/>
  <c r="Q213" i="47"/>
  <c r="P213" i="47"/>
  <c r="O213" i="47"/>
  <c r="N213" i="47"/>
  <c r="M213" i="47"/>
  <c r="L213" i="47"/>
  <c r="K213" i="47"/>
  <c r="W213" i="47" s="1"/>
  <c r="J213" i="47"/>
  <c r="I213" i="47"/>
  <c r="V212" i="47"/>
  <c r="U212" i="47"/>
  <c r="T212" i="47"/>
  <c r="S212" i="47"/>
  <c r="R212" i="47"/>
  <c r="Q212" i="47"/>
  <c r="P212" i="47"/>
  <c r="O212" i="47"/>
  <c r="N212" i="47"/>
  <c r="M212" i="47"/>
  <c r="L212" i="47"/>
  <c r="K212" i="47"/>
  <c r="J212" i="47"/>
  <c r="I212" i="47"/>
  <c r="V211" i="47"/>
  <c r="U211" i="47"/>
  <c r="T211" i="47"/>
  <c r="S211" i="47"/>
  <c r="R211" i="47"/>
  <c r="Q211" i="47"/>
  <c r="P211" i="47"/>
  <c r="O211" i="47"/>
  <c r="N211" i="47"/>
  <c r="M211" i="47"/>
  <c r="L211" i="47"/>
  <c r="K211" i="47"/>
  <c r="J211" i="47"/>
  <c r="I211" i="47"/>
  <c r="V210" i="47"/>
  <c r="U210" i="47"/>
  <c r="U222" i="47" s="1"/>
  <c r="U224" i="47" s="1"/>
  <c r="U237" i="47" s="1"/>
  <c r="T210" i="47"/>
  <c r="S210" i="47"/>
  <c r="R210" i="47"/>
  <c r="Q210" i="47"/>
  <c r="Q222" i="47" s="1"/>
  <c r="Q224" i="47" s="1"/>
  <c r="Q237" i="47" s="1"/>
  <c r="P210" i="47"/>
  <c r="O210" i="47"/>
  <c r="N210" i="47"/>
  <c r="M210" i="47"/>
  <c r="M222" i="47" s="1"/>
  <c r="M224" i="47" s="1"/>
  <c r="L210" i="47"/>
  <c r="K210" i="47"/>
  <c r="J210" i="47"/>
  <c r="I210" i="47"/>
  <c r="W209" i="47"/>
  <c r="V209" i="47"/>
  <c r="U209" i="47"/>
  <c r="T209" i="47"/>
  <c r="S209" i="47"/>
  <c r="R209" i="47"/>
  <c r="Q209" i="47"/>
  <c r="P209" i="47"/>
  <c r="O209" i="47"/>
  <c r="N209" i="47"/>
  <c r="M209" i="47"/>
  <c r="L209" i="47"/>
  <c r="K209" i="47"/>
  <c r="J209" i="47"/>
  <c r="I209" i="47"/>
  <c r="R84" i="43" l="1"/>
  <c r="R85" i="43" s="1"/>
  <c r="W226" i="47"/>
  <c r="W229" i="47"/>
  <c r="W230" i="47"/>
  <c r="W234" i="47"/>
  <c r="W225" i="47"/>
  <c r="J222" i="47"/>
  <c r="J224" i="47" s="1"/>
  <c r="J237" i="47" s="1"/>
  <c r="N222" i="47"/>
  <c r="N224" i="47" s="1"/>
  <c r="N237" i="47" s="1"/>
  <c r="R222" i="47"/>
  <c r="R224" i="47" s="1"/>
  <c r="R237" i="47" s="1"/>
  <c r="V222" i="47"/>
  <c r="V224" i="47" s="1"/>
  <c r="W211" i="47"/>
  <c r="W215" i="47"/>
  <c r="W219" i="47"/>
  <c r="W212" i="47"/>
  <c r="W222" i="47" s="1"/>
  <c r="W224" i="47" s="1"/>
  <c r="W216" i="47"/>
  <c r="W220" i="47"/>
  <c r="K222" i="47"/>
  <c r="K224" i="47" s="1"/>
  <c r="K237" i="47" s="1"/>
  <c r="O222" i="47"/>
  <c r="O224" i="47" s="1"/>
  <c r="O237" i="47" s="1"/>
  <c r="S222" i="47"/>
  <c r="S224" i="47" s="1"/>
  <c r="S237" i="47" s="1"/>
  <c r="L222" i="47"/>
  <c r="L224" i="47" s="1"/>
  <c r="P222" i="47"/>
  <c r="P224" i="47" s="1"/>
  <c r="T222" i="47"/>
  <c r="T224" i="47" s="1"/>
  <c r="W210" i="47"/>
  <c r="L237" i="47"/>
  <c r="P237" i="47"/>
  <c r="T237" i="47"/>
  <c r="I222" i="47"/>
  <c r="I224" i="47" s="1"/>
  <c r="I237" i="47" s="1"/>
  <c r="E31" i="43"/>
  <c r="E30" i="43"/>
  <c r="E29" i="43"/>
  <c r="E42" i="43"/>
  <c r="E41" i="43"/>
  <c r="E40" i="43"/>
  <c r="E39" i="43"/>
  <c r="E38" i="43"/>
  <c r="E37" i="43"/>
  <c r="E36" i="43"/>
  <c r="E35" i="43"/>
  <c r="E34" i="43"/>
  <c r="E33" i="43"/>
  <c r="E32" i="43"/>
  <c r="D85" i="43"/>
  <c r="I198" i="47"/>
  <c r="I195" i="47"/>
  <c r="V206" i="47"/>
  <c r="U206" i="47"/>
  <c r="T206" i="47"/>
  <c r="S206" i="47"/>
  <c r="R206" i="47"/>
  <c r="Q206" i="47"/>
  <c r="P206" i="47"/>
  <c r="O206" i="47"/>
  <c r="N206" i="47"/>
  <c r="M206" i="47"/>
  <c r="L206" i="47"/>
  <c r="K206" i="47"/>
  <c r="J206" i="47"/>
  <c r="I206" i="47"/>
  <c r="V205" i="47"/>
  <c r="U205" i="47"/>
  <c r="T205" i="47"/>
  <c r="S205" i="47"/>
  <c r="R205" i="47"/>
  <c r="Q205" i="47"/>
  <c r="P205" i="47"/>
  <c r="O205" i="47"/>
  <c r="N205" i="47"/>
  <c r="M205" i="47"/>
  <c r="L205" i="47"/>
  <c r="K205" i="47"/>
  <c r="J205" i="47"/>
  <c r="I205" i="47"/>
  <c r="V204" i="47"/>
  <c r="U204" i="47"/>
  <c r="T204" i="47"/>
  <c r="S204" i="47"/>
  <c r="R204" i="47"/>
  <c r="Q204" i="47"/>
  <c r="P204" i="47"/>
  <c r="O204" i="47"/>
  <c r="N204" i="47"/>
  <c r="M204" i="47"/>
  <c r="L204" i="47"/>
  <c r="K204" i="47"/>
  <c r="J204" i="47"/>
  <c r="I204" i="47"/>
  <c r="V203" i="47"/>
  <c r="U203" i="47"/>
  <c r="T203" i="47"/>
  <c r="S203" i="47"/>
  <c r="R203" i="47"/>
  <c r="Q203" i="47"/>
  <c r="P203" i="47"/>
  <c r="O203" i="47"/>
  <c r="N203" i="47"/>
  <c r="M203" i="47"/>
  <c r="L203" i="47"/>
  <c r="K203" i="47"/>
  <c r="J203" i="47"/>
  <c r="I203" i="47"/>
  <c r="V202" i="47"/>
  <c r="U202" i="47"/>
  <c r="T202" i="47"/>
  <c r="S202" i="47"/>
  <c r="R202" i="47"/>
  <c r="Q202" i="47"/>
  <c r="P202" i="47"/>
  <c r="O202" i="47"/>
  <c r="N202" i="47"/>
  <c r="M202" i="47"/>
  <c r="L202" i="47"/>
  <c r="K202" i="47"/>
  <c r="J202" i="47"/>
  <c r="I202" i="47"/>
  <c r="V201" i="47"/>
  <c r="U201" i="47"/>
  <c r="T201" i="47"/>
  <c r="S201" i="47"/>
  <c r="R201" i="47"/>
  <c r="Q201" i="47"/>
  <c r="P201" i="47"/>
  <c r="O201" i="47"/>
  <c r="N201" i="47"/>
  <c r="M201" i="47"/>
  <c r="L201" i="47"/>
  <c r="K201" i="47"/>
  <c r="J201" i="47"/>
  <c r="I201" i="47"/>
  <c r="V200" i="47"/>
  <c r="U200" i="47"/>
  <c r="T200" i="47"/>
  <c r="S200" i="47"/>
  <c r="R200" i="47"/>
  <c r="Q200" i="47"/>
  <c r="P200" i="47"/>
  <c r="O200" i="47"/>
  <c r="N200" i="47"/>
  <c r="M200" i="47"/>
  <c r="L200" i="47"/>
  <c r="K200" i="47"/>
  <c r="J200" i="47"/>
  <c r="I200" i="47"/>
  <c r="V199" i="47"/>
  <c r="U199" i="47"/>
  <c r="T199" i="47"/>
  <c r="S199" i="47"/>
  <c r="R199" i="47"/>
  <c r="Q199" i="47"/>
  <c r="P199" i="47"/>
  <c r="O199" i="47"/>
  <c r="N199" i="47"/>
  <c r="M199" i="47"/>
  <c r="L199" i="47"/>
  <c r="K199" i="47"/>
  <c r="J199" i="47"/>
  <c r="I199" i="47"/>
  <c r="V198" i="47"/>
  <c r="U198" i="47"/>
  <c r="T198" i="47"/>
  <c r="S198" i="47"/>
  <c r="R198" i="47"/>
  <c r="Q198" i="47"/>
  <c r="P198" i="47"/>
  <c r="O198" i="47"/>
  <c r="N198" i="47"/>
  <c r="M198" i="47"/>
  <c r="L198" i="47"/>
  <c r="K198" i="47"/>
  <c r="J198" i="47"/>
  <c r="V197" i="47"/>
  <c r="U197" i="47"/>
  <c r="T197" i="47"/>
  <c r="S197" i="47"/>
  <c r="R197" i="47"/>
  <c r="Q197" i="47"/>
  <c r="P197" i="47"/>
  <c r="O197" i="47"/>
  <c r="N197" i="47"/>
  <c r="M197" i="47"/>
  <c r="L197" i="47"/>
  <c r="K197" i="47"/>
  <c r="J197" i="47"/>
  <c r="I197" i="47"/>
  <c r="V196" i="47"/>
  <c r="U196" i="47"/>
  <c r="T196" i="47"/>
  <c r="S196" i="47"/>
  <c r="R196" i="47"/>
  <c r="Q196" i="47"/>
  <c r="P196" i="47"/>
  <c r="O196" i="47"/>
  <c r="N196" i="47"/>
  <c r="M196" i="47"/>
  <c r="L196" i="47"/>
  <c r="K196" i="47"/>
  <c r="J196" i="47"/>
  <c r="I196" i="47"/>
  <c r="V195" i="47"/>
  <c r="U195" i="47"/>
  <c r="T195" i="47"/>
  <c r="S195" i="47"/>
  <c r="R195" i="47"/>
  <c r="Q195" i="47"/>
  <c r="P195" i="47"/>
  <c r="O195" i="47"/>
  <c r="N195" i="47"/>
  <c r="M195" i="47"/>
  <c r="L195" i="47"/>
  <c r="K195" i="47"/>
  <c r="J195" i="47"/>
  <c r="W195" i="47" s="1"/>
  <c r="I180" i="47"/>
  <c r="V191" i="47"/>
  <c r="U191" i="47"/>
  <c r="T191" i="47"/>
  <c r="S191" i="47"/>
  <c r="R191" i="47"/>
  <c r="Q191" i="47"/>
  <c r="P191" i="47"/>
  <c r="O191" i="47"/>
  <c r="N191" i="47"/>
  <c r="M191" i="47"/>
  <c r="L191" i="47"/>
  <c r="K191" i="47"/>
  <c r="J191" i="47"/>
  <c r="I191" i="47"/>
  <c r="V190" i="47"/>
  <c r="U190" i="47"/>
  <c r="T190" i="47"/>
  <c r="S190" i="47"/>
  <c r="R190" i="47"/>
  <c r="Q190" i="47"/>
  <c r="P190" i="47"/>
  <c r="O190" i="47"/>
  <c r="N190" i="47"/>
  <c r="M190" i="47"/>
  <c r="L190" i="47"/>
  <c r="K190" i="47"/>
  <c r="J190" i="47"/>
  <c r="I190" i="47"/>
  <c r="V189" i="47"/>
  <c r="U189" i="47"/>
  <c r="T189" i="47"/>
  <c r="S189" i="47"/>
  <c r="R189" i="47"/>
  <c r="Q189" i="47"/>
  <c r="P189" i="47"/>
  <c r="O189" i="47"/>
  <c r="N189" i="47"/>
  <c r="M189" i="47"/>
  <c r="L189" i="47"/>
  <c r="K189" i="47"/>
  <c r="J189" i="47"/>
  <c r="I189" i="47"/>
  <c r="W189" i="47" s="1"/>
  <c r="V188" i="47"/>
  <c r="U188" i="47"/>
  <c r="T188" i="47"/>
  <c r="S188" i="47"/>
  <c r="R188" i="47"/>
  <c r="Q188" i="47"/>
  <c r="P188" i="47"/>
  <c r="O188" i="47"/>
  <c r="N188" i="47"/>
  <c r="M188" i="47"/>
  <c r="L188" i="47"/>
  <c r="K188" i="47"/>
  <c r="W188" i="47" s="1"/>
  <c r="J188" i="47"/>
  <c r="I188" i="47"/>
  <c r="V187" i="47"/>
  <c r="U187" i="47"/>
  <c r="T187" i="47"/>
  <c r="S187" i="47"/>
  <c r="R187" i="47"/>
  <c r="Q187" i="47"/>
  <c r="P187" i="47"/>
  <c r="O187" i="47"/>
  <c r="N187" i="47"/>
  <c r="M187" i="47"/>
  <c r="L187" i="47"/>
  <c r="K187" i="47"/>
  <c r="J187" i="47"/>
  <c r="I187" i="47"/>
  <c r="V186" i="47"/>
  <c r="U186" i="47"/>
  <c r="T186" i="47"/>
  <c r="S186" i="47"/>
  <c r="R186" i="47"/>
  <c r="Q186" i="47"/>
  <c r="P186" i="47"/>
  <c r="O186" i="47"/>
  <c r="N186" i="47"/>
  <c r="M186" i="47"/>
  <c r="L186" i="47"/>
  <c r="K186" i="47"/>
  <c r="J186" i="47"/>
  <c r="I186" i="47"/>
  <c r="V185" i="47"/>
  <c r="U185" i="47"/>
  <c r="T185" i="47"/>
  <c r="S185" i="47"/>
  <c r="R185" i="47"/>
  <c r="Q185" i="47"/>
  <c r="P185" i="47"/>
  <c r="O185" i="47"/>
  <c r="N185" i="47"/>
  <c r="M185" i="47"/>
  <c r="L185" i="47"/>
  <c r="K185" i="47"/>
  <c r="J185" i="47"/>
  <c r="I185" i="47"/>
  <c r="W185" i="47" s="1"/>
  <c r="V184" i="47"/>
  <c r="U184" i="47"/>
  <c r="T184" i="47"/>
  <c r="S184" i="47"/>
  <c r="R184" i="47"/>
  <c r="Q184" i="47"/>
  <c r="P184" i="47"/>
  <c r="O184" i="47"/>
  <c r="N184" i="47"/>
  <c r="M184" i="47"/>
  <c r="L184" i="47"/>
  <c r="K184" i="47"/>
  <c r="W184" i="47" s="1"/>
  <c r="J184" i="47"/>
  <c r="I184" i="47"/>
  <c r="V183" i="47"/>
  <c r="U183" i="47"/>
  <c r="T183" i="47"/>
  <c r="S183" i="47"/>
  <c r="R183" i="47"/>
  <c r="Q183" i="47"/>
  <c r="P183" i="47"/>
  <c r="O183" i="47"/>
  <c r="N183" i="47"/>
  <c r="M183" i="47"/>
  <c r="L183" i="47"/>
  <c r="K183" i="47"/>
  <c r="J183" i="47"/>
  <c r="I183" i="47"/>
  <c r="V182" i="47"/>
  <c r="U182" i="47"/>
  <c r="T182" i="47"/>
  <c r="S182" i="47"/>
  <c r="R182" i="47"/>
  <c r="Q182" i="47"/>
  <c r="P182" i="47"/>
  <c r="O182" i="47"/>
  <c r="N182" i="47"/>
  <c r="M182" i="47"/>
  <c r="L182" i="47"/>
  <c r="K182" i="47"/>
  <c r="J182" i="47"/>
  <c r="I182" i="47"/>
  <c r="V181" i="47"/>
  <c r="U181" i="47"/>
  <c r="T181" i="47"/>
  <c r="S181" i="47"/>
  <c r="R181" i="47"/>
  <c r="Q181" i="47"/>
  <c r="P181" i="47"/>
  <c r="O181" i="47"/>
  <c r="N181" i="47"/>
  <c r="M181" i="47"/>
  <c r="L181" i="47"/>
  <c r="K181" i="47"/>
  <c r="J181" i="47"/>
  <c r="I181" i="47"/>
  <c r="W181" i="47" s="1"/>
  <c r="V180" i="47"/>
  <c r="U180" i="47"/>
  <c r="T180" i="47"/>
  <c r="S180" i="47"/>
  <c r="R180" i="47"/>
  <c r="Q180" i="47"/>
  <c r="P180" i="47"/>
  <c r="O180" i="47"/>
  <c r="N180" i="47"/>
  <c r="M180" i="47"/>
  <c r="L180" i="47"/>
  <c r="K180" i="47"/>
  <c r="J180" i="47"/>
  <c r="V165" i="47"/>
  <c r="V164" i="47"/>
  <c r="I168" i="47"/>
  <c r="I167" i="47"/>
  <c r="I166" i="47"/>
  <c r="I165" i="47"/>
  <c r="V176" i="47"/>
  <c r="V175" i="47"/>
  <c r="V174" i="47"/>
  <c r="V173" i="47"/>
  <c r="L172" i="47"/>
  <c r="V172" i="47"/>
  <c r="V171" i="47"/>
  <c r="V170" i="47"/>
  <c r="V169" i="47"/>
  <c r="V168" i="47"/>
  <c r="V167" i="47"/>
  <c r="V166" i="47"/>
  <c r="W164" i="47"/>
  <c r="U164" i="47"/>
  <c r="T164" i="47"/>
  <c r="S164" i="47"/>
  <c r="R164" i="47"/>
  <c r="Q164" i="47"/>
  <c r="P164" i="47"/>
  <c r="O164" i="47"/>
  <c r="N164" i="47"/>
  <c r="M164" i="47"/>
  <c r="L164" i="47"/>
  <c r="K164" i="47"/>
  <c r="J164" i="47"/>
  <c r="I164" i="47"/>
  <c r="I150" i="47"/>
  <c r="W196" i="47" l="1"/>
  <c r="W200" i="47"/>
  <c r="W204" i="47"/>
  <c r="W197" i="47"/>
  <c r="W198" i="47"/>
  <c r="W199" i="47"/>
  <c r="W201" i="47"/>
  <c r="W202" i="47"/>
  <c r="W203" i="47"/>
  <c r="W205" i="47"/>
  <c r="W206" i="47"/>
  <c r="W183" i="47"/>
  <c r="W187" i="47"/>
  <c r="W182" i="47"/>
  <c r="W186" i="47"/>
  <c r="W190" i="47"/>
  <c r="W191" i="47"/>
  <c r="W180" i="47"/>
  <c r="V177" i="47"/>
  <c r="V179" i="47" s="1"/>
  <c r="V192" i="47" s="1"/>
  <c r="V194" i="47" s="1"/>
  <c r="V207" i="47" s="1"/>
  <c r="P165" i="47"/>
  <c r="L166" i="47"/>
  <c r="T166" i="47"/>
  <c r="L167" i="47"/>
  <c r="T168" i="47"/>
  <c r="L169" i="47"/>
  <c r="T169" i="47"/>
  <c r="T170" i="47"/>
  <c r="K165" i="47"/>
  <c r="O165" i="47"/>
  <c r="S165" i="47"/>
  <c r="K166" i="47"/>
  <c r="O166" i="47"/>
  <c r="S166" i="47"/>
  <c r="K167" i="47"/>
  <c r="O167" i="47"/>
  <c r="S167" i="47"/>
  <c r="K168" i="47"/>
  <c r="O168" i="47"/>
  <c r="S168" i="47"/>
  <c r="K169" i="47"/>
  <c r="O169" i="47"/>
  <c r="S169" i="47"/>
  <c r="K170" i="47"/>
  <c r="O170" i="47"/>
  <c r="S170" i="47"/>
  <c r="K171" i="47"/>
  <c r="O171" i="47"/>
  <c r="S171" i="47"/>
  <c r="K172" i="47"/>
  <c r="O172" i="47"/>
  <c r="S172" i="47"/>
  <c r="K173" i="47"/>
  <c r="O173" i="47"/>
  <c r="S173" i="47"/>
  <c r="K174" i="47"/>
  <c r="O174" i="47"/>
  <c r="S174" i="47"/>
  <c r="K175" i="47"/>
  <c r="O175" i="47"/>
  <c r="S175" i="47"/>
  <c r="K176" i="47"/>
  <c r="O176" i="47"/>
  <c r="S176" i="47"/>
  <c r="L165" i="47"/>
  <c r="T165" i="47"/>
  <c r="P166" i="47"/>
  <c r="P167" i="47"/>
  <c r="T167" i="47"/>
  <c r="L168" i="47"/>
  <c r="P168" i="47"/>
  <c r="P169" i="47"/>
  <c r="L170" i="47"/>
  <c r="P170" i="47"/>
  <c r="L171" i="47"/>
  <c r="P171" i="47"/>
  <c r="T171" i="47"/>
  <c r="P172" i="47"/>
  <c r="P173" i="47"/>
  <c r="P174" i="47"/>
  <c r="P176" i="47"/>
  <c r="T176" i="47"/>
  <c r="M165" i="47"/>
  <c r="Q165" i="47"/>
  <c r="U165" i="47"/>
  <c r="M166" i="47"/>
  <c r="Q166" i="47"/>
  <c r="U166" i="47"/>
  <c r="M167" i="47"/>
  <c r="Q167" i="47"/>
  <c r="U167" i="47"/>
  <c r="M168" i="47"/>
  <c r="Q168" i="47"/>
  <c r="U168" i="47"/>
  <c r="I169" i="47"/>
  <c r="M169" i="47"/>
  <c r="Q169" i="47"/>
  <c r="U169" i="47"/>
  <c r="I170" i="47"/>
  <c r="M170" i="47"/>
  <c r="Q170" i="47"/>
  <c r="U170" i="47"/>
  <c r="I171" i="47"/>
  <c r="M171" i="47"/>
  <c r="Q171" i="47"/>
  <c r="U171" i="47"/>
  <c r="I172" i="47"/>
  <c r="M172" i="47"/>
  <c r="Q172" i="47"/>
  <c r="U172" i="47"/>
  <c r="I173" i="47"/>
  <c r="M173" i="47"/>
  <c r="Q173" i="47"/>
  <c r="U173" i="47"/>
  <c r="I174" i="47"/>
  <c r="M174" i="47"/>
  <c r="Q174" i="47"/>
  <c r="U174" i="47"/>
  <c r="I175" i="47"/>
  <c r="M175" i="47"/>
  <c r="Q175" i="47"/>
  <c r="U175" i="47"/>
  <c r="I176" i="47"/>
  <c r="M176" i="47"/>
  <c r="Q176" i="47"/>
  <c r="U176" i="47"/>
  <c r="T172" i="47"/>
  <c r="L173" i="47"/>
  <c r="T173" i="47"/>
  <c r="L174" i="47"/>
  <c r="T174" i="47"/>
  <c r="L175" i="47"/>
  <c r="P175" i="47"/>
  <c r="T175" i="47"/>
  <c r="L176" i="47"/>
  <c r="J165" i="47"/>
  <c r="N165" i="47"/>
  <c r="R165" i="47"/>
  <c r="J166" i="47"/>
  <c r="N166" i="47"/>
  <c r="R166" i="47"/>
  <c r="J167" i="47"/>
  <c r="N167" i="47"/>
  <c r="R167" i="47"/>
  <c r="J168" i="47"/>
  <c r="N168" i="47"/>
  <c r="R168" i="47"/>
  <c r="J169" i="47"/>
  <c r="N169" i="47"/>
  <c r="R169" i="47"/>
  <c r="J170" i="47"/>
  <c r="N170" i="47"/>
  <c r="R170" i="47"/>
  <c r="J171" i="47"/>
  <c r="N171" i="47"/>
  <c r="R171" i="47"/>
  <c r="J172" i="47"/>
  <c r="N172" i="47"/>
  <c r="R172" i="47"/>
  <c r="J173" i="47"/>
  <c r="N173" i="47"/>
  <c r="R173" i="47"/>
  <c r="J174" i="47"/>
  <c r="N174" i="47"/>
  <c r="R174" i="47"/>
  <c r="J175" i="47"/>
  <c r="N175" i="47"/>
  <c r="R175" i="47"/>
  <c r="J176" i="47"/>
  <c r="N176" i="47"/>
  <c r="R176" i="47"/>
  <c r="I177" i="47" l="1"/>
  <c r="I179" i="47" s="1"/>
  <c r="I192" i="47" s="1"/>
  <c r="I194" i="47" s="1"/>
  <c r="I207" i="47" s="1"/>
  <c r="S177" i="47"/>
  <c r="S179" i="47" s="1"/>
  <c r="S192" i="47" s="1"/>
  <c r="S194" i="47" s="1"/>
  <c r="S207" i="47" s="1"/>
  <c r="R177" i="47"/>
  <c r="R179" i="47" s="1"/>
  <c r="R192" i="47" s="1"/>
  <c r="R194" i="47" s="1"/>
  <c r="R207" i="47" s="1"/>
  <c r="O177" i="47"/>
  <c r="O179" i="47" s="1"/>
  <c r="O192" i="47" s="1"/>
  <c r="O194" i="47" s="1"/>
  <c r="O207" i="47" s="1"/>
  <c r="J177" i="47"/>
  <c r="J179" i="47" s="1"/>
  <c r="J192" i="47" s="1"/>
  <c r="J194" i="47" s="1"/>
  <c r="J207" i="47" s="1"/>
  <c r="N177" i="47"/>
  <c r="N179" i="47" s="1"/>
  <c r="N192" i="47" s="1"/>
  <c r="N194" i="47" s="1"/>
  <c r="N207" i="47" s="1"/>
  <c r="T177" i="47"/>
  <c r="T179" i="47" s="1"/>
  <c r="T192" i="47" s="1"/>
  <c r="T194" i="47" s="1"/>
  <c r="T207" i="47" s="1"/>
  <c r="L177" i="47"/>
  <c r="L179" i="47" s="1"/>
  <c r="L192" i="47" s="1"/>
  <c r="L194" i="47" s="1"/>
  <c r="L207" i="47" s="1"/>
  <c r="K177" i="47"/>
  <c r="K179" i="47" s="1"/>
  <c r="K192" i="47" s="1"/>
  <c r="K194" i="47" s="1"/>
  <c r="K207" i="47" s="1"/>
  <c r="P177" i="47"/>
  <c r="P179" i="47" s="1"/>
  <c r="P192" i="47" s="1"/>
  <c r="P194" i="47" s="1"/>
  <c r="P207" i="47" s="1"/>
  <c r="Q177" i="47"/>
  <c r="Q179" i="47" s="1"/>
  <c r="Q192" i="47" s="1"/>
  <c r="Q194" i="47" s="1"/>
  <c r="Q207" i="47" s="1"/>
  <c r="M177" i="47"/>
  <c r="M179" i="47" s="1"/>
  <c r="M192" i="47" s="1"/>
  <c r="M194" i="47" s="1"/>
  <c r="M207" i="47" s="1"/>
  <c r="W176" i="47"/>
  <c r="W175" i="47"/>
  <c r="W174" i="47"/>
  <c r="W173" i="47"/>
  <c r="W172" i="47"/>
  <c r="W171" i="47"/>
  <c r="W170" i="47"/>
  <c r="W169" i="47"/>
  <c r="W168" i="47"/>
  <c r="W167" i="47"/>
  <c r="W166" i="47"/>
  <c r="W165" i="47"/>
  <c r="U177" i="47"/>
  <c r="U179" i="47" s="1"/>
  <c r="U192" i="47" s="1"/>
  <c r="U194" i="47" s="1"/>
  <c r="U207" i="47" s="1"/>
  <c r="W177" i="47" l="1"/>
  <c r="W179" i="47" s="1"/>
  <c r="W192" i="47" s="1"/>
  <c r="W194" i="47" s="1"/>
  <c r="W207" i="47" s="1"/>
  <c r="P27" i="85" l="1"/>
  <c r="P49" i="85" s="1"/>
  <c r="C28" i="85" s="1"/>
  <c r="K27" i="85"/>
  <c r="K49" i="85" s="1"/>
  <c r="C27" i="85" s="1"/>
  <c r="D28" i="85" l="1"/>
  <c r="F28" i="85" s="1"/>
  <c r="F39" i="85" s="1"/>
  <c r="AC578" i="79" l="1"/>
  <c r="AC577" i="79"/>
  <c r="AC576" i="79"/>
  <c r="Z576" i="79"/>
  <c r="AA576" i="79"/>
  <c r="AB576" i="79"/>
  <c r="I50" i="44" l="1"/>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AK564" i="79" s="1"/>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73" i="79" l="1"/>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P73" i="43"/>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Y756" i="79" l="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AM383" i="79" s="1"/>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D75" i="43"/>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R54" i="43" s="1"/>
  <c r="D55" i="43"/>
  <c r="E54" i="43"/>
  <c r="Z756" i="79" l="1"/>
  <c r="Y572" i="79"/>
  <c r="AM382" i="79"/>
  <c r="AM384" i="79"/>
  <c r="AM205" i="79"/>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U47" i="47" s="1"/>
  <c r="AM386" i="79"/>
  <c r="AM385" i="79"/>
  <c r="AM570" i="79"/>
  <c r="AM931" i="79"/>
  <c r="AM933" i="79"/>
  <c r="AM1125" i="79"/>
  <c r="L104" i="43" s="1"/>
  <c r="G104" i="43"/>
  <c r="AM936" i="79"/>
  <c r="AM755" i="79"/>
  <c r="AM939" i="79"/>
  <c r="AM938" i="79"/>
  <c r="AM757" i="79"/>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E75" i="43"/>
  <c r="J94" i="43"/>
  <c r="L97" i="43"/>
  <c r="AL756" i="79"/>
  <c r="Q75" i="43" s="1"/>
  <c r="AF756" i="79"/>
  <c r="K75" i="43" s="1"/>
  <c r="AD940" i="79"/>
  <c r="I78" i="43" s="1"/>
  <c r="J95" i="43"/>
  <c r="I96" i="43"/>
  <c r="D72"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U83" i="47" l="1"/>
  <c r="AM204" i="79"/>
  <c r="J104" i="43"/>
  <c r="I104" i="43"/>
  <c r="R75" i="43"/>
  <c r="R66" i="43"/>
  <c r="R69" i="43"/>
  <c r="R60" i="43"/>
  <c r="R72" i="43"/>
  <c r="Q82" i="47"/>
  <c r="P83" i="47"/>
  <c r="AM391" i="46"/>
  <c r="AM393" i="46" s="1"/>
  <c r="U63" i="47"/>
  <c r="U71" i="47"/>
  <c r="AM206" i="79"/>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M104" i="43" l="1"/>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5" i="43" s="1"/>
  <c r="P104" i="47"/>
  <c r="P117" i="47" s="1"/>
  <c r="P119" i="47" s="1"/>
  <c r="P132" i="47" s="1"/>
  <c r="P134" i="47" s="1"/>
  <c r="P147" i="47" s="1"/>
  <c r="P149" i="47" s="1"/>
  <c r="P162" i="47" s="1"/>
  <c r="K85" i="43" s="1"/>
  <c r="R104" i="47"/>
  <c r="R117" i="47" s="1"/>
  <c r="R119" i="47" s="1"/>
  <c r="R132" i="47" s="1"/>
  <c r="R134" i="47" s="1"/>
  <c r="R147" i="47" s="1"/>
  <c r="R149" i="47" s="1"/>
  <c r="R162" i="47" s="1"/>
  <c r="M85" i="43" s="1"/>
  <c r="Q104" i="47"/>
  <c r="Q117" i="47" s="1"/>
  <c r="Q119" i="47" s="1"/>
  <c r="Q132" i="47" s="1"/>
  <c r="Q134" i="47" s="1"/>
  <c r="Q147" i="47" s="1"/>
  <c r="Q149" i="47" s="1"/>
  <c r="Q162" i="47" s="1"/>
  <c r="L85" i="43" s="1"/>
  <c r="S104" i="47"/>
  <c r="S117" i="47" s="1"/>
  <c r="S119" i="47" s="1"/>
  <c r="S132" i="47" s="1"/>
  <c r="S134" i="47" s="1"/>
  <c r="S147" i="47" s="1"/>
  <c r="S149" i="47" s="1"/>
  <c r="S162" i="47" s="1"/>
  <c r="N85" i="43" s="1"/>
  <c r="T104" i="47"/>
  <c r="T117" i="47" s="1"/>
  <c r="T119" i="47" s="1"/>
  <c r="T132" i="47" s="1"/>
  <c r="T134" i="47" s="1"/>
  <c r="T147" i="47" s="1"/>
  <c r="T149" i="47" s="1"/>
  <c r="T162" i="47" s="1"/>
  <c r="O85" i="43" s="1"/>
  <c r="U104" i="47"/>
  <c r="U117" i="47" s="1"/>
  <c r="U119" i="47" s="1"/>
  <c r="U132" i="47" s="1"/>
  <c r="U134" i="47" s="1"/>
  <c r="U147" i="47" s="1"/>
  <c r="U149" i="47" s="1"/>
  <c r="U162" i="47"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5" i="43" s="1"/>
  <c r="J104" i="47"/>
  <c r="J117" i="47" s="1"/>
  <c r="J119" i="47" s="1"/>
  <c r="J132" i="47" s="1"/>
  <c r="J134" i="47" s="1"/>
  <c r="J147" i="47" s="1"/>
  <c r="J149" i="47" s="1"/>
  <c r="J162" i="47" s="1"/>
  <c r="E85" i="43" s="1"/>
  <c r="F40" i="43"/>
  <c r="G40" i="43" s="1"/>
  <c r="F37" i="43"/>
  <c r="G37" i="43" s="1"/>
  <c r="M104" i="47"/>
  <c r="M117" i="47" s="1"/>
  <c r="M119" i="47" s="1"/>
  <c r="M132" i="47" s="1"/>
  <c r="M134" i="47" s="1"/>
  <c r="M147" i="47" s="1"/>
  <c r="M149" i="47" s="1"/>
  <c r="M162" i="47" s="1"/>
  <c r="H85" i="43" s="1"/>
  <c r="N104" i="47"/>
  <c r="N117" i="47" s="1"/>
  <c r="N119" i="47" s="1"/>
  <c r="N132" i="47" s="1"/>
  <c r="N134" i="47" s="1"/>
  <c r="N147" i="47" s="1"/>
  <c r="N149" i="47" s="1"/>
  <c r="N162" i="47"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5" i="43" s="1"/>
  <c r="I104" i="47"/>
  <c r="I117" i="47" s="1"/>
  <c r="I119" i="47" s="1"/>
  <c r="I132" i="47" s="1"/>
  <c r="I134" i="47" s="1"/>
  <c r="I147" i="47" s="1"/>
  <c r="I149" i="47" s="1"/>
  <c r="I162" i="47" s="1"/>
  <c r="F35" i="43"/>
  <c r="G35" i="43" s="1"/>
  <c r="F29" i="43" l="1"/>
  <c r="G29" i="43" s="1"/>
  <c r="F32" i="43"/>
  <c r="G32" i="43" s="1"/>
  <c r="W42" i="47"/>
  <c r="D105" i="43" s="1"/>
  <c r="K42" i="47"/>
  <c r="D106" i="43" l="1"/>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5" i="43" s="1"/>
  <c r="W74" i="47"/>
  <c r="W87" i="47" s="1"/>
  <c r="F105" i="43"/>
  <c r="F106" i="43" s="1"/>
  <c r="E106" i="43"/>
  <c r="F31" i="43" l="1"/>
  <c r="F43" i="43" s="1"/>
  <c r="W89" i="47"/>
  <c r="W102" i="47" s="1"/>
  <c r="G105" i="43"/>
  <c r="H21" i="43" l="1"/>
  <c r="H22" i="43" s="1"/>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<sst xmlns="http://schemas.openxmlformats.org/spreadsheetml/2006/main" count="3121" uniqueCount="767">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</sst>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26">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1269383" cy="2363319"/>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13268" y="134471"/>
          <a:ext cx="18906065" cy="2051556"/>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998267"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8911550" cy="184361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79495"/>
          <a:ext cx="16556970" cy="219467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8888324" cy="1969994"/>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20728952" cy="2339118"/>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958850</xdr:colOff>
          <xdr:row>53</xdr:row>
          <xdr:rowOff>25400</xdr:rowOff>
        </xdr:from>
        <xdr:to>
          <xdr:col>2</xdr:col>
          <xdr:colOff>1377950</xdr:colOff>
          <xdr:row>54</xdr:row>
          <xdr:rowOff>158750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958850</xdr:colOff>
          <xdr:row>56</xdr:row>
          <xdr:rowOff>25400</xdr:rowOff>
        </xdr:from>
        <xdr:to>
          <xdr:col>2</xdr:col>
          <xdr:colOff>1377950</xdr:colOff>
          <xdr:row>57</xdr:row>
          <xdr:rowOff>158750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958850</xdr:colOff>
          <xdr:row>59</xdr:row>
          <xdr:rowOff>25400</xdr:rowOff>
        </xdr:from>
        <xdr:to>
          <xdr:col>2</xdr:col>
          <xdr:colOff>1377950</xdr:colOff>
          <xdr:row>60</xdr:row>
          <xdr:rowOff>158750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958850</xdr:colOff>
          <xdr:row>62</xdr:row>
          <xdr:rowOff>25400</xdr:rowOff>
        </xdr:from>
        <xdr:to>
          <xdr:col>2</xdr:col>
          <xdr:colOff>1377950</xdr:colOff>
          <xdr:row>63</xdr:row>
          <xdr:rowOff>158750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958850</xdr:colOff>
          <xdr:row>65</xdr:row>
          <xdr:rowOff>25400</xdr:rowOff>
        </xdr:from>
        <xdr:to>
          <xdr:col>2</xdr:col>
          <xdr:colOff>1377950</xdr:colOff>
          <xdr:row>66</xdr:row>
          <xdr:rowOff>158750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958850</xdr:colOff>
          <xdr:row>68</xdr:row>
          <xdr:rowOff>38100</xdr:rowOff>
        </xdr:from>
        <xdr:to>
          <xdr:col>2</xdr:col>
          <xdr:colOff>1377950</xdr:colOff>
          <xdr:row>69</xdr:row>
          <xdr:rowOff>177800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958850</xdr:colOff>
          <xdr:row>71</xdr:row>
          <xdr:rowOff>38100</xdr:rowOff>
        </xdr:from>
        <xdr:to>
          <xdr:col>2</xdr:col>
          <xdr:colOff>1377950</xdr:colOff>
          <xdr:row>72</xdr:row>
          <xdr:rowOff>177800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31750</xdr:rowOff>
        </xdr:from>
        <xdr:to>
          <xdr:col>2</xdr:col>
          <xdr:colOff>1371600</xdr:colOff>
          <xdr:row>75</xdr:row>
          <xdr:rowOff>165100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6344900" cy="2085975"/>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20287606" cy="218470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97537" y="281441"/>
          <a:ext cx="15793391" cy="1560058"/>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21944" y="216648"/>
          <a:ext cx="18057882" cy="2237437"/>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9"/>
  <sheetViews>
    <sheetView zoomScale="90" zoomScaleNormal="90" workbookViewId="0">
      <selection activeCell="G6" sqref="G6"/>
    </sheetView>
  </sheetViews>
  <sheetFormatPr defaultColWidth="9.08984375" defaultRowHeight="14.5"/>
  <cols>
    <col min="1" max="1" width="9.08984375" style="9"/>
    <col min="2" max="2" width="32.08984375" style="27" customWidth="1"/>
    <col min="3" max="3" width="114.36328125" style="9" customWidth="1"/>
    <col min="4" max="4" width="8.08984375" style="9" customWidth="1"/>
    <col min="5" max="16384" width="9.08984375" style="9"/>
  </cols>
  <sheetData>
    <row r="1" spans="1:3" ht="174" customHeight="1"/>
    <row r="3" spans="1:3" ht="20">
      <c r="B3" s="757" t="s">
        <v>174</v>
      </c>
      <c r="C3" s="757"/>
    </row>
    <row r="4" spans="1:3" ht="11.25" customHeight="1"/>
    <row r="5" spans="1:3" s="30" customFormat="1" ht="25.5" customHeight="1">
      <c r="B5" s="60" t="s">
        <v>421</v>
      </c>
      <c r="C5" s="60" t="s">
        <v>173</v>
      </c>
    </row>
    <row r="6" spans="1:3" s="176" customFormat="1" ht="48" customHeight="1">
      <c r="A6" s="241"/>
      <c r="B6" s="618" t="s">
        <v>170</v>
      </c>
      <c r="C6" s="671" t="s">
        <v>609</v>
      </c>
    </row>
    <row r="7" spans="1:3" s="176" customFormat="1" ht="21" customHeight="1">
      <c r="A7" s="241"/>
      <c r="B7" s="612" t="s">
        <v>555</v>
      </c>
      <c r="C7" s="672" t="s">
        <v>622</v>
      </c>
    </row>
    <row r="8" spans="1:3" s="176" customFormat="1" ht="32.25" customHeight="1">
      <c r="B8" s="612" t="s">
        <v>368</v>
      </c>
      <c r="C8" s="673" t="s">
        <v>610</v>
      </c>
    </row>
    <row r="9" spans="1:3" s="176" customFormat="1" ht="27.75" customHeight="1">
      <c r="B9" s="612" t="s">
        <v>169</v>
      </c>
      <c r="C9" s="673" t="s">
        <v>611</v>
      </c>
    </row>
    <row r="10" spans="1:3" s="176" customFormat="1" ht="33" customHeight="1">
      <c r="B10" s="612" t="s">
        <v>607</v>
      </c>
      <c r="C10" s="672" t="s">
        <v>615</v>
      </c>
    </row>
    <row r="11" spans="1:3" s="176" customFormat="1" ht="26.25" customHeight="1">
      <c r="B11" s="627" t="s">
        <v>369</v>
      </c>
      <c r="C11" s="675" t="s">
        <v>612</v>
      </c>
    </row>
    <row r="12" spans="1:3" s="176" customFormat="1" ht="39.75" customHeight="1">
      <c r="B12" s="612" t="s">
        <v>370</v>
      </c>
      <c r="C12" s="673" t="s">
        <v>613</v>
      </c>
    </row>
    <row r="13" spans="1:3" s="176" customFormat="1" ht="18" customHeight="1">
      <c r="B13" s="612" t="s">
        <v>371</v>
      </c>
      <c r="C13" s="673" t="s">
        <v>614</v>
      </c>
    </row>
    <row r="14" spans="1:3" s="176" customFormat="1" ht="13.5" customHeight="1">
      <c r="B14" s="612"/>
      <c r="C14" s="674"/>
    </row>
    <row r="15" spans="1:3" s="176" customFormat="1" ht="18" customHeight="1">
      <c r="B15" s="612" t="s">
        <v>678</v>
      </c>
      <c r="C15" s="672" t="s">
        <v>676</v>
      </c>
    </row>
    <row r="16" spans="1:3" s="176" customFormat="1" ht="8.25" customHeight="1">
      <c r="B16" s="612"/>
      <c r="C16" s="674"/>
    </row>
    <row r="17" spans="2:3" s="176" customFormat="1" ht="33" customHeight="1">
      <c r="B17" s="676" t="s">
        <v>608</v>
      </c>
      <c r="C17" s="677" t="s">
        <v>677</v>
      </c>
    </row>
    <row r="18" spans="2:3" s="103" customFormat="1" ht="15.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534"/>
  <sheetViews>
    <sheetView zoomScale="90" zoomScaleNormal="90" zoomScaleSheetLayoutView="80" zoomScalePageLayoutView="85" workbookViewId="0">
      <selection activeCell="D521" sqref="D521"/>
    </sheetView>
  </sheetViews>
  <sheetFormatPr defaultColWidth="9.08984375" defaultRowHeight="14" outlineLevelRow="1" outlineLevelCol="1"/>
  <cols>
    <col min="1" max="1" width="4.6328125" style="509" customWidth="1"/>
    <col min="2" max="2" width="43.6328125" style="254" customWidth="1"/>
    <col min="3" max="3" width="14" style="254" customWidth="1"/>
    <col min="4" max="4" width="18.08984375" style="253" customWidth="1"/>
    <col min="5" max="8" width="10.453125" style="253" customWidth="1" outlineLevel="1"/>
    <col min="9" max="13" width="9.08984375" style="253" customWidth="1" outlineLevel="1"/>
    <col min="14" max="14" width="12.453125" style="253" customWidth="1" outlineLevel="1"/>
    <col min="15" max="15" width="17.54296875" style="253" customWidth="1"/>
    <col min="16" max="24" width="9.453125" style="253" customWidth="1" outlineLevel="1"/>
    <col min="25" max="25" width="14.08984375" style="255" customWidth="1"/>
    <col min="26" max="26" width="14.54296875" style="255" customWidth="1"/>
    <col min="27" max="27" width="16.90625" style="255" customWidth="1"/>
    <col min="28" max="28" width="17.54296875" style="255" customWidth="1"/>
    <col min="29" max="35" width="14.54296875" style="255" customWidth="1"/>
    <col min="36" max="38" width="15" style="255" customWidth="1"/>
    <col min="39" max="39" width="14.36328125" style="256" customWidth="1"/>
    <col min="40" max="40" width="14.54296875" style="253" customWidth="1"/>
    <col min="41" max="41" width="14.90625" style="253" customWidth="1"/>
    <col min="42" max="42" width="14" style="253" customWidth="1"/>
    <col min="43" max="43" width="9.6328125" style="253" customWidth="1"/>
    <col min="44" max="44" width="11.08984375" style="253" customWidth="1"/>
    <col min="45" max="45" width="12.08984375" style="253" customWidth="1"/>
    <col min="46" max="46" width="6.453125" style="253" bestFit="1" customWidth="1"/>
    <col min="47" max="51" width="9.08984375" style="253"/>
    <col min="52" max="52" width="6.453125" style="253" bestFit="1" customWidth="1"/>
    <col min="53" max="16384" width="9.08984375" style="253"/>
  </cols>
  <sheetData>
    <row r="1" spans="1:39" ht="164.25" customHeight="1"/>
    <row r="2" spans="1:39" ht="23.25" customHeight="1" thickBot="1"/>
    <row r="3" spans="1:39" ht="25.5" customHeight="1" thickBot="1">
      <c r="B3" s="820"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20"/>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02" t="s">
        <v>554</v>
      </c>
      <c r="D5" s="803"/>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20" t="s">
        <v>507</v>
      </c>
      <c r="C7" s="819" t="s">
        <v>641</v>
      </c>
      <c r="D7" s="819"/>
      <c r="E7" s="819"/>
      <c r="F7" s="819"/>
      <c r="G7" s="819"/>
      <c r="H7" s="819"/>
      <c r="I7" s="819"/>
      <c r="J7" s="819"/>
      <c r="K7" s="819"/>
      <c r="L7" s="819"/>
      <c r="M7" s="819"/>
      <c r="N7" s="819"/>
      <c r="O7" s="819"/>
      <c r="P7" s="819"/>
      <c r="Q7" s="819"/>
      <c r="R7" s="819"/>
      <c r="S7" s="819"/>
      <c r="T7" s="819"/>
      <c r="U7" s="819"/>
      <c r="V7" s="819"/>
      <c r="W7" s="819"/>
      <c r="X7" s="819"/>
      <c r="Y7" s="606"/>
      <c r="Z7" s="606"/>
      <c r="AA7" s="606"/>
      <c r="AB7" s="606"/>
      <c r="AC7" s="606"/>
      <c r="AD7" s="606"/>
      <c r="AE7" s="270"/>
      <c r="AF7" s="270"/>
      <c r="AG7" s="270"/>
      <c r="AH7" s="270"/>
      <c r="AI7" s="270"/>
      <c r="AJ7" s="270"/>
      <c r="AK7" s="270"/>
      <c r="AL7" s="270"/>
    </row>
    <row r="8" spans="1:39" s="271" customFormat="1" ht="58.5" customHeight="1">
      <c r="A8" s="509"/>
      <c r="B8" s="820"/>
      <c r="C8" s="819" t="s">
        <v>579</v>
      </c>
      <c r="D8" s="819"/>
      <c r="E8" s="819"/>
      <c r="F8" s="819"/>
      <c r="G8" s="819"/>
      <c r="H8" s="819"/>
      <c r="I8" s="819"/>
      <c r="J8" s="819"/>
      <c r="K8" s="819"/>
      <c r="L8" s="819"/>
      <c r="M8" s="819"/>
      <c r="N8" s="819"/>
      <c r="O8" s="819"/>
      <c r="P8" s="819"/>
      <c r="Q8" s="819"/>
      <c r="R8" s="819"/>
      <c r="S8" s="819"/>
      <c r="T8" s="819"/>
      <c r="U8" s="819"/>
      <c r="V8" s="819"/>
      <c r="W8" s="819"/>
      <c r="X8" s="819"/>
      <c r="Y8" s="606"/>
      <c r="Z8" s="606"/>
      <c r="AA8" s="606"/>
      <c r="AB8" s="606"/>
      <c r="AC8" s="606"/>
      <c r="AD8" s="606"/>
      <c r="AE8" s="272"/>
      <c r="AF8" s="255"/>
      <c r="AG8" s="255"/>
      <c r="AH8" s="255"/>
      <c r="AI8" s="255"/>
      <c r="AJ8" s="255"/>
      <c r="AK8" s="255"/>
      <c r="AL8" s="255"/>
      <c r="AM8" s="256"/>
    </row>
    <row r="9" spans="1:39" s="271" customFormat="1" ht="57.75" customHeight="1">
      <c r="A9" s="509"/>
      <c r="B9" s="273"/>
      <c r="C9" s="819" t="s">
        <v>578</v>
      </c>
      <c r="D9" s="819"/>
      <c r="E9" s="819"/>
      <c r="F9" s="819"/>
      <c r="G9" s="819"/>
      <c r="H9" s="819"/>
      <c r="I9" s="819"/>
      <c r="J9" s="819"/>
      <c r="K9" s="819"/>
      <c r="L9" s="819"/>
      <c r="M9" s="819"/>
      <c r="N9" s="819"/>
      <c r="O9" s="819"/>
      <c r="P9" s="819"/>
      <c r="Q9" s="819"/>
      <c r="R9" s="819"/>
      <c r="S9" s="819"/>
      <c r="T9" s="819"/>
      <c r="U9" s="819"/>
      <c r="V9" s="819"/>
      <c r="W9" s="819"/>
      <c r="X9" s="819"/>
      <c r="Y9" s="606"/>
      <c r="Z9" s="606"/>
      <c r="AA9" s="606"/>
      <c r="AB9" s="606"/>
      <c r="AC9" s="606"/>
      <c r="AD9" s="606"/>
      <c r="AE9" s="272"/>
      <c r="AF9" s="255"/>
      <c r="AG9" s="255"/>
      <c r="AH9" s="255"/>
      <c r="AI9" s="255"/>
      <c r="AJ9" s="255"/>
      <c r="AK9" s="255"/>
      <c r="AL9" s="255"/>
      <c r="AM9" s="256"/>
    </row>
    <row r="10" spans="1:39" ht="41.25" customHeight="1">
      <c r="B10" s="275"/>
      <c r="C10" s="819" t="s">
        <v>644</v>
      </c>
      <c r="D10" s="819"/>
      <c r="E10" s="819"/>
      <c r="F10" s="819"/>
      <c r="G10" s="819"/>
      <c r="H10" s="819"/>
      <c r="I10" s="819"/>
      <c r="J10" s="819"/>
      <c r="K10" s="819"/>
      <c r="L10" s="819"/>
      <c r="M10" s="819"/>
      <c r="N10" s="819"/>
      <c r="O10" s="819"/>
      <c r="P10" s="819"/>
      <c r="Q10" s="819"/>
      <c r="R10" s="819"/>
      <c r="S10" s="819"/>
      <c r="T10" s="819"/>
      <c r="U10" s="819"/>
      <c r="V10" s="819"/>
      <c r="W10" s="819"/>
      <c r="X10" s="819"/>
      <c r="Y10" s="606"/>
      <c r="Z10" s="606"/>
      <c r="AA10" s="606"/>
      <c r="AB10" s="606"/>
      <c r="AC10" s="606"/>
      <c r="AD10" s="606"/>
      <c r="AE10" s="272"/>
      <c r="AF10" s="276"/>
      <c r="AG10" s="276"/>
      <c r="AH10" s="276"/>
      <c r="AI10" s="276"/>
      <c r="AJ10" s="276"/>
      <c r="AK10" s="276"/>
      <c r="AL10" s="276"/>
    </row>
    <row r="11" spans="1:39" ht="53.25" customHeight="1">
      <c r="C11" s="819" t="s">
        <v>629</v>
      </c>
      <c r="D11" s="819"/>
      <c r="E11" s="819"/>
      <c r="F11" s="819"/>
      <c r="G11" s="819"/>
      <c r="H11" s="819"/>
      <c r="I11" s="819"/>
      <c r="J11" s="819"/>
      <c r="K11" s="819"/>
      <c r="L11" s="819"/>
      <c r="M11" s="819"/>
      <c r="N11" s="819"/>
      <c r="O11" s="819"/>
      <c r="P11" s="819"/>
      <c r="Q11" s="819"/>
      <c r="R11" s="819"/>
      <c r="S11" s="819"/>
      <c r="T11" s="819"/>
      <c r="U11" s="819"/>
      <c r="V11" s="819"/>
      <c r="W11" s="819"/>
      <c r="X11" s="819"/>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20" t="s">
        <v>530</v>
      </c>
      <c r="C13" s="591" t="s">
        <v>525</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20"/>
      <c r="C14" s="591" t="s">
        <v>526</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527</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528</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5">
      <c r="B18" s="280" t="s">
        <v>242</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10" t="s">
        <v>211</v>
      </c>
      <c r="C19" s="812" t="s">
        <v>33</v>
      </c>
      <c r="D19" s="284" t="s">
        <v>423</v>
      </c>
      <c r="E19" s="814" t="s">
        <v>209</v>
      </c>
      <c r="F19" s="815"/>
      <c r="G19" s="815"/>
      <c r="H19" s="815"/>
      <c r="I19" s="815"/>
      <c r="J19" s="815"/>
      <c r="K19" s="815"/>
      <c r="L19" s="815"/>
      <c r="M19" s="816"/>
      <c r="N19" s="817" t="s">
        <v>213</v>
      </c>
      <c r="O19" s="284" t="s">
        <v>424</v>
      </c>
      <c r="P19" s="814" t="s">
        <v>212</v>
      </c>
      <c r="Q19" s="815"/>
      <c r="R19" s="815"/>
      <c r="S19" s="815"/>
      <c r="T19" s="815"/>
      <c r="U19" s="815"/>
      <c r="V19" s="815"/>
      <c r="W19" s="815"/>
      <c r="X19" s="816"/>
      <c r="Y19" s="807" t="s">
        <v>244</v>
      </c>
      <c r="Z19" s="808"/>
      <c r="AA19" s="808"/>
      <c r="AB19" s="808"/>
      <c r="AC19" s="808"/>
      <c r="AD19" s="808"/>
      <c r="AE19" s="808"/>
      <c r="AF19" s="808"/>
      <c r="AG19" s="808"/>
      <c r="AH19" s="808"/>
      <c r="AI19" s="808"/>
      <c r="AJ19" s="808"/>
      <c r="AK19" s="808"/>
      <c r="AL19" s="808"/>
      <c r="AM19" s="809"/>
    </row>
    <row r="20" spans="1:39" s="283" customFormat="1" ht="59.25" customHeight="1">
      <c r="A20" s="509"/>
      <c r="B20" s="811"/>
      <c r="C20" s="813"/>
      <c r="D20" s="285">
        <v>2011</v>
      </c>
      <c r="E20" s="285">
        <v>2012</v>
      </c>
      <c r="F20" s="285">
        <v>2013</v>
      </c>
      <c r="G20" s="285">
        <v>2014</v>
      </c>
      <c r="H20" s="285">
        <v>2015</v>
      </c>
      <c r="I20" s="285">
        <v>2016</v>
      </c>
      <c r="J20" s="285">
        <v>2017</v>
      </c>
      <c r="K20" s="285">
        <v>2018</v>
      </c>
      <c r="L20" s="285">
        <v>2019</v>
      </c>
      <c r="M20" s="285">
        <v>2020</v>
      </c>
      <c r="N20" s="818"/>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
      </c>
      <c r="AB20" s="286" t="str">
        <f>'1.  LRAMVA Summary'!G52</f>
        <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f>'1.  LRAMVA Summary'!F53</f>
        <v>0</v>
      </c>
      <c r="AB21" s="291">
        <f>'1.  LRAMVA Summary'!G53</f>
        <v>0</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5" outlineLevel="1">
      <c r="A43" s="509">
        <v>8</v>
      </c>
      <c r="B43" s="294" t="s">
        <v>486</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5" outlineLevel="1">
      <c r="A65" s="509">
        <v>15</v>
      </c>
      <c r="B65" s="314" t="s">
        <v>487</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1" outlineLevel="1">
      <c r="A68" s="509">
        <v>16</v>
      </c>
      <c r="B68" s="314" t="s">
        <v>488</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5" outlineLevel="1">
      <c r="A94" s="510"/>
      <c r="B94" s="288" t="s">
        <v>489</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5" outlineLevel="1">
      <c r="A114" s="509">
        <v>30</v>
      </c>
      <c r="B114" s="324" t="s">
        <v>490</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5" outlineLevel="1">
      <c r="A117" s="509"/>
      <c r="B117" s="288" t="s">
        <v>491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5" outlineLevel="1">
      <c r="A118" s="509">
        <v>31</v>
      </c>
      <c r="B118" s="324" t="s">
        <v>492</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5" outlineLevel="1">
      <c r="A121" s="509">
        <v>32</v>
      </c>
      <c r="B121" s="324" t="s">
        <v>493</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5" outlineLevel="1">
      <c r="A124" s="509">
        <v>33</v>
      </c>
      <c r="B124" s="324" t="s">
        <v>494</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5">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5">
      <c r="A131" s="511"/>
      <c r="B131" s="298" t="s">
        <v>254</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257</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597</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5">
      <c r="B146" s="280" t="s">
        <v>243</v>
      </c>
      <c r="C146" s="281"/>
      <c r="D146" s="590" t="s">
        <v>529</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10" t="s">
        <v>211</v>
      </c>
      <c r="C147" s="812" t="s">
        <v>33</v>
      </c>
      <c r="D147" s="284" t="s">
        <v>423</v>
      </c>
      <c r="E147" s="814" t="s">
        <v>209</v>
      </c>
      <c r="F147" s="815"/>
      <c r="G147" s="815"/>
      <c r="H147" s="815"/>
      <c r="I147" s="815"/>
      <c r="J147" s="815"/>
      <c r="K147" s="815"/>
      <c r="L147" s="815"/>
      <c r="M147" s="816"/>
      <c r="N147" s="817" t="s">
        <v>213</v>
      </c>
      <c r="O147" s="284" t="s">
        <v>424</v>
      </c>
      <c r="P147" s="814" t="s">
        <v>212</v>
      </c>
      <c r="Q147" s="815"/>
      <c r="R147" s="815"/>
      <c r="S147" s="815"/>
      <c r="T147" s="815"/>
      <c r="U147" s="815"/>
      <c r="V147" s="815"/>
      <c r="W147" s="815"/>
      <c r="X147" s="816"/>
      <c r="Y147" s="807" t="s">
        <v>244</v>
      </c>
      <c r="Z147" s="808"/>
      <c r="AA147" s="808"/>
      <c r="AB147" s="808"/>
      <c r="AC147" s="808"/>
      <c r="AD147" s="808"/>
      <c r="AE147" s="808"/>
      <c r="AF147" s="808"/>
      <c r="AG147" s="808"/>
      <c r="AH147" s="808"/>
      <c r="AI147" s="808"/>
      <c r="AJ147" s="808"/>
      <c r="AK147" s="808"/>
      <c r="AL147" s="808"/>
      <c r="AM147" s="809"/>
    </row>
    <row r="148" spans="1:39" ht="60.75" customHeight="1">
      <c r="B148" s="811"/>
      <c r="C148" s="813"/>
      <c r="D148" s="285">
        <v>2012</v>
      </c>
      <c r="E148" s="285">
        <v>2013</v>
      </c>
      <c r="F148" s="285">
        <v>2014</v>
      </c>
      <c r="G148" s="285">
        <v>2015</v>
      </c>
      <c r="H148" s="285">
        <v>2016</v>
      </c>
      <c r="I148" s="285">
        <v>2017</v>
      </c>
      <c r="J148" s="285">
        <v>2018</v>
      </c>
      <c r="K148" s="285">
        <v>2019</v>
      </c>
      <c r="L148" s="285">
        <v>2020</v>
      </c>
      <c r="M148" s="285">
        <v>2021</v>
      </c>
      <c r="N148" s="818"/>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
      </c>
      <c r="AB148" s="285" t="str">
        <f>'1.  LRAMVA Summary'!G52</f>
        <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f>'1.  LRAMVA Summary'!F53</f>
        <v>0</v>
      </c>
      <c r="AB149" s="291">
        <f>'1.  LRAMVA Summary'!G53</f>
        <v>0</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5" outlineLevel="1">
      <c r="B151" s="294" t="s">
        <v>245</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5" outlineLevel="1">
      <c r="B154" s="294" t="s">
        <v>245</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5" outlineLevel="1">
      <c r="B157" s="294" t="s">
        <v>245</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5" outlineLevel="1">
      <c r="B160" s="294" t="s">
        <v>245</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5" outlineLevel="1">
      <c r="B163" s="294" t="s">
        <v>245</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5" outlineLevel="1">
      <c r="B166" s="294" t="s">
        <v>245</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5" outlineLevel="1">
      <c r="B169" s="294" t="s">
        <v>245</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5" outlineLevel="1">
      <c r="A171" s="509">
        <v>8</v>
      </c>
      <c r="B171" s="294" t="s">
        <v>486</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5" outlineLevel="1">
      <c r="A172" s="509"/>
      <c r="B172" s="294" t="s">
        <v>245</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5" outlineLevel="1">
      <c r="B175" s="294" t="s">
        <v>245</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5" outlineLevel="1">
      <c r="B179" s="294" t="s">
        <v>245</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5" outlineLevel="1">
      <c r="B182" s="294" t="s">
        <v>245</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5" outlineLevel="1">
      <c r="B185" s="294" t="s">
        <v>245</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5" outlineLevel="1">
      <c r="B188" s="294" t="s">
        <v>245</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5" outlineLevel="1">
      <c r="B191" s="294" t="s">
        <v>245</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5" outlineLevel="1">
      <c r="A193" s="509">
        <v>15</v>
      </c>
      <c r="B193" s="314" t="s">
        <v>487</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5" outlineLevel="1">
      <c r="A194" s="509"/>
      <c r="B194" s="315" t="s">
        <v>245</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1" outlineLevel="1">
      <c r="A196" s="509">
        <v>16</v>
      </c>
      <c r="B196" s="314" t="s">
        <v>488</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5" outlineLevel="1">
      <c r="A197" s="509"/>
      <c r="B197" s="315" t="s">
        <v>245</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5" outlineLevel="1">
      <c r="B200" s="294" t="s">
        <v>245</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5" outlineLevel="1">
      <c r="B204" s="294" t="s">
        <v>245</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5" outlineLevel="1">
      <c r="B207" s="294" t="s">
        <v>245</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5" outlineLevel="1">
      <c r="B210" s="294" t="s">
        <v>245</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5" outlineLevel="1">
      <c r="B213" s="294" t="s">
        <v>245</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5" outlineLevel="1">
      <c r="B216" s="294" t="s">
        <v>245</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5" outlineLevel="1">
      <c r="B220" s="294" t="s">
        <v>245</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5" outlineLevel="1">
      <c r="A222" s="510"/>
      <c r="B222" s="288" t="s">
        <v>489</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5" outlineLevel="1">
      <c r="A224" s="509"/>
      <c r="B224" s="315" t="s">
        <v>245</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5" outlineLevel="1">
      <c r="A227" s="509"/>
      <c r="B227" s="315" t="s">
        <v>245</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5" outlineLevel="1">
      <c r="B231" s="294" t="s">
        <v>245</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5" outlineLevel="1">
      <c r="B234" s="294" t="s">
        <v>245</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5" outlineLevel="1">
      <c r="B237" s="294" t="s">
        <v>245</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5" outlineLevel="1">
      <c r="B240" s="324" t="s">
        <v>245</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5" outlineLevel="1">
      <c r="A242" s="509">
        <v>30</v>
      </c>
      <c r="B242" s="324" t="s">
        <v>490</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5" outlineLevel="1">
      <c r="A243" s="509"/>
      <c r="B243" s="324" t="s">
        <v>245</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5" outlineLevel="1">
      <c r="A245" s="509"/>
      <c r="B245" s="288" t="s">
        <v>491</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5" outlineLevel="1">
      <c r="A246" s="509">
        <v>31</v>
      </c>
      <c r="B246" s="324" t="s">
        <v>492</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5" outlineLevel="1">
      <c r="A247" s="509"/>
      <c r="B247" s="324" t="s">
        <v>245</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5" outlineLevel="1">
      <c r="A249" s="509">
        <v>32</v>
      </c>
      <c r="B249" s="324" t="s">
        <v>493</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5" outlineLevel="1">
      <c r="A250" s="509"/>
      <c r="B250" s="324" t="s">
        <v>245</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5" outlineLevel="1">
      <c r="A252" s="509">
        <v>33</v>
      </c>
      <c r="B252" s="324" t="s">
        <v>494</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5" outlineLevel="1">
      <c r="A253" s="509"/>
      <c r="B253" s="324" t="s">
        <v>245</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5">
      <c r="B255" s="327" t="s">
        <v>246</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5">
      <c r="B256" s="331" t="s">
        <v>247</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5">
      <c r="A261" s="511"/>
      <c r="B261" s="349" t="s">
        <v>255</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5">
      <c r="A262" s="511"/>
      <c r="B262" s="349" t="s">
        <v>248</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5">
      <c r="A263" s="511"/>
      <c r="B263" s="349" t="s">
        <v>256</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597</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5">
      <c r="B275" s="280" t="s">
        <v>249</v>
      </c>
      <c r="C275" s="281"/>
      <c r="D275" s="592" t="s">
        <v>529</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10" t="s">
        <v>211</v>
      </c>
      <c r="C276" s="812" t="s">
        <v>33</v>
      </c>
      <c r="D276" s="284" t="s">
        <v>423</v>
      </c>
      <c r="E276" s="814" t="s">
        <v>209</v>
      </c>
      <c r="F276" s="815"/>
      <c r="G276" s="815"/>
      <c r="H276" s="815"/>
      <c r="I276" s="815"/>
      <c r="J276" s="815"/>
      <c r="K276" s="815"/>
      <c r="L276" s="815"/>
      <c r="M276" s="816"/>
      <c r="N276" s="817" t="s">
        <v>213</v>
      </c>
      <c r="O276" s="284" t="s">
        <v>424</v>
      </c>
      <c r="P276" s="814" t="s">
        <v>212</v>
      </c>
      <c r="Q276" s="815"/>
      <c r="R276" s="815"/>
      <c r="S276" s="815"/>
      <c r="T276" s="815"/>
      <c r="U276" s="815"/>
      <c r="V276" s="815"/>
      <c r="W276" s="815"/>
      <c r="X276" s="816"/>
      <c r="Y276" s="807" t="s">
        <v>244</v>
      </c>
      <c r="Z276" s="808"/>
      <c r="AA276" s="808"/>
      <c r="AB276" s="808"/>
      <c r="AC276" s="808"/>
      <c r="AD276" s="808"/>
      <c r="AE276" s="808"/>
      <c r="AF276" s="808"/>
      <c r="AG276" s="808"/>
      <c r="AH276" s="808"/>
      <c r="AI276" s="808"/>
      <c r="AJ276" s="808"/>
      <c r="AK276" s="808"/>
      <c r="AL276" s="808"/>
      <c r="AM276" s="809"/>
    </row>
    <row r="277" spans="1:39" ht="60.75" customHeight="1">
      <c r="B277" s="811"/>
      <c r="C277" s="813"/>
      <c r="D277" s="285">
        <v>2013</v>
      </c>
      <c r="E277" s="285">
        <v>2014</v>
      </c>
      <c r="F277" s="285">
        <v>2015</v>
      </c>
      <c r="G277" s="285">
        <v>2016</v>
      </c>
      <c r="H277" s="285">
        <v>2017</v>
      </c>
      <c r="I277" s="285">
        <v>2018</v>
      </c>
      <c r="J277" s="285">
        <v>2019</v>
      </c>
      <c r="K277" s="285">
        <v>2020</v>
      </c>
      <c r="L277" s="285">
        <v>2021</v>
      </c>
      <c r="M277" s="285">
        <v>2022</v>
      </c>
      <c r="N277" s="818"/>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
      </c>
      <c r="AB277" s="285" t="str">
        <f>'1.  LRAMVA Summary'!G52</f>
        <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f>'1.  LRAMVA Summary'!F53</f>
        <v>0</v>
      </c>
      <c r="AB278" s="291">
        <f>'1.  LRAMVA Summary'!G53</f>
        <v>0</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5"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5" outlineLevel="1">
      <c r="B280" s="294" t="s">
        <v>250</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5" outlineLevel="1">
      <c r="B283" s="294" t="s">
        <v>250</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5" outlineLevel="1">
      <c r="B286" s="294" t="s">
        <v>250</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5" outlineLevel="1">
      <c r="B289" s="294" t="s">
        <v>250</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5"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5" outlineLevel="1">
      <c r="B292" s="294" t="s">
        <v>250</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5" outlineLevel="1">
      <c r="B295" s="294" t="s">
        <v>250</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5" outlineLevel="1">
      <c r="B298" s="294" t="s">
        <v>250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5" outlineLevel="1">
      <c r="A300" s="509">
        <v>8</v>
      </c>
      <c r="B300" s="294" t="s">
        <v>486</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5" outlineLevel="1">
      <c r="A301" s="509"/>
      <c r="B301" s="294" t="s">
        <v>250</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5" outlineLevel="1">
      <c r="B304" s="294" t="s">
        <v>250</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5" outlineLevel="1">
      <c r="B308" s="294" t="s">
        <v>250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5" outlineLevel="1">
      <c r="B311" s="294" t="s">
        <v>250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5" outlineLevel="1">
      <c r="B314" s="294" t="s">
        <v>250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5" outlineLevel="1">
      <c r="B317" s="294" t="s">
        <v>250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5" outlineLevel="1">
      <c r="B320" s="294" t="s">
        <v>250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5" outlineLevel="1">
      <c r="A322" s="509">
        <v>15</v>
      </c>
      <c r="B322" s="314" t="s">
        <v>487</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5" outlineLevel="1">
      <c r="A323" s="509"/>
      <c r="B323" s="315" t="s">
        <v>250</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1" outlineLevel="1">
      <c r="A325" s="509">
        <v>16</v>
      </c>
      <c r="B325" s="314" t="s">
        <v>488</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5" outlineLevel="1">
      <c r="A326" s="509"/>
      <c r="B326" s="315" t="s">
        <v>250</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5" outlineLevel="1">
      <c r="B329" s="294" t="s">
        <v>250</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5" outlineLevel="1">
      <c r="B333" s="294" t="s">
        <v>250</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5" outlineLevel="1">
      <c r="B336" s="294" t="s">
        <v>250</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5" outlineLevel="1">
      <c r="B339" s="294" t="s">
        <v>250</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5" outlineLevel="1">
      <c r="B342" s="294" t="s">
        <v>250</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5" outlineLevel="1">
      <c r="B345" s="294" t="s">
        <v>250</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5" outlineLevel="1">
      <c r="B349" s="294" t="s">
        <v>250</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5" outlineLevel="1">
      <c r="A351" s="510"/>
      <c r="B351" s="288" t="s">
        <v>489</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5" outlineLevel="1">
      <c r="A353" s="509"/>
      <c r="B353" s="315" t="s">
        <v>250</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5" outlineLevel="1">
      <c r="A356" s="509"/>
      <c r="B356" s="315" t="s">
        <v>250</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5" outlineLevel="1">
      <c r="B360" s="294" t="s">
        <v>250</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5" outlineLevel="1">
      <c r="B363" s="294" t="s">
        <v>250</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5" outlineLevel="1">
      <c r="B366" s="294" t="s">
        <v>250</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5" outlineLevel="1">
      <c r="B369" s="324" t="s">
        <v>250</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5" outlineLevel="1">
      <c r="A371" s="509">
        <v>30</v>
      </c>
      <c r="B371" s="324" t="s">
        <v>490</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5" outlineLevel="1">
      <c r="A372" s="509"/>
      <c r="B372" s="324" t="s">
        <v>250</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5" outlineLevel="1">
      <c r="A374" s="509"/>
      <c r="B374" s="288" t="s">
        <v>491</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5" outlineLevel="1">
      <c r="A375" s="509">
        <v>31</v>
      </c>
      <c r="B375" s="324" t="s">
        <v>492</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5" outlineLevel="1">
      <c r="A376" s="509"/>
      <c r="B376" s="324" t="s">
        <v>250</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5" outlineLevel="1">
      <c r="A378" s="509">
        <v>32</v>
      </c>
      <c r="B378" s="324" t="s">
        <v>493</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5" outlineLevel="1">
      <c r="A379" s="509"/>
      <c r="B379" s="324" t="s">
        <v>250</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5" outlineLevel="1">
      <c r="A381" s="509">
        <v>33</v>
      </c>
      <c r="B381" s="324" t="s">
        <v>494</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5" outlineLevel="1">
      <c r="A382" s="509"/>
      <c r="B382" s="324" t="s">
        <v>250</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5">
      <c r="B384" s="327" t="s">
        <v>251</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5">
      <c r="B385" s="391" t="s">
        <v>252</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5">
      <c r="A391" s="511"/>
      <c r="B391" s="349" t="s">
        <v>258</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5">
      <c r="A392" s="511"/>
      <c r="B392" s="349" t="s">
        <v>253</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265</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597</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5">
      <c r="B404" s="280" t="s">
        <v>259</v>
      </c>
      <c r="C404" s="281"/>
      <c r="D404" s="590" t="s">
        <v>524</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10" t="s">
        <v>211</v>
      </c>
      <c r="C405" s="812" t="s">
        <v>33</v>
      </c>
      <c r="D405" s="284" t="s">
        <v>423</v>
      </c>
      <c r="E405" s="814" t="s">
        <v>209</v>
      </c>
      <c r="F405" s="815"/>
      <c r="G405" s="815"/>
      <c r="H405" s="815"/>
      <c r="I405" s="815"/>
      <c r="J405" s="815"/>
      <c r="K405" s="815"/>
      <c r="L405" s="815"/>
      <c r="M405" s="816"/>
      <c r="N405" s="817" t="s">
        <v>213</v>
      </c>
      <c r="O405" s="284" t="s">
        <v>424</v>
      </c>
      <c r="P405" s="814" t="s">
        <v>212</v>
      </c>
      <c r="Q405" s="815"/>
      <c r="R405" s="815"/>
      <c r="S405" s="815"/>
      <c r="T405" s="815"/>
      <c r="U405" s="815"/>
      <c r="V405" s="815"/>
      <c r="W405" s="815"/>
      <c r="X405" s="816"/>
      <c r="Y405" s="807" t="s">
        <v>244</v>
      </c>
      <c r="Z405" s="808"/>
      <c r="AA405" s="808"/>
      <c r="AB405" s="808"/>
      <c r="AC405" s="808"/>
      <c r="AD405" s="808"/>
      <c r="AE405" s="808"/>
      <c r="AF405" s="808"/>
      <c r="AG405" s="808"/>
      <c r="AH405" s="808"/>
      <c r="AI405" s="808"/>
      <c r="AJ405" s="808"/>
      <c r="AK405" s="808"/>
      <c r="AL405" s="808"/>
      <c r="AM405" s="809"/>
    </row>
    <row r="406" spans="1:40" ht="45.75" customHeight="1">
      <c r="B406" s="811"/>
      <c r="C406" s="813"/>
      <c r="D406" s="285">
        <v>2014</v>
      </c>
      <c r="E406" s="285">
        <v>2015</v>
      </c>
      <c r="F406" s="285">
        <v>2016</v>
      </c>
      <c r="G406" s="285">
        <v>2017</v>
      </c>
      <c r="H406" s="285">
        <v>2018</v>
      </c>
      <c r="I406" s="285">
        <v>2019</v>
      </c>
      <c r="J406" s="285">
        <v>2020</v>
      </c>
      <c r="K406" s="285">
        <v>2021</v>
      </c>
      <c r="L406" s="285">
        <v>2022</v>
      </c>
      <c r="M406" s="285">
        <v>2023</v>
      </c>
      <c r="N406" s="818"/>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
      </c>
      <c r="AB406" s="285" t="str">
        <f>'1.  LRAMVA Summary'!G52</f>
        <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f>'1.  LRAMVA Summary'!F53</f>
        <v>0</v>
      </c>
      <c r="AB407" s="291">
        <f>'1.  LRAMVA Summary'!G53</f>
        <v>0</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5" outlineLevel="1">
      <c r="A408" s="509">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70"/>
      <c r="Z408" s="410"/>
      <c r="AA408" s="410"/>
      <c r="AB408" s="410"/>
      <c r="AC408" s="410"/>
      <c r="AD408" s="410"/>
      <c r="AE408" s="410"/>
      <c r="AF408" s="410"/>
      <c r="AG408" s="410"/>
      <c r="AH408" s="410"/>
      <c r="AI408" s="410"/>
      <c r="AJ408" s="410"/>
      <c r="AK408" s="410"/>
      <c r="AL408" s="410"/>
      <c r="AM408" s="296">
        <f>SUM(Y408:AL408)</f>
        <v>0</v>
      </c>
    </row>
    <row r="409" spans="1:40" ht="15.5" outlineLevel="1">
      <c r="B409" s="294" t="s">
        <v>260</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5"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5" outlineLevel="1">
      <c r="B412" s="294" t="s">
        <v>260</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5" outlineLevel="1">
      <c r="A414" s="509">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70"/>
      <c r="Z414" s="410"/>
      <c r="AA414" s="410"/>
      <c r="AB414" s="410"/>
      <c r="AC414" s="410"/>
      <c r="AD414" s="410"/>
      <c r="AE414" s="410"/>
      <c r="AF414" s="410"/>
      <c r="AG414" s="410"/>
      <c r="AH414" s="410"/>
      <c r="AI414" s="410"/>
      <c r="AJ414" s="410"/>
      <c r="AK414" s="410"/>
      <c r="AL414" s="410"/>
      <c r="AM414" s="296">
        <f>SUM(Y414:AL414)</f>
        <v>0</v>
      </c>
    </row>
    <row r="415" spans="1:40" ht="15.5" outlineLevel="1">
      <c r="B415" s="294" t="s">
        <v>260</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5" outlineLevel="1">
      <c r="A417" s="509">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70"/>
      <c r="Z417" s="410"/>
      <c r="AA417" s="410"/>
      <c r="AB417" s="410"/>
      <c r="AC417" s="410"/>
      <c r="AD417" s="410"/>
      <c r="AE417" s="410"/>
      <c r="AF417" s="410"/>
      <c r="AG417" s="410"/>
      <c r="AH417" s="410"/>
      <c r="AI417" s="410"/>
      <c r="AJ417" s="410"/>
      <c r="AK417" s="410"/>
      <c r="AL417" s="410"/>
      <c r="AM417" s="296">
        <f>SUM(Y417:AL417)</f>
        <v>0</v>
      </c>
    </row>
    <row r="418" spans="1:39" ht="15.5" outlineLevel="1">
      <c r="B418" s="294" t="s">
        <v>260</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0</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5" outlineLevel="1">
      <c r="A420" s="509">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70"/>
      <c r="Z420" s="410"/>
      <c r="AA420" s="410"/>
      <c r="AB420" s="410"/>
      <c r="AC420" s="410"/>
      <c r="AD420" s="410"/>
      <c r="AE420" s="410"/>
      <c r="AF420" s="410"/>
      <c r="AG420" s="410"/>
      <c r="AH420" s="410"/>
      <c r="AI420" s="410"/>
      <c r="AJ420" s="410"/>
      <c r="AK420" s="410"/>
      <c r="AL420" s="410"/>
      <c r="AM420" s="296">
        <f>SUM(Y420:AL420)</f>
        <v>0</v>
      </c>
    </row>
    <row r="421" spans="1:39" ht="15.5" outlineLevel="1">
      <c r="B421" s="294" t="s">
        <v>260</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0</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5" outlineLevel="1">
      <c r="B424" s="294" t="s">
        <v>260</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5" outlineLevel="1">
      <c r="B427" s="294" t="s">
        <v>260</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5" outlineLevel="1">
      <c r="A429" s="509">
        <v>8</v>
      </c>
      <c r="B429" s="294" t="s">
        <v>486</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5" outlineLevel="1">
      <c r="A430" s="509"/>
      <c r="B430" s="294" t="s">
        <v>260</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5" outlineLevel="1">
      <c r="B433" s="294" t="s">
        <v>260</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5" outlineLevel="1">
      <c r="B437" s="294" t="s">
        <v>260</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5" outlineLevel="1">
      <c r="A439" s="509">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69"/>
      <c r="AA439" s="415"/>
      <c r="AB439" s="415"/>
      <c r="AC439" s="415"/>
      <c r="AD439" s="415"/>
      <c r="AE439" s="415"/>
      <c r="AF439" s="415"/>
      <c r="AG439" s="415"/>
      <c r="AH439" s="415"/>
      <c r="AI439" s="415"/>
      <c r="AJ439" s="415"/>
      <c r="AK439" s="415"/>
      <c r="AL439" s="415"/>
      <c r="AM439" s="296">
        <f>SUM(Y439:AL439)</f>
        <v>0</v>
      </c>
    </row>
    <row r="440" spans="1:39" ht="15.5" outlineLevel="1">
      <c r="B440" s="294" t="s">
        <v>260</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0</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5" outlineLevel="1">
      <c r="B443" s="294" t="s">
        <v>260</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5" outlineLevel="1">
      <c r="B446" s="294" t="s">
        <v>260</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5" outlineLevel="1">
      <c r="B449" s="294" t="s">
        <v>260</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5" outlineLevel="1">
      <c r="A451" s="509">
        <v>15</v>
      </c>
      <c r="B451" s="314" t="s">
        <v>487</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5" outlineLevel="1">
      <c r="A452" s="509"/>
      <c r="B452" s="314" t="s">
        <v>260</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1" outlineLevel="1">
      <c r="A454" s="509">
        <v>16</v>
      </c>
      <c r="B454" s="314" t="s">
        <v>488</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5" outlineLevel="1">
      <c r="A455" s="509"/>
      <c r="B455" s="314" t="s">
        <v>260</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5" outlineLevel="1">
      <c r="B458" s="294" t="s">
        <v>260</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5" outlineLevel="1">
      <c r="B462" s="294" t="s">
        <v>260</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5" outlineLevel="1">
      <c r="B465" s="294" t="s">
        <v>260</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5" outlineLevel="1">
      <c r="B468" s="294" t="s">
        <v>260</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5" outlineLevel="1">
      <c r="B471" s="294" t="s">
        <v>260</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5" outlineLevel="1">
      <c r="B474" s="294" t="s">
        <v>260</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5" outlineLevel="1">
      <c r="B478" s="294" t="s">
        <v>260</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5" outlineLevel="1">
      <c r="A480" s="510"/>
      <c r="B480" s="288" t="s">
        <v>489</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5" outlineLevel="1">
      <c r="A482" s="509"/>
      <c r="B482" s="315" t="s">
        <v>260</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5" outlineLevel="1">
      <c r="A485" s="509"/>
      <c r="B485" s="315" t="s">
        <v>260</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5" outlineLevel="1">
      <c r="B489" s="294" t="s">
        <v>260</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5" outlineLevel="1">
      <c r="B492" s="294" t="s">
        <v>260</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5" outlineLevel="1">
      <c r="B495" s="294" t="s">
        <v>260</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5" outlineLevel="1">
      <c r="B498" s="324" t="s">
        <v>260</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5" outlineLevel="1">
      <c r="A500" s="509">
        <v>30</v>
      </c>
      <c r="B500" s="314" t="s">
        <v>490</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5" outlineLevel="1">
      <c r="A501" s="509"/>
      <c r="B501" s="324" t="s">
        <v>260</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5" outlineLevel="1">
      <c r="A503" s="509"/>
      <c r="B503" s="288" t="s">
        <v>491</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5" outlineLevel="1">
      <c r="A504" s="509">
        <v>31</v>
      </c>
      <c r="B504" s="324" t="s">
        <v>492</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5" outlineLevel="1">
      <c r="A505" s="509"/>
      <c r="B505" s="324" t="s">
        <v>260</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5" outlineLevel="1">
      <c r="A507" s="509">
        <v>32</v>
      </c>
      <c r="B507" s="324" t="s">
        <v>493</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5" outlineLevel="1">
      <c r="A508" s="509"/>
      <c r="B508" s="324" t="s">
        <v>260</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5" outlineLevel="1">
      <c r="A510" s="509">
        <v>33</v>
      </c>
      <c r="B510" s="324" t="s">
        <v>494</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5" outlineLevel="1">
      <c r="A511" s="509"/>
      <c r="B511" s="324" t="s">
        <v>260</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5">
      <c r="B513" s="327" t="s">
        <v>261</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5">
      <c r="B514" s="391" t="s">
        <v>262</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5">
      <c r="B521" s="349" t="s">
        <v>263</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5">
      <c r="B522" s="349" t="s">
        <v>264</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5">
      <c r="B523" s="349" t="s">
        <v>266</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597</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5">
      <c r="B534" s="595" t="s">
        <v>529</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AP1130"/>
  <sheetViews>
    <sheetView zoomScale="90" zoomScaleNormal="90" workbookViewId="0">
      <pane xSplit="2" topLeftCell="C1" activePane="topRight" state="frozen"/>
      <selection pane="topRight" activeCell="I16" sqref="I16"/>
    </sheetView>
  </sheetViews>
  <sheetFormatPr defaultColWidth="9.08984375" defaultRowHeight="14.5" outlineLevelRow="1" outlineLevelCol="1"/>
  <cols>
    <col min="1" max="1" width="4.54296875" style="522" customWidth="1"/>
    <col min="2" max="2" width="44.08984375" style="427" customWidth="1"/>
    <col min="3" max="3" width="13.453125" style="427" customWidth="1"/>
    <col min="4" max="4" width="17" style="427" customWidth="1"/>
    <col min="5" max="13" width="9.08984375" style="427" customWidth="1" outlineLevel="1"/>
    <col min="14" max="14" width="13.54296875" style="427" customWidth="1" outlineLevel="1"/>
    <col min="15" max="15" width="15.6328125" style="427" customWidth="1"/>
    <col min="16" max="24" width="9.08984375" style="427" customWidth="1" outlineLevel="1"/>
    <col min="25" max="25" width="16.54296875" style="427" customWidth="1"/>
    <col min="26" max="27" width="15" style="427" customWidth="1"/>
    <col min="28" max="28" width="17.6328125" style="427" customWidth="1"/>
    <col min="29" max="29" width="19.6328125" style="427" customWidth="1"/>
    <col min="30" max="30" width="18.6328125" style="427" customWidth="1"/>
    <col min="31" max="35" width="14.90625" style="427" customWidth="1"/>
    <col min="36" max="38" width="17.36328125" style="427" customWidth="1"/>
    <col min="39" max="39" width="14.54296875" style="427" customWidth="1"/>
    <col min="40" max="40" width="11.6328125" style="427" customWidth="1"/>
    <col min="41" max="16384" width="9.08984375" style="427"/>
  </cols>
  <sheetData>
    <row r="13" spans="2:39" ht="15" thickBot="1"/>
    <row r="14" spans="2:39" ht="26.25" customHeight="1" thickBot="1">
      <c r="B14" s="820"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20"/>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20"/>
      <c r="C16" s="802" t="s">
        <v>554</v>
      </c>
      <c r="D16" s="803"/>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20" t="s">
        <v>507</v>
      </c>
      <c r="C18" s="819" t="s">
        <v>701</v>
      </c>
      <c r="D18" s="819"/>
      <c r="E18" s="819"/>
      <c r="F18" s="819"/>
      <c r="G18" s="819"/>
      <c r="H18" s="819"/>
      <c r="I18" s="819"/>
      <c r="J18" s="819"/>
      <c r="K18" s="819"/>
      <c r="L18" s="819"/>
      <c r="M18" s="819"/>
      <c r="N18" s="819"/>
      <c r="O18" s="819"/>
      <c r="P18" s="819"/>
      <c r="Q18" s="819"/>
      <c r="R18" s="819"/>
      <c r="S18" s="819"/>
      <c r="T18" s="819"/>
      <c r="U18" s="819"/>
      <c r="V18" s="819"/>
      <c r="W18" s="819"/>
      <c r="X18" s="819"/>
      <c r="Y18" s="606"/>
      <c r="Z18" s="606"/>
      <c r="AA18" s="606"/>
      <c r="AB18" s="606"/>
      <c r="AC18" s="606"/>
      <c r="AD18" s="606"/>
      <c r="AE18" s="270"/>
      <c r="AF18" s="265"/>
      <c r="AG18" s="265"/>
      <c r="AH18" s="265"/>
      <c r="AI18" s="265"/>
      <c r="AJ18" s="265"/>
      <c r="AK18" s="265"/>
      <c r="AL18" s="265"/>
      <c r="AM18" s="265"/>
    </row>
    <row r="19" spans="2:39" ht="45.75" customHeight="1">
      <c r="B19" s="820"/>
      <c r="C19" s="819" t="s">
        <v>580</v>
      </c>
      <c r="D19" s="819"/>
      <c r="E19" s="819"/>
      <c r="F19" s="819"/>
      <c r="G19" s="819"/>
      <c r="H19" s="819"/>
      <c r="I19" s="819"/>
      <c r="J19" s="819"/>
      <c r="K19" s="819"/>
      <c r="L19" s="819"/>
      <c r="M19" s="819"/>
      <c r="N19" s="819"/>
      <c r="O19" s="819"/>
      <c r="P19" s="819"/>
      <c r="Q19" s="819"/>
      <c r="R19" s="819"/>
      <c r="S19" s="819"/>
      <c r="T19" s="819"/>
      <c r="U19" s="819"/>
      <c r="V19" s="819"/>
      <c r="W19" s="819"/>
      <c r="X19" s="819"/>
      <c r="Y19" s="606"/>
      <c r="Z19" s="606"/>
      <c r="AA19" s="606"/>
      <c r="AB19" s="606"/>
      <c r="AC19" s="606"/>
      <c r="AD19" s="606"/>
      <c r="AE19" s="270"/>
      <c r="AF19" s="265"/>
      <c r="AG19" s="265"/>
      <c r="AH19" s="265"/>
      <c r="AI19" s="265"/>
      <c r="AJ19" s="265"/>
      <c r="AK19" s="265"/>
      <c r="AL19" s="265"/>
      <c r="AM19" s="265"/>
    </row>
    <row r="20" spans="2:39" ht="62.25" customHeight="1">
      <c r="B20" s="273"/>
      <c r="C20" s="819" t="s">
        <v>578</v>
      </c>
      <c r="D20" s="819"/>
      <c r="E20" s="819"/>
      <c r="F20" s="819"/>
      <c r="G20" s="819"/>
      <c r="H20" s="819"/>
      <c r="I20" s="819"/>
      <c r="J20" s="819"/>
      <c r="K20" s="819"/>
      <c r="L20" s="819"/>
      <c r="M20" s="819"/>
      <c r="N20" s="819"/>
      <c r="O20" s="819"/>
      <c r="P20" s="819"/>
      <c r="Q20" s="819"/>
      <c r="R20" s="819"/>
      <c r="S20" s="819"/>
      <c r="T20" s="819"/>
      <c r="U20" s="819"/>
      <c r="V20" s="819"/>
      <c r="W20" s="819"/>
      <c r="X20" s="819"/>
      <c r="Y20" s="606"/>
      <c r="Z20" s="606"/>
      <c r="AA20" s="606"/>
      <c r="AB20" s="606"/>
      <c r="AC20" s="606"/>
      <c r="AD20" s="606"/>
      <c r="AE20" s="428"/>
      <c r="AF20" s="265"/>
      <c r="AG20" s="265"/>
      <c r="AH20" s="265"/>
      <c r="AI20" s="265"/>
      <c r="AJ20" s="265"/>
      <c r="AK20" s="265"/>
      <c r="AL20" s="265"/>
      <c r="AM20" s="265"/>
    </row>
    <row r="21" spans="2:39" ht="37.5" customHeight="1">
      <c r="B21" s="273"/>
      <c r="C21" s="819" t="s">
        <v>644</v>
      </c>
      <c r="D21" s="819"/>
      <c r="E21" s="819"/>
      <c r="F21" s="819"/>
      <c r="G21" s="819"/>
      <c r="H21" s="819"/>
      <c r="I21" s="819"/>
      <c r="J21" s="819"/>
      <c r="K21" s="819"/>
      <c r="L21" s="819"/>
      <c r="M21" s="819"/>
      <c r="N21" s="819"/>
      <c r="O21" s="819"/>
      <c r="P21" s="819"/>
      <c r="Q21" s="819"/>
      <c r="R21" s="819"/>
      <c r="S21" s="819"/>
      <c r="T21" s="819"/>
      <c r="U21" s="819"/>
      <c r="V21" s="819"/>
      <c r="W21" s="819"/>
      <c r="X21" s="819"/>
      <c r="Y21" s="606"/>
      <c r="Z21" s="606"/>
      <c r="AA21" s="606"/>
      <c r="AB21" s="606"/>
      <c r="AC21" s="606"/>
      <c r="AD21" s="606"/>
      <c r="AE21" s="276"/>
      <c r="AF21" s="265"/>
      <c r="AG21" s="265"/>
      <c r="AH21" s="265"/>
      <c r="AI21" s="265"/>
      <c r="AJ21" s="265"/>
      <c r="AK21" s="265"/>
      <c r="AL21" s="265"/>
      <c r="AM21" s="265"/>
    </row>
    <row r="22" spans="2:39" ht="54.75" customHeight="1">
      <c r="B22" s="273"/>
      <c r="C22" s="819" t="s">
        <v>628</v>
      </c>
      <c r="D22" s="819"/>
      <c r="E22" s="819"/>
      <c r="F22" s="819"/>
      <c r="G22" s="819"/>
      <c r="H22" s="819"/>
      <c r="I22" s="819"/>
      <c r="J22" s="819"/>
      <c r="K22" s="819"/>
      <c r="L22" s="819"/>
      <c r="M22" s="819"/>
      <c r="N22" s="819"/>
      <c r="O22" s="819"/>
      <c r="P22" s="819"/>
      <c r="Q22" s="819"/>
      <c r="R22" s="819"/>
      <c r="S22" s="819"/>
      <c r="T22" s="819"/>
      <c r="U22" s="819"/>
      <c r="V22" s="819"/>
      <c r="W22" s="819"/>
      <c r="X22" s="819"/>
      <c r="Y22" s="606"/>
      <c r="Z22" s="606"/>
      <c r="AA22" s="606"/>
      <c r="AB22" s="606"/>
      <c r="AC22" s="606"/>
      <c r="AD22" s="606"/>
      <c r="AE22" s="428"/>
      <c r="AF22" s="265"/>
      <c r="AG22" s="265"/>
      <c r="AH22" s="265"/>
      <c r="AI22" s="265"/>
      <c r="AJ22" s="265"/>
      <c r="AK22" s="265"/>
      <c r="AL22" s="265"/>
      <c r="AM22" s="265"/>
    </row>
    <row r="23" spans="2:39" ht="15.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5">
      <c r="B24" s="820" t="s">
        <v>530</v>
      </c>
      <c r="C24" s="596" t="s">
        <v>532</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5">
      <c r="B25" s="820"/>
      <c r="C25" s="596" t="s">
        <v>533</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5">
      <c r="B26" s="539"/>
      <c r="C26" s="596" t="s">
        <v>534</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5">
      <c r="B27" s="539"/>
      <c r="C27" s="596" t="s">
        <v>535</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5">
      <c r="B28" s="539"/>
      <c r="C28" s="596" t="s">
        <v>536</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5">
      <c r="B29" s="539"/>
      <c r="C29" s="596" t="s">
        <v>537</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5">
      <c r="B33" s="280" t="s">
        <v>267</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10" t="s">
        <v>211</v>
      </c>
      <c r="C34" s="812" t="s">
        <v>33</v>
      </c>
      <c r="D34" s="284" t="s">
        <v>423</v>
      </c>
      <c r="E34" s="814" t="s">
        <v>209</v>
      </c>
      <c r="F34" s="815"/>
      <c r="G34" s="815"/>
      <c r="H34" s="815"/>
      <c r="I34" s="815"/>
      <c r="J34" s="815"/>
      <c r="K34" s="815"/>
      <c r="L34" s="815"/>
      <c r="M34" s="816"/>
      <c r="N34" s="817" t="s">
        <v>213</v>
      </c>
      <c r="O34" s="284" t="s">
        <v>424</v>
      </c>
      <c r="P34" s="814" t="s">
        <v>212</v>
      </c>
      <c r="Q34" s="815"/>
      <c r="R34" s="815"/>
      <c r="S34" s="815"/>
      <c r="T34" s="815"/>
      <c r="U34" s="815"/>
      <c r="V34" s="815"/>
      <c r="W34" s="815"/>
      <c r="X34" s="816"/>
      <c r="Y34" s="807" t="s">
        <v>244</v>
      </c>
      <c r="Z34" s="808"/>
      <c r="AA34" s="808"/>
      <c r="AB34" s="808"/>
      <c r="AC34" s="808"/>
      <c r="AD34" s="808"/>
      <c r="AE34" s="808"/>
      <c r="AF34" s="808"/>
      <c r="AG34" s="808"/>
      <c r="AH34" s="808"/>
      <c r="AI34" s="808"/>
      <c r="AJ34" s="808"/>
      <c r="AK34" s="808"/>
      <c r="AL34" s="808"/>
      <c r="AM34" s="809"/>
    </row>
    <row r="35" spans="1:39" ht="65.25" customHeight="1">
      <c r="B35" s="811"/>
      <c r="C35" s="813"/>
      <c r="D35" s="285">
        <v>2015</v>
      </c>
      <c r="E35" s="285">
        <v>2016</v>
      </c>
      <c r="F35" s="285">
        <v>2017</v>
      </c>
      <c r="G35" s="285">
        <v>2018</v>
      </c>
      <c r="H35" s="285">
        <v>2019</v>
      </c>
      <c r="I35" s="285">
        <v>2020</v>
      </c>
      <c r="J35" s="285">
        <v>2021</v>
      </c>
      <c r="K35" s="285">
        <v>2022</v>
      </c>
      <c r="L35" s="285">
        <v>2023</v>
      </c>
      <c r="M35" s="429">
        <v>2024</v>
      </c>
      <c r="N35" s="818"/>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
      </c>
      <c r="AB35" s="285" t="str">
        <f>'1.  LRAMVA Summary'!G52</f>
        <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505</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f>'1.  LRAMVA Summary'!F53</f>
        <v>0</v>
      </c>
      <c r="AB36" s="291">
        <f>'1.  LRAMVA Summary'!G53</f>
        <v>0</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498</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5" outlineLevel="1">
      <c r="A38" s="522">
        <v>1</v>
      </c>
      <c r="B38" s="520" t="s">
        <v>95</v>
      </c>
      <c r="C38" s="291" t="s">
        <v>25</v>
      </c>
      <c r="D38" s="295"/>
      <c r="E38" s="295"/>
      <c r="F38" s="295"/>
      <c r="G38" s="295"/>
      <c r="H38" s="295"/>
      <c r="I38" s="295"/>
      <c r="J38" s="295"/>
      <c r="K38" s="295"/>
      <c r="L38" s="295"/>
      <c r="M38" s="295"/>
      <c r="N38" s="291"/>
      <c r="O38" s="295"/>
      <c r="P38" s="295"/>
      <c r="Q38" s="295"/>
      <c r="R38" s="295"/>
      <c r="S38" s="295"/>
      <c r="T38" s="295"/>
      <c r="U38" s="295"/>
      <c r="V38" s="295"/>
      <c r="W38" s="295"/>
      <c r="X38" s="295"/>
      <c r="Y38" s="410"/>
      <c r="Z38" s="410"/>
      <c r="AA38" s="410"/>
      <c r="AB38" s="410"/>
      <c r="AC38" s="410"/>
      <c r="AD38" s="410"/>
      <c r="AE38" s="410"/>
      <c r="AF38" s="410"/>
      <c r="AG38" s="410"/>
      <c r="AH38" s="410"/>
      <c r="AI38" s="410"/>
      <c r="AJ38" s="410"/>
      <c r="AK38" s="410"/>
      <c r="AL38" s="410"/>
      <c r="AM38" s="296">
        <f>SUM(Y38:AL38)</f>
        <v>0</v>
      </c>
    </row>
    <row r="39" spans="1:39" ht="15.5" outlineLevel="1">
      <c r="B39" s="294" t="s">
        <v>268</v>
      </c>
      <c r="C39" s="291" t="s">
        <v>163</v>
      </c>
      <c r="D39" s="295"/>
      <c r="E39" s="295"/>
      <c r="F39" s="295"/>
      <c r="G39" s="295"/>
      <c r="H39" s="295"/>
      <c r="I39" s="295"/>
      <c r="J39" s="295"/>
      <c r="K39" s="295"/>
      <c r="L39" s="295"/>
      <c r="M39" s="295"/>
      <c r="N39" s="468"/>
      <c r="O39" s="295"/>
      <c r="P39" s="295"/>
      <c r="Q39" s="295"/>
      <c r="R39" s="295"/>
      <c r="S39" s="295"/>
      <c r="T39" s="295"/>
      <c r="U39" s="295"/>
      <c r="V39" s="295"/>
      <c r="W39" s="295"/>
      <c r="X39" s="295"/>
      <c r="Y39" s="411">
        <f>Y38</f>
        <v>0</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5" outlineLevel="1">
      <c r="A41" s="522">
        <v>2</v>
      </c>
      <c r="B41" s="520" t="s">
        <v>96</v>
      </c>
      <c r="C41" s="291" t="s">
        <v>25</v>
      </c>
      <c r="D41" s="295"/>
      <c r="E41" s="295"/>
      <c r="F41" s="295"/>
      <c r="G41" s="295"/>
      <c r="H41" s="295"/>
      <c r="I41" s="295"/>
      <c r="J41" s="295"/>
      <c r="K41" s="295"/>
      <c r="L41" s="295"/>
      <c r="M41" s="295"/>
      <c r="N41" s="291"/>
      <c r="O41" s="295"/>
      <c r="P41" s="295"/>
      <c r="Q41" s="295"/>
      <c r="R41" s="295"/>
      <c r="S41" s="295"/>
      <c r="T41" s="295"/>
      <c r="U41" s="295"/>
      <c r="V41" s="295"/>
      <c r="W41" s="295"/>
      <c r="X41" s="295"/>
      <c r="Y41" s="410"/>
      <c r="Z41" s="410"/>
      <c r="AA41" s="410"/>
      <c r="AB41" s="410"/>
      <c r="AC41" s="410"/>
      <c r="AD41" s="410"/>
      <c r="AE41" s="410"/>
      <c r="AF41" s="410"/>
      <c r="AG41" s="410"/>
      <c r="AH41" s="410"/>
      <c r="AI41" s="410"/>
      <c r="AJ41" s="410"/>
      <c r="AK41" s="410"/>
      <c r="AL41" s="410"/>
      <c r="AM41" s="296">
        <f>SUM(Y41:AL41)</f>
        <v>0</v>
      </c>
    </row>
    <row r="42" spans="1:39" ht="15.5" outlineLevel="1">
      <c r="B42" s="294" t="s">
        <v>268</v>
      </c>
      <c r="C42" s="291" t="s">
        <v>163</v>
      </c>
      <c r="D42" s="295"/>
      <c r="E42" s="295"/>
      <c r="F42" s="295"/>
      <c r="G42" s="295"/>
      <c r="H42" s="295"/>
      <c r="I42" s="295"/>
      <c r="J42" s="295"/>
      <c r="K42" s="295"/>
      <c r="L42" s="295"/>
      <c r="M42" s="295"/>
      <c r="N42" s="468"/>
      <c r="O42" s="295"/>
      <c r="P42" s="295"/>
      <c r="Q42" s="295"/>
      <c r="R42" s="295"/>
      <c r="S42" s="295"/>
      <c r="T42" s="295"/>
      <c r="U42" s="295"/>
      <c r="V42" s="295"/>
      <c r="W42" s="295"/>
      <c r="X42" s="295"/>
      <c r="Y42" s="411">
        <f>Y41</f>
        <v>0</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5" outlineLevel="1">
      <c r="A44" s="522">
        <v>3</v>
      </c>
      <c r="B44" s="520" t="s">
        <v>97</v>
      </c>
      <c r="C44" s="291" t="s">
        <v>25</v>
      </c>
      <c r="D44" s="295"/>
      <c r="E44" s="295"/>
      <c r="F44" s="295"/>
      <c r="G44" s="295"/>
      <c r="H44" s="295"/>
      <c r="I44" s="295"/>
      <c r="J44" s="295"/>
      <c r="K44" s="295"/>
      <c r="L44" s="295"/>
      <c r="M44" s="295"/>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ht="15.5" outlineLevel="1">
      <c r="B45" s="294" t="s">
        <v>268</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0</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5.5"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5.5" outlineLevel="1">
      <c r="A47" s="522">
        <v>4</v>
      </c>
      <c r="B47" s="520" t="s">
        <v>687</v>
      </c>
      <c r="C47" s="291" t="s">
        <v>25</v>
      </c>
      <c r="D47" s="295"/>
      <c r="E47" s="295"/>
      <c r="F47" s="295"/>
      <c r="G47" s="295"/>
      <c r="H47" s="295"/>
      <c r="I47" s="295"/>
      <c r="J47" s="295"/>
      <c r="K47" s="295"/>
      <c r="L47" s="295"/>
      <c r="M47" s="295"/>
      <c r="N47" s="291"/>
      <c r="O47" s="295"/>
      <c r="P47" s="295"/>
      <c r="Q47" s="295"/>
      <c r="R47" s="295"/>
      <c r="S47" s="295"/>
      <c r="T47" s="295"/>
      <c r="U47" s="295"/>
      <c r="V47" s="295"/>
      <c r="W47" s="295"/>
      <c r="X47" s="295"/>
      <c r="Y47" s="410"/>
      <c r="Z47" s="410"/>
      <c r="AA47" s="410"/>
      <c r="AB47" s="410"/>
      <c r="AC47" s="410"/>
      <c r="AD47" s="410"/>
      <c r="AE47" s="410"/>
      <c r="AF47" s="410"/>
      <c r="AG47" s="410"/>
      <c r="AH47" s="410"/>
      <c r="AI47" s="410"/>
      <c r="AJ47" s="410"/>
      <c r="AK47" s="410"/>
      <c r="AL47" s="410"/>
      <c r="AM47" s="296">
        <f>SUM(Y47:AL47)</f>
        <v>0</v>
      </c>
    </row>
    <row r="48" spans="1:39" ht="15.5" outlineLevel="1">
      <c r="B48" s="294" t="s">
        <v>268</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0</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5.5"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ht="15.5" outlineLevel="1">
      <c r="B51" s="294" t="s">
        <v>268</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5.5"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499</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5"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ht="15.5" outlineLevel="1">
      <c r="B55" s="294" t="s">
        <v>268</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5.5"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c r="E57" s="295"/>
      <c r="F57" s="295"/>
      <c r="G57" s="295"/>
      <c r="H57" s="295"/>
      <c r="I57" s="295"/>
      <c r="J57" s="295"/>
      <c r="K57" s="295"/>
      <c r="L57" s="295"/>
      <c r="M57" s="295"/>
      <c r="N57" s="295">
        <v>12</v>
      </c>
      <c r="O57" s="295"/>
      <c r="P57" s="295"/>
      <c r="Q57" s="295"/>
      <c r="R57" s="295"/>
      <c r="S57" s="295"/>
      <c r="T57" s="295"/>
      <c r="U57" s="295"/>
      <c r="V57" s="295"/>
      <c r="W57" s="295"/>
      <c r="X57" s="295"/>
      <c r="Y57" s="533"/>
      <c r="Z57" s="533"/>
      <c r="AA57" s="533"/>
      <c r="AB57" s="410"/>
      <c r="AC57" s="533"/>
      <c r="AD57" s="410"/>
      <c r="AE57" s="410"/>
      <c r="AF57" s="415"/>
      <c r="AG57" s="415"/>
      <c r="AH57" s="415"/>
      <c r="AI57" s="415"/>
      <c r="AJ57" s="415"/>
      <c r="AK57" s="415"/>
      <c r="AL57" s="415"/>
      <c r="AM57" s="296">
        <f>SUM(Y57:AL57)</f>
        <v>0</v>
      </c>
    </row>
    <row r="58" spans="1:39" ht="15.5" outlineLevel="1">
      <c r="B58" s="294" t="s">
        <v>268</v>
      </c>
      <c r="C58" s="291" t="s">
        <v>163</v>
      </c>
      <c r="D58" s="295"/>
      <c r="E58" s="295"/>
      <c r="F58" s="295"/>
      <c r="G58" s="295"/>
      <c r="H58" s="295"/>
      <c r="I58" s="295"/>
      <c r="J58" s="295"/>
      <c r="K58" s="295"/>
      <c r="L58" s="295"/>
      <c r="M58" s="295"/>
      <c r="N58" s="295">
        <f>N57</f>
        <v>12</v>
      </c>
      <c r="O58" s="295"/>
      <c r="P58" s="295"/>
      <c r="Q58" s="295"/>
      <c r="R58" s="295"/>
      <c r="S58" s="295"/>
      <c r="T58" s="295"/>
      <c r="U58" s="295"/>
      <c r="V58" s="295"/>
      <c r="W58" s="295"/>
      <c r="X58" s="295"/>
      <c r="Y58" s="411">
        <f>Y57</f>
        <v>0</v>
      </c>
      <c r="Z58" s="411">
        <f>Z57</f>
        <v>0</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ht="15.5"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1" outlineLevel="1">
      <c r="A60" s="522">
        <v>8</v>
      </c>
      <c r="B60" s="520" t="s">
        <v>101</v>
      </c>
      <c r="C60" s="291" t="s">
        <v>25</v>
      </c>
      <c r="D60" s="295"/>
      <c r="E60" s="295"/>
      <c r="F60" s="295"/>
      <c r="G60" s="295"/>
      <c r="H60" s="295"/>
      <c r="I60" s="295"/>
      <c r="J60" s="295"/>
      <c r="K60" s="295"/>
      <c r="L60" s="295"/>
      <c r="M60" s="295"/>
      <c r="N60" s="295">
        <v>12</v>
      </c>
      <c r="O60" s="295"/>
      <c r="P60" s="295"/>
      <c r="Q60" s="295"/>
      <c r="R60" s="295"/>
      <c r="S60" s="295"/>
      <c r="T60" s="295"/>
      <c r="U60" s="295"/>
      <c r="V60" s="295"/>
      <c r="W60" s="295"/>
      <c r="X60" s="295"/>
      <c r="Y60" s="415"/>
      <c r="Z60" s="533"/>
      <c r="AA60" s="410"/>
      <c r="AB60" s="410"/>
      <c r="AC60" s="410"/>
      <c r="AD60" s="410"/>
      <c r="AE60" s="410"/>
      <c r="AF60" s="415"/>
      <c r="AG60" s="415"/>
      <c r="AH60" s="415"/>
      <c r="AI60" s="415"/>
      <c r="AJ60" s="415"/>
      <c r="AK60" s="415"/>
      <c r="AL60" s="415"/>
      <c r="AM60" s="296">
        <f>SUM(Y60:AL60)</f>
        <v>0</v>
      </c>
    </row>
    <row r="61" spans="1:39" ht="15.5" outlineLevel="1">
      <c r="B61" s="294" t="s">
        <v>268</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0</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ht="15.5"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1"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ht="15.5" outlineLevel="1">
      <c r="B64" s="294" t="s">
        <v>268</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ht="15.5"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1"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ht="15.5" outlineLevel="1">
      <c r="B67" s="294" t="s">
        <v>268</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ht="15.5"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1"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ht="15.5" outlineLevel="1">
      <c r="B71" s="294" t="s">
        <v>268</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ht="15.5"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1"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ht="15.5" outlineLevel="1">
      <c r="B74" s="520" t="s">
        <v>268</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ht="15.5"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1"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ht="15.5" outlineLevel="1">
      <c r="B77" s="520" t="s">
        <v>268</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ht="15.5"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ht="15.5" outlineLevel="1">
      <c r="A80" s="522">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533"/>
      <c r="Z80" s="410"/>
      <c r="AA80" s="410"/>
      <c r="AB80" s="410"/>
      <c r="AC80" s="410"/>
      <c r="AD80" s="410"/>
      <c r="AE80" s="410"/>
      <c r="AF80" s="410"/>
      <c r="AG80" s="410"/>
      <c r="AH80" s="410"/>
      <c r="AI80" s="410"/>
      <c r="AJ80" s="410"/>
      <c r="AK80" s="410"/>
      <c r="AL80" s="410"/>
      <c r="AM80" s="296">
        <f>SUM(Y80:AL80)</f>
        <v>0</v>
      </c>
    </row>
    <row r="81" spans="1:40" ht="15.5" outlineLevel="1">
      <c r="B81" s="294" t="s">
        <v>268</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0</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ht="15.5"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5" outlineLevel="1">
      <c r="A83" s="523"/>
      <c r="B83" s="288" t="s">
        <v>491</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ht="15.5" outlineLevel="1">
      <c r="A84" s="522">
        <v>15</v>
      </c>
      <c r="B84" s="294" t="s">
        <v>496</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ht="15.5" outlineLevel="1">
      <c r="B85" s="294" t="s">
        <v>268</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ht="15.5"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ht="15.5" outlineLevel="1">
      <c r="A87" s="522">
        <v>16</v>
      </c>
      <c r="B87" s="324" t="s">
        <v>492</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ht="15.5" outlineLevel="1">
      <c r="A88" s="522"/>
      <c r="B88" s="324" t="s">
        <v>268</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ht="15.5"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5" outlineLevel="1">
      <c r="B90" s="519" t="s">
        <v>497</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ht="15.5"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ht="15.5" outlineLevel="1">
      <c r="B92" s="294" t="s">
        <v>268</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ht="15.5"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ht="15.5"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ht="15.5" outlineLevel="1">
      <c r="B95" s="294" t="s">
        <v>268</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ht="15.5"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ht="15.5"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ht="15.5" outlineLevel="1">
      <c r="B98" s="294" t="s">
        <v>268</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ht="15.5"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ht="15.5"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ht="15.5" outlineLevel="1">
      <c r="B101" s="294" t="s">
        <v>268</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5" outlineLevel="1">
      <c r="B103" s="518" t="s">
        <v>504</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5" outlineLevel="1">
      <c r="B104" s="288" t="s">
        <v>500</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5"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ht="15.5" outlineLevel="1">
      <c r="B106" s="294" t="s">
        <v>268</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ht="15.5"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1"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ht="15.5" outlineLevel="1">
      <c r="B109" s="294" t="s">
        <v>268</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ht="15.5"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1"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ht="15.5" outlineLevel="1">
      <c r="B112" s="294" t="s">
        <v>268</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ht="15.5"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15.5"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ht="15.5" outlineLevel="1">
      <c r="B115" s="294" t="s">
        <v>268</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ht="15.5"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5" outlineLevel="1">
      <c r="B117" s="288" t="s">
        <v>501</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5"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ht="15.5" outlineLevel="1">
      <c r="B119" s="294" t="s">
        <v>268</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ht="15.5"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ht="15.5"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ht="15.5" outlineLevel="1">
      <c r="B122" s="294" t="s">
        <v>268</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ht="15.5"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1"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ht="15.5" outlineLevel="1">
      <c r="B125" s="294" t="s">
        <v>268</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ht="15.5"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1"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ht="15.5" outlineLevel="1">
      <c r="B128" s="294" t="s">
        <v>268</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ht="15.5"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1"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ht="15.5" outlineLevel="1">
      <c r="B131" s="294" t="s">
        <v>268</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ht="15.5"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1"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ht="15.5" outlineLevel="1">
      <c r="B134" s="294" t="s">
        <v>268</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ht="15.5"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1"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ht="15.5" outlineLevel="1">
      <c r="B137" s="294" t="s">
        <v>268</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ht="15.5"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ht="15.5" outlineLevel="1">
      <c r="B140" s="294" t="s">
        <v>268</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ht="15.5"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5" outlineLevel="1">
      <c r="B142" s="288" t="s">
        <v>502</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ht="15.5"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ht="15.5" outlineLevel="1">
      <c r="B144" s="294" t="s">
        <v>268</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ht="15.5"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5.5"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ht="15.5" outlineLevel="1">
      <c r="B147" s="294" t="s">
        <v>268</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ht="15.5"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5.5"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ht="15.5" outlineLevel="1">
      <c r="B150" s="294" t="s">
        <v>268</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ht="15.5"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5" outlineLevel="1">
      <c r="B152" s="288" t="s">
        <v>503</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6.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ht="15.5" outlineLevel="1">
      <c r="B154" s="294" t="s">
        <v>268</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ht="15.5"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1"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ht="15.5" outlineLevel="1">
      <c r="B157" s="294" t="s">
        <v>268</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ht="15.5"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15.5"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ht="15.5" outlineLevel="1">
      <c r="B160" s="294" t="s">
        <v>268</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ht="15.5"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1"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ht="15.5" outlineLevel="1">
      <c r="B163" s="294" t="s">
        <v>268</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ht="15.5"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1"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ht="15.5" outlineLevel="1">
      <c r="B166" s="294" t="s">
        <v>268</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ht="15.5"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6.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ht="15.5" outlineLevel="1">
      <c r="B169" s="294" t="s">
        <v>268</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ht="15.5"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1"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ht="15.5" outlineLevel="1">
      <c r="B172" s="294" t="s">
        <v>268</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ht="15.5"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15.5"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ht="15.5" outlineLevel="1">
      <c r="B175" s="294" t="s">
        <v>268</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ht="15.5"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6.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ht="15.5" outlineLevel="1">
      <c r="B178" s="294" t="s">
        <v>268</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ht="15.5"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1"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ht="15.5" outlineLevel="1">
      <c r="B181" s="294" t="s">
        <v>268</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ht="15.5"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1"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ht="15.5" outlineLevel="1">
      <c r="B184" s="294" t="s">
        <v>268</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ht="15.5"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1"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ht="15.5" outlineLevel="1">
      <c r="B187" s="294" t="s">
        <v>268</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ht="15.5"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1"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ht="15.5" outlineLevel="1">
      <c r="B190" s="294" t="s">
        <v>268</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ht="15.5"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1"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ht="15.5" outlineLevel="1">
      <c r="B193" s="294" t="s">
        <v>268</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ht="15.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5">
      <c r="B195" s="327" t="s">
        <v>272</v>
      </c>
      <c r="C195" s="329"/>
      <c r="D195" s="329">
        <f>SUM(D38:D193)</f>
        <v>0</v>
      </c>
      <c r="E195" s="329"/>
      <c r="F195" s="329"/>
      <c r="G195" s="329"/>
      <c r="H195" s="329"/>
      <c r="I195" s="329"/>
      <c r="J195" s="329"/>
      <c r="K195" s="329"/>
      <c r="L195" s="329"/>
      <c r="M195" s="329"/>
      <c r="N195" s="329"/>
      <c r="O195" s="329">
        <f>SUM(O38:O193)</f>
        <v>0</v>
      </c>
      <c r="P195" s="329"/>
      <c r="Q195" s="329"/>
      <c r="R195" s="329"/>
      <c r="S195" s="329"/>
      <c r="T195" s="329"/>
      <c r="U195" s="329"/>
      <c r="V195" s="329"/>
      <c r="W195" s="329"/>
      <c r="X195" s="329"/>
      <c r="Y195" s="329">
        <f>IF(Y36="kWh",SUMPRODUCT(D38:D193,Y38:Y193))</f>
        <v>0</v>
      </c>
      <c r="Z195" s="329">
        <f>IF(Z36="kWh",SUMPRODUCT(D38:D193,Z38:Z193))</f>
        <v>0</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5">
      <c r="B196" s="391" t="s">
        <v>273</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5">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ht="15.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ht="15.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ht="15.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ht="15.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0</v>
      </c>
    </row>
    <row r="204" spans="2:39" ht="15.5">
      <c r="B204" s="349" t="s">
        <v>269</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4">SUM(AA199:AA203)</f>
        <v>0</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0</v>
      </c>
    </row>
    <row r="205" spans="2:39" ht="15.5">
      <c r="B205" s="349" t="s">
        <v>270</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5">
      <c r="B206" s="349" t="s">
        <v>271</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ht="15.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0</v>
      </c>
      <c r="Z208" s="291">
        <f>SUMPRODUCT(E38:E193,Z38:Z193)</f>
        <v>0</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0</v>
      </c>
      <c r="Z209" s="291">
        <f>SUMPRODUCT(F38:F193,Z38:Z193)</f>
        <v>0</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0</v>
      </c>
      <c r="Z210" s="291">
        <f>SUMPRODUCT(G38:G193,Z38:Z193)</f>
        <v>0</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0</v>
      </c>
      <c r="Z211" s="291">
        <f>SUMPRODUCT(H38:H193,Z38:Z193)</f>
        <v>0</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0</v>
      </c>
      <c r="Z212" s="326">
        <f>SUMPRODUCT(I38:I193,Z38:Z193)</f>
        <v>0</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597</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5">
      <c r="B214" s="438"/>
    </row>
    <row r="215" spans="1:39" ht="15.5">
      <c r="B215" s="438"/>
    </row>
    <row r="216" spans="1:39" ht="15.5">
      <c r="B216" s="280" t="s">
        <v>274</v>
      </c>
      <c r="C216" s="281"/>
      <c r="D216" s="590" t="s">
        <v>529</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10" t="s">
        <v>211</v>
      </c>
      <c r="C217" s="812" t="s">
        <v>33</v>
      </c>
      <c r="D217" s="284" t="s">
        <v>423</v>
      </c>
      <c r="E217" s="814" t="s">
        <v>209</v>
      </c>
      <c r="F217" s="815"/>
      <c r="G217" s="815"/>
      <c r="H217" s="815"/>
      <c r="I217" s="815"/>
      <c r="J217" s="815"/>
      <c r="K217" s="815"/>
      <c r="L217" s="815"/>
      <c r="M217" s="816"/>
      <c r="N217" s="817" t="s">
        <v>213</v>
      </c>
      <c r="O217" s="284" t="s">
        <v>424</v>
      </c>
      <c r="P217" s="814" t="s">
        <v>212</v>
      </c>
      <c r="Q217" s="815"/>
      <c r="R217" s="815"/>
      <c r="S217" s="815"/>
      <c r="T217" s="815"/>
      <c r="U217" s="815"/>
      <c r="V217" s="815"/>
      <c r="W217" s="815"/>
      <c r="X217" s="816"/>
      <c r="Y217" s="807" t="s">
        <v>244</v>
      </c>
      <c r="Z217" s="808"/>
      <c r="AA217" s="808"/>
      <c r="AB217" s="808"/>
      <c r="AC217" s="808"/>
      <c r="AD217" s="808"/>
      <c r="AE217" s="808"/>
      <c r="AF217" s="808"/>
      <c r="AG217" s="808"/>
      <c r="AH217" s="808"/>
      <c r="AI217" s="808"/>
      <c r="AJ217" s="808"/>
      <c r="AK217" s="808"/>
      <c r="AL217" s="808"/>
      <c r="AM217" s="809"/>
    </row>
    <row r="218" spans="1:39" ht="60.75" customHeight="1">
      <c r="B218" s="811"/>
      <c r="C218" s="813"/>
      <c r="D218" s="285">
        <v>2016</v>
      </c>
      <c r="E218" s="285">
        <v>2017</v>
      </c>
      <c r="F218" s="285">
        <v>2018</v>
      </c>
      <c r="G218" s="285">
        <v>2019</v>
      </c>
      <c r="H218" s="285">
        <v>2020</v>
      </c>
      <c r="I218" s="285">
        <v>2021</v>
      </c>
      <c r="J218" s="285">
        <v>2022</v>
      </c>
      <c r="K218" s="285">
        <v>2023</v>
      </c>
      <c r="L218" s="285">
        <v>2024</v>
      </c>
      <c r="M218" s="285">
        <v>2025</v>
      </c>
      <c r="N218" s="818"/>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
      </c>
      <c r="AB218" s="285" t="str">
        <f>'1.  LRAMVA Summary'!G52</f>
        <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505</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f>'1.  LRAMVA Summary'!F53</f>
        <v>0</v>
      </c>
      <c r="AB219" s="291">
        <f>'1.  LRAMVA Summary'!G53</f>
        <v>0</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5" outlineLevel="1">
      <c r="B220" s="288" t="s">
        <v>498</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5"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ht="15.5" outlineLevel="1">
      <c r="B222" s="294" t="s">
        <v>290</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5"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ht="15.5" outlineLevel="1">
      <c r="B225" s="294" t="s">
        <v>290</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5"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ht="15.5" outlineLevel="1">
      <c r="B228" s="294" t="s">
        <v>290</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ht="15.5"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t="15.5" outlineLevel="1">
      <c r="A230" s="522">
        <v>4</v>
      </c>
      <c r="B230" s="520" t="s">
        <v>687</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ht="15.5" outlineLevel="1">
      <c r="B231" s="294" t="s">
        <v>290</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ht="15.5"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1"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ht="15.5" outlineLevel="1">
      <c r="B234" s="294" t="s">
        <v>290</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ht="15.5"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5" outlineLevel="1">
      <c r="B236" s="319" t="s">
        <v>499</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5"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ht="15.5" outlineLevel="1">
      <c r="B238" s="294" t="s">
        <v>290</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ht="15.5"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1"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ht="15.5" outlineLevel="1">
      <c r="B241" s="294" t="s">
        <v>290</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ht="15.5"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1"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ht="15.5" outlineLevel="1">
      <c r="B244" s="294" t="s">
        <v>290</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ht="15.5"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1"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ht="15.5" outlineLevel="1">
      <c r="B247" s="294" t="s">
        <v>290</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ht="15.5"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1"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ht="15.5" outlineLevel="1">
      <c r="B250" s="294" t="s">
        <v>290</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ht="15.5"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1"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ht="15.5" outlineLevel="1">
      <c r="B254" s="294" t="s">
        <v>290</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ht="15.5"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31"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ht="15.5" outlineLevel="1">
      <c r="B257" s="294" t="s">
        <v>290</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ht="15.5"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1"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ht="15.5" outlineLevel="1">
      <c r="B260" s="294" t="s">
        <v>290</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ht="15.5"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ht="15.5"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ht="15.5" outlineLevel="1">
      <c r="B264" s="294" t="s">
        <v>290</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ht="15.5"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5" outlineLevel="1">
      <c r="A266" s="523"/>
      <c r="B266" s="288" t="s">
        <v>491</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ht="15.5" outlineLevel="1">
      <c r="A267" s="522">
        <v>15</v>
      </c>
      <c r="B267" s="294" t="s">
        <v>496</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ht="15.5" outlineLevel="1">
      <c r="B268" s="294" t="s">
        <v>290</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ht="15.5"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t="15.5" outlineLevel="1">
      <c r="A270" s="522">
        <v>16</v>
      </c>
      <c r="B270" s="324" t="s">
        <v>492</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ht="15.5" outlineLevel="1">
      <c r="A271" s="522"/>
      <c r="B271" s="324" t="s">
        <v>290</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ht="15.5"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5" outlineLevel="1">
      <c r="B273" s="519" t="s">
        <v>497</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15.5"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ht="15.5" outlineLevel="1">
      <c r="B275" s="294" t="s">
        <v>290</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ht="15.5"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15.5"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ht="15.5" outlineLevel="1">
      <c r="B278" s="294" t="s">
        <v>290</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ht="15.5"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15.5"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ht="15.5" outlineLevel="1">
      <c r="B281" s="294" t="s">
        <v>290</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ht="15.5"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t="15.5"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ht="15.5" outlineLevel="1">
      <c r="B284" s="294" t="s">
        <v>290</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5" outlineLevel="1">
      <c r="B286" s="518" t="s">
        <v>504</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5" outlineLevel="1">
      <c r="B287" s="288" t="s">
        <v>500</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t="15.5" outlineLevel="1">
      <c r="A288" s="522">
        <v>21</v>
      </c>
      <c r="B288" s="520" t="s">
        <v>113</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5" outlineLevel="1">
      <c r="B289" s="294" t="s">
        <v>290</v>
      </c>
      <c r="C289" s="291" t="s">
        <v>163</v>
      </c>
      <c r="D289" s="295"/>
      <c r="E289" s="295"/>
      <c r="F289" s="295"/>
      <c r="G289" s="295"/>
      <c r="H289" s="295"/>
      <c r="I289" s="295"/>
      <c r="J289" s="295"/>
      <c r="K289" s="295"/>
      <c r="L289" s="295"/>
      <c r="M289" s="295"/>
      <c r="N289" s="291"/>
      <c r="O289" s="295"/>
      <c r="P289" s="295"/>
      <c r="Q289" s="295"/>
      <c r="R289" s="295"/>
      <c r="S289" s="295"/>
      <c r="T289" s="295"/>
      <c r="U289" s="295"/>
      <c r="V289" s="295"/>
      <c r="W289" s="295"/>
      <c r="X289" s="295"/>
      <c r="Y289" s="411">
        <f>Y288</f>
        <v>0</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ht="15.5"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1" outlineLevel="1">
      <c r="A291" s="522">
        <v>22</v>
      </c>
      <c r="B291" s="520" t="s">
        <v>114</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5" outlineLevel="1">
      <c r="B292" s="294" t="s">
        <v>290</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Y291</f>
        <v>0</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ht="15.5"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1"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5" outlineLevel="1">
      <c r="B295" s="294" t="s">
        <v>290</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ht="15.5"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15.5"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5" outlineLevel="1">
      <c r="B298" s="294" t="s">
        <v>290</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ht="15.5"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5" outlineLevel="1">
      <c r="B300" s="288" t="s">
        <v>501</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t="15.5"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ht="15.5" outlineLevel="1">
      <c r="B302" s="294" t="s">
        <v>290</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ht="15.5"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5.5" outlineLevel="1">
      <c r="A304" s="522">
        <v>26</v>
      </c>
      <c r="B304" s="520" t="s">
        <v>118</v>
      </c>
      <c r="C304" s="291" t="s">
        <v>25</v>
      </c>
      <c r="D304" s="295"/>
      <c r="E304" s="295"/>
      <c r="F304" s="295"/>
      <c r="G304" s="295"/>
      <c r="H304" s="295"/>
      <c r="I304" s="295"/>
      <c r="J304" s="295"/>
      <c r="K304" s="295"/>
      <c r="L304" s="295"/>
      <c r="M304" s="295"/>
      <c r="N304" s="295">
        <v>12</v>
      </c>
      <c r="O304" s="295"/>
      <c r="P304" s="295"/>
      <c r="Q304" s="295"/>
      <c r="R304" s="295"/>
      <c r="S304" s="295"/>
      <c r="T304" s="295"/>
      <c r="U304" s="295"/>
      <c r="V304" s="295"/>
      <c r="W304" s="295"/>
      <c r="X304" s="295"/>
      <c r="Y304" s="426"/>
      <c r="Z304" s="410"/>
      <c r="AA304" s="410"/>
      <c r="AB304" s="410"/>
      <c r="AC304" s="410"/>
      <c r="AD304" s="410"/>
      <c r="AE304" s="410"/>
      <c r="AF304" s="410"/>
      <c r="AG304" s="415"/>
      <c r="AH304" s="415"/>
      <c r="AI304" s="415"/>
      <c r="AJ304" s="415"/>
      <c r="AK304" s="415"/>
      <c r="AL304" s="415"/>
      <c r="AM304" s="296">
        <f>SUM(Y304:AL304)</f>
        <v>0</v>
      </c>
    </row>
    <row r="305" spans="1:39" ht="15.5" outlineLevel="1">
      <c r="B305" s="294" t="s">
        <v>290</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811">Z304</f>
        <v>0</v>
      </c>
      <c r="AA305" s="411">
        <f t="shared" ref="AA305" si="812">AA304</f>
        <v>0</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ht="15.5"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1" outlineLevel="1">
      <c r="A307" s="522">
        <v>27</v>
      </c>
      <c r="B307" s="520"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ht="15.5" outlineLevel="1">
      <c r="B308" s="294" t="s">
        <v>290</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4">Z307</f>
        <v>0</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ht="15.5"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1"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ht="15.5" outlineLevel="1">
      <c r="B311" s="294" t="s">
        <v>290</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ht="15.5"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1"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ht="15.5" outlineLevel="1">
      <c r="B314" s="294" t="s">
        <v>290</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ht="15.5"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1"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ht="15.5" outlineLevel="1">
      <c r="B317" s="294" t="s">
        <v>290</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ht="15.5"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1"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ht="15.5" outlineLevel="1">
      <c r="B320" s="294" t="s">
        <v>290</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ht="15.5"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15.5"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ht="15.5" outlineLevel="1">
      <c r="B323" s="294" t="s">
        <v>290</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ht="15.5"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5" outlineLevel="1">
      <c r="B325" s="288" t="s">
        <v>502</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t="15.5"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ht="15.5" outlineLevel="1">
      <c r="B327" s="294" t="s">
        <v>290</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ht="15.5"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5.5"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ht="15.5" outlineLevel="1">
      <c r="B330" s="294" t="s">
        <v>290</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ht="15.5"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5"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ht="15.5" outlineLevel="1">
      <c r="B333" s="294" t="s">
        <v>290</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ht="15.5"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5" outlineLevel="1">
      <c r="B335" s="288" t="s">
        <v>503</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6.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ht="15.5" outlineLevel="1">
      <c r="B337" s="294" t="s">
        <v>290</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ht="15.5"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1"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t="15.5" outlineLevel="1">
      <c r="B340" s="294" t="s">
        <v>290</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ht="15.5"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5"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t="15.5" outlineLevel="1">
      <c r="B343" s="294" t="s">
        <v>290</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ht="15.5"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1"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t="15.5" outlineLevel="1">
      <c r="B346" s="294" t="s">
        <v>290</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ht="15.5"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1"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t="15.5" outlineLevel="1">
      <c r="B349" s="294" t="s">
        <v>290</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ht="15.5"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6.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ht="15.5" outlineLevel="1">
      <c r="B352" s="294" t="s">
        <v>290</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ht="15.5"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1"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ht="15.5" outlineLevel="1">
      <c r="B355" s="294" t="s">
        <v>290</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ht="15.5"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15.5"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t="15.5" outlineLevel="1">
      <c r="B358" s="294" t="s">
        <v>290</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ht="15.5"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6.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t="15.5" outlineLevel="1">
      <c r="B361" s="294" t="s">
        <v>290</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ht="15.5"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1"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ht="15.5" outlineLevel="1">
      <c r="B364" s="294" t="s">
        <v>290</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ht="15.5"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1"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ht="15.5" outlineLevel="1">
      <c r="B367" s="294" t="s">
        <v>290</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ht="15.5"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1"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t="15.5" outlineLevel="1">
      <c r="B370" s="294" t="s">
        <v>290</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ht="15.5"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1"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ht="15.5" outlineLevel="1">
      <c r="B373" s="294" t="s">
        <v>290</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ht="15.5"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1"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ht="15.5" outlineLevel="1">
      <c r="B376" s="294" t="s">
        <v>290</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ht="15.5"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5">
      <c r="B378" s="327" t="s">
        <v>275</v>
      </c>
      <c r="C378" s="329"/>
      <c r="D378" s="329">
        <f>SUM(D221:D376)</f>
        <v>0</v>
      </c>
      <c r="E378" s="329"/>
      <c r="F378" s="329"/>
      <c r="G378" s="329"/>
      <c r="H378" s="329"/>
      <c r="I378" s="329"/>
      <c r="J378" s="329"/>
      <c r="K378" s="329"/>
      <c r="L378" s="329"/>
      <c r="M378" s="329"/>
      <c r="N378" s="329"/>
      <c r="O378" s="329">
        <f>SUM(O221:O376)</f>
        <v>0</v>
      </c>
      <c r="P378" s="329"/>
      <c r="Q378" s="329"/>
      <c r="R378" s="329"/>
      <c r="S378" s="329"/>
      <c r="T378" s="329"/>
      <c r="U378" s="329"/>
      <c r="V378" s="329"/>
      <c r="W378" s="329"/>
      <c r="X378" s="329"/>
      <c r="Y378" s="329">
        <f>IF(Y219="kWh",SUMPRODUCT(D221:D376,Y221:Y376))</f>
        <v>0</v>
      </c>
      <c r="Z378" s="329">
        <f>IF(Z219="kWh",SUMPRODUCT(D221:D376,Z221:Z376))</f>
        <v>0</v>
      </c>
      <c r="AA378" s="329">
        <f>IF(AA219="kw",SUMPRODUCT(N221:N376,O221:O376,AA221:AA376),SUMPRODUCT(D221:D376,AA221:AA376))</f>
        <v>0</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5">
      <c r="B379" s="391" t="s">
        <v>276</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5">
      <c r="B381" s="324" t="s">
        <v>277</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5">
      <c r="B382" s="324" t="s">
        <v>278</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ht="15.5">
      <c r="B383" s="324" t="s">
        <v>279</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ht="15.5">
      <c r="B384" s="324" t="s">
        <v>280</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ht="15.5">
      <c r="B385" s="324" t="s">
        <v>281</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0</v>
      </c>
    </row>
    <row r="386" spans="2:39" ht="15.5">
      <c r="B386" s="324" t="s">
        <v>282</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0</v>
      </c>
      <c r="Z386" s="378">
        <f t="shared" si="1124"/>
        <v>0</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0</v>
      </c>
    </row>
    <row r="387" spans="2:39" ht="15.5">
      <c r="B387" s="324" t="s">
        <v>291</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5">Z378*Z381</f>
        <v>0</v>
      </c>
      <c r="AA387" s="378">
        <f t="shared" si="1125"/>
        <v>0</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0</v>
      </c>
    </row>
    <row r="388" spans="2:39" ht="15.5">
      <c r="B388" s="349" t="s">
        <v>283</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26">SUM(Z382:Z387)</f>
        <v>0</v>
      </c>
      <c r="AA388" s="346">
        <f t="shared" si="1126"/>
        <v>0</v>
      </c>
      <c r="AB388" s="346">
        <f t="shared" si="1126"/>
        <v>0</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0</v>
      </c>
    </row>
    <row r="389" spans="2:39" ht="15.5">
      <c r="B389" s="349" t="s">
        <v>284</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5">
      <c r="B390" s="349" t="s">
        <v>285</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ht="15.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5">
      <c r="B392" s="439" t="s">
        <v>286</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0</v>
      </c>
      <c r="Z392" s="291">
        <f>SUMPRODUCT(E221:E376,Z221:Z376)</f>
        <v>0</v>
      </c>
      <c r="AA392" s="291">
        <f t="shared" ref="AA392:AL392" si="1130">IF(AA219="kw",SUMPRODUCT($N$221:$N$376,$P$221:$P$376,AA221:AA376),SUMPRODUCT($E$221:$E$376,AA221:AA376))</f>
        <v>0</v>
      </c>
      <c r="AB392" s="291">
        <f t="shared" si="1130"/>
        <v>0</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ht="15.5">
      <c r="B393" s="439" t="s">
        <v>287</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0</v>
      </c>
      <c r="Z393" s="291">
        <f>SUMPRODUCT(F221:F376,Z221:Z376)</f>
        <v>0</v>
      </c>
      <c r="AA393" s="291">
        <f t="shared" ref="AA393:AL393" si="1131">IF(AA219="kw",SUMPRODUCT($N$221:$N$376,$Q$221:$Q$376,AA221:AA376),SUMPRODUCT($F$221:$F$376,AA221:AA376))</f>
        <v>0</v>
      </c>
      <c r="AB393" s="291">
        <f t="shared" si="1131"/>
        <v>0</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ht="15.5">
      <c r="B394" s="439" t="s">
        <v>288</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0</v>
      </c>
      <c r="Z394" s="291">
        <f>SUMPRODUCT(G221:G376,Z221:Z376)</f>
        <v>0</v>
      </c>
      <c r="AA394" s="291">
        <f t="shared" ref="AA394:AL394" si="1132">IF(AA219="kw",SUMPRODUCT($N$221:$N$376,$R$221:$R$376,AA221:AA376),SUMPRODUCT($G$221:$G$376,AA221:AA376))</f>
        <v>0</v>
      </c>
      <c r="AB394" s="291">
        <f t="shared" si="1132"/>
        <v>0</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ht="15.5">
      <c r="B395" s="440" t="s">
        <v>289</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0</v>
      </c>
      <c r="Z395" s="326">
        <f>SUMPRODUCT(H221:H376,Z221:Z376)</f>
        <v>0</v>
      </c>
      <c r="AA395" s="326">
        <f t="shared" ref="AA395:AL395" si="1133">IF(AA219="kw",SUMPRODUCT($N$221:$N$376,$S$221:$S$376,AA221:AA376),SUMPRODUCT($H$221:$H$376,AA221:AA376))</f>
        <v>0</v>
      </c>
      <c r="AB395" s="326">
        <f t="shared" si="1133"/>
        <v>0</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597</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5">
      <c r="B399" s="280" t="s">
        <v>292</v>
      </c>
      <c r="C399" s="281"/>
      <c r="D399" s="590" t="s">
        <v>529</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10" t="s">
        <v>211</v>
      </c>
      <c r="C400" s="812" t="s">
        <v>33</v>
      </c>
      <c r="D400" s="284" t="s">
        <v>423</v>
      </c>
      <c r="E400" s="814" t="s">
        <v>209</v>
      </c>
      <c r="F400" s="815"/>
      <c r="G400" s="815"/>
      <c r="H400" s="815"/>
      <c r="I400" s="815"/>
      <c r="J400" s="815"/>
      <c r="K400" s="815"/>
      <c r="L400" s="815"/>
      <c r="M400" s="816"/>
      <c r="N400" s="817" t="s">
        <v>213</v>
      </c>
      <c r="O400" s="284" t="s">
        <v>424</v>
      </c>
      <c r="P400" s="814" t="s">
        <v>212</v>
      </c>
      <c r="Q400" s="815"/>
      <c r="R400" s="815"/>
      <c r="S400" s="815"/>
      <c r="T400" s="815"/>
      <c r="U400" s="815"/>
      <c r="V400" s="815"/>
      <c r="W400" s="815"/>
      <c r="X400" s="816"/>
      <c r="Y400" s="807" t="s">
        <v>244</v>
      </c>
      <c r="Z400" s="808"/>
      <c r="AA400" s="808"/>
      <c r="AB400" s="808"/>
      <c r="AC400" s="808"/>
      <c r="AD400" s="808"/>
      <c r="AE400" s="808"/>
      <c r="AF400" s="808"/>
      <c r="AG400" s="808"/>
      <c r="AH400" s="808"/>
      <c r="AI400" s="808"/>
      <c r="AJ400" s="808"/>
      <c r="AK400" s="808"/>
      <c r="AL400" s="808"/>
      <c r="AM400" s="809"/>
    </row>
    <row r="401" spans="1:39" ht="61.5" customHeight="1">
      <c r="B401" s="811"/>
      <c r="C401" s="813"/>
      <c r="D401" s="285">
        <v>2017</v>
      </c>
      <c r="E401" s="285">
        <v>2018</v>
      </c>
      <c r="F401" s="285">
        <v>2019</v>
      </c>
      <c r="G401" s="285">
        <v>2020</v>
      </c>
      <c r="H401" s="285">
        <v>2021</v>
      </c>
      <c r="I401" s="285">
        <v>2022</v>
      </c>
      <c r="J401" s="285">
        <v>2023</v>
      </c>
      <c r="K401" s="285">
        <v>2024</v>
      </c>
      <c r="L401" s="285">
        <v>2025</v>
      </c>
      <c r="M401" s="285">
        <v>2026</v>
      </c>
      <c r="N401" s="818"/>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
      </c>
      <c r="AB401" s="285" t="str">
        <f>'1.  LRAMVA Summary'!G52</f>
        <v/>
      </c>
      <c r="AC401" s="285" t="str">
        <f>'1.  LRAMVA Summary'!H52</f>
        <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505</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f>'1.  LRAMVA Summary'!F53</f>
        <v>0</v>
      </c>
      <c r="AB402" s="291">
        <f>'1.  LRAMVA Summary'!G53</f>
        <v>0</v>
      </c>
      <c r="AC402" s="291">
        <f>'1.  LRAMVA Summary'!H53</f>
        <v>0</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5" outlineLevel="1">
      <c r="A403" s="532"/>
      <c r="B403" s="504" t="s">
        <v>498</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5"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ht="15.5" outlineLevel="1">
      <c r="A405" s="532"/>
      <c r="B405" s="431" t="s">
        <v>309</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5"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ht="15.5" outlineLevel="1">
      <c r="A408" s="532"/>
      <c r="B408" s="431" t="s">
        <v>309</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5"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t="15.5" outlineLevel="1">
      <c r="A411" s="532"/>
      <c r="B411" s="431" t="s">
        <v>309</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ht="15.5"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t="15.5" outlineLevel="1">
      <c r="A413" s="532">
        <v>4</v>
      </c>
      <c r="B413" s="520" t="s">
        <v>687</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t="15.5" outlineLevel="1">
      <c r="A414" s="532"/>
      <c r="B414" s="431" t="s">
        <v>309</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ht="15.5"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1"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t="15.5" outlineLevel="1">
      <c r="A417" s="532"/>
      <c r="B417" s="431" t="s">
        <v>309</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ht="15.5"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5" outlineLevel="1">
      <c r="A419" s="532"/>
      <c r="B419" s="514" t="s">
        <v>499</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5"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ht="15.5" outlineLevel="1">
      <c r="A421" s="532"/>
      <c r="B421" s="431" t="s">
        <v>309</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ht="15.5"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1"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ht="15.5" outlineLevel="1">
      <c r="A424" s="532"/>
      <c r="B424" s="431" t="s">
        <v>309</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ht="15.5"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1"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t="15.5" outlineLevel="1">
      <c r="A427" s="532"/>
      <c r="B427" s="431" t="s">
        <v>309</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ht="15.5"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1"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t="15.5" outlineLevel="1">
      <c r="A430" s="532"/>
      <c r="B430" s="431" t="s">
        <v>309</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ht="15.5"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1"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ht="15.5" outlineLevel="1">
      <c r="A433" s="532"/>
      <c r="B433" s="431" t="s">
        <v>309</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ht="15.5"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1"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ht="15.5" outlineLevel="1">
      <c r="A437" s="532"/>
      <c r="B437" s="431" t="s">
        <v>309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ht="15.5"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31"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ht="15.5" outlineLevel="1">
      <c r="A440" s="532"/>
      <c r="B440" s="431" t="s">
        <v>309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ht="15.5"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1"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ht="15.5" outlineLevel="1">
      <c r="A443" s="532"/>
      <c r="B443" s="431" t="s">
        <v>309</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ht="15.5"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t="15.5"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ht="15.5" outlineLevel="1">
      <c r="A447" s="532"/>
      <c r="B447" s="431" t="s">
        <v>309</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ht="15.5"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5" outlineLevel="1">
      <c r="A449" s="532"/>
      <c r="B449" s="504" t="s">
        <v>491</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ht="15.5" outlineLevel="1">
      <c r="A450" s="532">
        <v>15</v>
      </c>
      <c r="B450" s="431" t="s">
        <v>496</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ht="15.5" outlineLevel="1">
      <c r="A451" s="532"/>
      <c r="B451" s="431" t="s">
        <v>309</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ht="15.5"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t="15.5" outlineLevel="1">
      <c r="A453" s="532">
        <v>16</v>
      </c>
      <c r="B453" s="529" t="s">
        <v>492</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ht="15.5" outlineLevel="1">
      <c r="A454" s="532"/>
      <c r="B454" s="529" t="s">
        <v>309</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ht="15.5"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5" outlineLevel="1">
      <c r="A456" s="532"/>
      <c r="B456" s="530" t="s">
        <v>497</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5"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ht="15.5" outlineLevel="1">
      <c r="A458" s="532"/>
      <c r="B458" s="431" t="s">
        <v>309</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ht="15.5"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t="15.5"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ht="15.5" outlineLevel="1">
      <c r="A461" s="532"/>
      <c r="B461" s="431" t="s">
        <v>309</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ht="15.5"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t="15.5"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t="15.5" outlineLevel="1">
      <c r="A464" s="532"/>
      <c r="B464" s="431" t="s">
        <v>309</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ht="15.5"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t="15.5"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t="15.5" outlineLevel="1">
      <c r="A467" s="532"/>
      <c r="B467" s="431" t="s">
        <v>309</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5" outlineLevel="1">
      <c r="A469" s="532"/>
      <c r="B469" s="524" t="s">
        <v>504</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5" outlineLevel="1">
      <c r="A470" s="532"/>
      <c r="B470" s="504" t="s">
        <v>500</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t="15.5" outlineLevel="1">
      <c r="A471" s="532">
        <v>21</v>
      </c>
      <c r="B471" s="428" t="s">
        <v>113</v>
      </c>
      <c r="C471" s="291" t="s">
        <v>25</v>
      </c>
      <c r="D471" s="295"/>
      <c r="E471" s="295"/>
      <c r="F471" s="295"/>
      <c r="G471" s="295"/>
      <c r="H471" s="295"/>
      <c r="I471" s="295"/>
      <c r="J471" s="295"/>
      <c r="K471" s="295"/>
      <c r="L471" s="295"/>
      <c r="M471" s="295"/>
      <c r="N471" s="291"/>
      <c r="O471" s="295"/>
      <c r="P471" s="295"/>
      <c r="Q471" s="295"/>
      <c r="R471" s="295"/>
      <c r="S471" s="295"/>
      <c r="T471" s="295"/>
      <c r="U471" s="295"/>
      <c r="V471" s="295"/>
      <c r="W471" s="295"/>
      <c r="X471" s="295"/>
      <c r="Y471" s="410"/>
      <c r="Z471" s="410"/>
      <c r="AA471" s="410"/>
      <c r="AB471" s="410"/>
      <c r="AC471" s="410"/>
      <c r="AD471" s="410"/>
      <c r="AE471" s="410"/>
      <c r="AF471" s="410"/>
      <c r="AG471" s="410"/>
      <c r="AH471" s="410"/>
      <c r="AI471" s="410"/>
      <c r="AJ471" s="410"/>
      <c r="AK471" s="410"/>
      <c r="AL471" s="410"/>
      <c r="AM471" s="296">
        <f>SUM(Y471:AL471)</f>
        <v>0</v>
      </c>
    </row>
    <row r="472" spans="1:39" ht="15.5" outlineLevel="1">
      <c r="A472" s="532"/>
      <c r="B472" s="431" t="s">
        <v>309</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0</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ht="15.5"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1" outlineLevel="1">
      <c r="A474" s="532">
        <v>22</v>
      </c>
      <c r="B474" s="428" t="s">
        <v>114</v>
      </c>
      <c r="C474" s="291" t="s">
        <v>25</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0"/>
      <c r="Z474" s="410"/>
      <c r="AA474" s="410"/>
      <c r="AB474" s="410"/>
      <c r="AC474" s="410"/>
      <c r="AD474" s="410"/>
      <c r="AE474" s="410"/>
      <c r="AF474" s="410"/>
      <c r="AG474" s="410"/>
      <c r="AH474" s="410"/>
      <c r="AI474" s="410"/>
      <c r="AJ474" s="410"/>
      <c r="AK474" s="410"/>
      <c r="AL474" s="410"/>
      <c r="AM474" s="296">
        <f>SUM(Y474:AL474)</f>
        <v>0</v>
      </c>
    </row>
    <row r="475" spans="1:39" ht="15.5" outlineLevel="1">
      <c r="A475" s="532"/>
      <c r="B475" s="431" t="s">
        <v>309</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ht="15.5"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1"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ht="15.5" outlineLevel="1">
      <c r="A478" s="532"/>
      <c r="B478" s="431" t="s">
        <v>309</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ht="15.5"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5.5" outlineLevel="1">
      <c r="A480" s="532">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ht="15.5" outlineLevel="1">
      <c r="A481" s="532"/>
      <c r="B481" s="431" t="s">
        <v>309</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ht="15.5"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5" outlineLevel="1">
      <c r="A483" s="532"/>
      <c r="B483" s="504" t="s">
        <v>501</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t="15.5"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ht="15.5" outlineLevel="1">
      <c r="A485" s="532"/>
      <c r="B485" s="431" t="s">
        <v>309</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ht="15.5"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5" outlineLevel="1">
      <c r="A487" s="532">
        <v>26</v>
      </c>
      <c r="B487" s="428" t="s">
        <v>118</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ht="15.5" outlineLevel="1">
      <c r="A488" s="532"/>
      <c r="B488" s="431" t="s">
        <v>309</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v>
      </c>
      <c r="AA488" s="411">
        <f t="shared" ref="AA488" si="1388">AA487</f>
        <v>0</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ht="15.5"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1" outlineLevel="1">
      <c r="A490" s="532">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ht="15.5" outlineLevel="1">
      <c r="A491" s="532"/>
      <c r="B491" s="431" t="s">
        <v>309</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0</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ht="15.5"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1"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ht="15.5" outlineLevel="1">
      <c r="A494" s="532"/>
      <c r="B494" s="431" t="s">
        <v>309</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ht="15.5"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1"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ht="15.5" outlineLevel="1">
      <c r="A497" s="532"/>
      <c r="B497" s="431" t="s">
        <v>309</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ht="15.5"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1"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ht="15.5" outlineLevel="1">
      <c r="A500" s="532"/>
      <c r="B500" s="431" t="s">
        <v>309</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ht="15.5"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1"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ht="15.5" outlineLevel="1">
      <c r="A503" s="532"/>
      <c r="B503" s="431" t="s">
        <v>309</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ht="15.5"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15.5"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ht="15.5" outlineLevel="1">
      <c r="A506" s="532"/>
      <c r="B506" s="431" t="s">
        <v>309</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ht="15.5"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5" outlineLevel="1">
      <c r="A508" s="532"/>
      <c r="B508" s="504" t="s">
        <v>502</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ht="15.5"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ht="15.5" outlineLevel="1">
      <c r="A510" s="532"/>
      <c r="B510" s="431" t="s">
        <v>309</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ht="15.5"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t="15.5"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ht="15.5" outlineLevel="1">
      <c r="A513" s="532"/>
      <c r="B513" s="431" t="s">
        <v>309</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ht="15.5"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t="15.5"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ht="15.5" outlineLevel="1">
      <c r="A516" s="532"/>
      <c r="B516" s="431" t="s">
        <v>309</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ht="15.5"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5" outlineLevel="1">
      <c r="A518" s="532"/>
      <c r="B518" s="504" t="s">
        <v>503</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6.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ht="15.5" outlineLevel="1">
      <c r="A520" s="532"/>
      <c r="B520" s="431" t="s">
        <v>309</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ht="15.5"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1"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ht="15.5" outlineLevel="1">
      <c r="A523" s="532"/>
      <c r="B523" s="431" t="s">
        <v>309</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ht="15.5"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15.5"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ht="15.5" outlineLevel="1">
      <c r="A526" s="532"/>
      <c r="B526" s="431" t="s">
        <v>309</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ht="15.5"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1"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ht="15.5" outlineLevel="1">
      <c r="A529" s="532"/>
      <c r="B529" s="431" t="s">
        <v>309</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ht="15.5"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1"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t="15.5" outlineLevel="1">
      <c r="A532" s="532"/>
      <c r="B532" s="431" t="s">
        <v>309</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ht="15.5"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6.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ht="15.5" outlineLevel="1">
      <c r="A535" s="532"/>
      <c r="B535" s="431" t="s">
        <v>309</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ht="15.5"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1"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t="15.5" outlineLevel="1">
      <c r="A538" s="532"/>
      <c r="B538" s="431" t="s">
        <v>309</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ht="15.5"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15.5"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5.5" outlineLevel="1">
      <c r="A541" s="532"/>
      <c r="B541" s="431" t="s">
        <v>309</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ht="15.5"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6.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5.5" outlineLevel="1">
      <c r="A544" s="532"/>
      <c r="B544" s="431" t="s">
        <v>309</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ht="15.5"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1"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5.5" outlineLevel="1">
      <c r="A547" s="532"/>
      <c r="B547" s="431" t="s">
        <v>309</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ht="15.5"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1"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t="15.5" outlineLevel="1">
      <c r="A550" s="532"/>
      <c r="B550" s="431" t="s">
        <v>309</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ht="15.5"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1"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5.5" outlineLevel="1">
      <c r="A553" s="532"/>
      <c r="B553" s="431" t="s">
        <v>309</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ht="15.5"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1"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5.5" outlineLevel="1">
      <c r="A556" s="532"/>
      <c r="B556" s="431" t="s">
        <v>309</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ht="15.5"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1"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ht="15.5" outlineLevel="1">
      <c r="A559" s="532"/>
      <c r="B559" s="431" t="s">
        <v>309</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ht="15.5"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5">
      <c r="B561" s="327" t="s">
        <v>293</v>
      </c>
      <c r="C561" s="329"/>
      <c r="D561" s="329">
        <f>SUM(D404:D559)</f>
        <v>0</v>
      </c>
      <c r="E561" s="329"/>
      <c r="F561" s="329"/>
      <c r="G561" s="329"/>
      <c r="H561" s="329"/>
      <c r="I561" s="329"/>
      <c r="J561" s="329"/>
      <c r="K561" s="329"/>
      <c r="L561" s="329"/>
      <c r="M561" s="329"/>
      <c r="N561" s="329"/>
      <c r="O561" s="329">
        <f>SUM(O404:O559)</f>
        <v>0</v>
      </c>
      <c r="P561" s="329"/>
      <c r="Q561" s="329"/>
      <c r="R561" s="329"/>
      <c r="S561" s="329"/>
      <c r="T561" s="329"/>
      <c r="U561" s="329"/>
      <c r="V561" s="329"/>
      <c r="W561" s="329"/>
      <c r="X561" s="329"/>
      <c r="Y561" s="329">
        <f>IF(Y402="kWh",SUMPRODUCT(D404:D559,Y404:Y559))</f>
        <v>0</v>
      </c>
      <c r="Z561" s="329">
        <f>IF(Z402="kWh",SUMPRODUCT(D404:D559,Z404:Z559))</f>
        <v>0</v>
      </c>
      <c r="AA561" s="329">
        <f>IF(AA402="kw",SUMPRODUCT(N404:N559,O404:O559,AA404:AA559),SUMPRODUCT(D404:D559,AA404:AA559))</f>
        <v>0</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5">
      <c r="B562" s="391" t="s">
        <v>294</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ht="15.5">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ht="15.5">
      <c r="B564" s="324" t="s">
        <v>295</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0</v>
      </c>
      <c r="Z564" s="341">
        <f>HLOOKUP(Z$35,'3.  Distribution Rates'!$C$122:$P$133,9,FALSE)</f>
        <v>0</v>
      </c>
      <c r="AA564" s="341">
        <f>HLOOKUP(AA$35,'3.  Distribution Rates'!$C$122:$P$133,9,FALSE)</f>
        <v>0</v>
      </c>
      <c r="AB564" s="341">
        <f>HLOOKUP(AB$35,'3.  Distribution Rates'!$C$122:$P$133,9,FALSE)</f>
        <v>0</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ht="15.5">
      <c r="B565" s="324" t="s">
        <v>296</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0</v>
      </c>
    </row>
    <row r="566" spans="2:39" ht="15.5">
      <c r="B566" s="324" t="s">
        <v>297</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0</v>
      </c>
    </row>
    <row r="567" spans="2:39" ht="15.5">
      <c r="B567" s="324" t="s">
        <v>298</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0</v>
      </c>
    </row>
    <row r="568" spans="2:39" ht="15.5">
      <c r="B568" s="324" t="s">
        <v>299</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0</v>
      </c>
    </row>
    <row r="569" spans="2:39" ht="15.5">
      <c r="B569" s="324" t="s">
        <v>300</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0</v>
      </c>
      <c r="Z569" s="378">
        <f t="shared" si="1700"/>
        <v>0</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0</v>
      </c>
    </row>
    <row r="570" spans="2:39" ht="15.5">
      <c r="B570" s="324" t="s">
        <v>301</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0</v>
      </c>
      <c r="Z570" s="378">
        <f>Z392*Z564</f>
        <v>0</v>
      </c>
      <c r="AA570" s="378">
        <f t="shared" ref="AA570:AL570" si="1701">AA392*AA564</f>
        <v>0</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0</v>
      </c>
    </row>
    <row r="571" spans="2:39" ht="15.5">
      <c r="B571" s="324" t="s">
        <v>302</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702">Z561*Z564</f>
        <v>0</v>
      </c>
      <c r="AA571" s="378">
        <f t="shared" si="1702"/>
        <v>0</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0</v>
      </c>
    </row>
    <row r="572" spans="2:39" ht="15.5">
      <c r="B572" s="349" t="s">
        <v>303</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0</v>
      </c>
      <c r="Z572" s="346">
        <f>SUM(Z565:Z571)</f>
        <v>0</v>
      </c>
      <c r="AA572" s="346">
        <f t="shared" ref="AA572:AE572" si="1703">SUM(AA565:AA571)</f>
        <v>0</v>
      </c>
      <c r="AB572" s="346">
        <f t="shared" si="1703"/>
        <v>0</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0</v>
      </c>
    </row>
    <row r="573" spans="2:39" ht="15.5">
      <c r="B573" s="349" t="s">
        <v>304</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05">Z562*Z564</f>
        <v>0</v>
      </c>
      <c r="AA573" s="347">
        <f t="shared" si="1705"/>
        <v>0</v>
      </c>
      <c r="AB573" s="347">
        <f t="shared" si="1705"/>
        <v>0</v>
      </c>
      <c r="AC573" s="347">
        <f t="shared" si="1705"/>
        <v>0</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0</v>
      </c>
    </row>
    <row r="574" spans="2:39" ht="15.5">
      <c r="B574" s="349" t="s">
        <v>305</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0</v>
      </c>
    </row>
    <row r="575" spans="2:39" ht="15.5">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ht="15.5">
      <c r="B576" s="439" t="s">
        <v>306</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0</v>
      </c>
      <c r="Z576" s="291">
        <f>SUMPRODUCT(E404:E559,Z404:Z559)</f>
        <v>0</v>
      </c>
      <c r="AA576" s="291">
        <f>IF(AA402="kw",SUMPRODUCT($N$404:$N$559,$P$404:$P$559,AA404:AA559),SUMPRODUCT($E$404:$E$559,AA404:AA559))</f>
        <v>0</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ht="15.5">
      <c r="B577" s="439" t="s">
        <v>307</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0</v>
      </c>
      <c r="Z577" s="291">
        <f>SUMPRODUCT(F404:F559,Z404:Z559)</f>
        <v>0</v>
      </c>
      <c r="AA577" s="291">
        <f t="shared" ref="AA577:AL577" si="1708">IF(AA402="kw",SUMPRODUCT($N$404:$N$559,$Q$404:$Q$559,AA404:AA559),SUMPRODUCT($F$404:$F$559,AA404:AA559))</f>
        <v>0</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ht="15.5">
      <c r="B578" s="440" t="s">
        <v>308</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0</v>
      </c>
      <c r="Z578" s="326">
        <f>SUMPRODUCT(G404:G559,Z404:Z559)</f>
        <v>0</v>
      </c>
      <c r="AA578" s="326">
        <f t="shared" ref="AA578:AL578" si="1709">IF(AA402="kw",SUMPRODUCT($N$404:$N$559,$R$404:$R$559,AA404:AA559),SUMPRODUCT($G$404:$G$559,AA404:AA559))</f>
        <v>0</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597</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5">
      <c r="B582" s="280" t="s">
        <v>310</v>
      </c>
      <c r="C582" s="281"/>
      <c r="D582" s="590" t="s">
        <v>529</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10" t="s">
        <v>211</v>
      </c>
      <c r="C583" s="812" t="s">
        <v>33</v>
      </c>
      <c r="D583" s="284" t="s">
        <v>423</v>
      </c>
      <c r="E583" s="814" t="s">
        <v>209</v>
      </c>
      <c r="F583" s="815"/>
      <c r="G583" s="815"/>
      <c r="H583" s="815"/>
      <c r="I583" s="815"/>
      <c r="J583" s="815"/>
      <c r="K583" s="815"/>
      <c r="L583" s="815"/>
      <c r="M583" s="816"/>
      <c r="N583" s="817" t="s">
        <v>213</v>
      </c>
      <c r="O583" s="284" t="s">
        <v>424</v>
      </c>
      <c r="P583" s="814" t="s">
        <v>212</v>
      </c>
      <c r="Q583" s="815"/>
      <c r="R583" s="815"/>
      <c r="S583" s="815"/>
      <c r="T583" s="815"/>
      <c r="U583" s="815"/>
      <c r="V583" s="815"/>
      <c r="W583" s="815"/>
      <c r="X583" s="816"/>
      <c r="Y583" s="807" t="s">
        <v>244</v>
      </c>
      <c r="Z583" s="808"/>
      <c r="AA583" s="808"/>
      <c r="AB583" s="808"/>
      <c r="AC583" s="808"/>
      <c r="AD583" s="808"/>
      <c r="AE583" s="808"/>
      <c r="AF583" s="808"/>
      <c r="AG583" s="808"/>
      <c r="AH583" s="808"/>
      <c r="AI583" s="808"/>
      <c r="AJ583" s="808"/>
      <c r="AK583" s="808"/>
      <c r="AL583" s="808"/>
      <c r="AM583" s="809"/>
    </row>
    <row r="584" spans="1:39" ht="68.25" customHeight="1">
      <c r="B584" s="811"/>
      <c r="C584" s="813"/>
      <c r="D584" s="285">
        <v>2018</v>
      </c>
      <c r="E584" s="285">
        <v>2019</v>
      </c>
      <c r="F584" s="285">
        <v>2020</v>
      </c>
      <c r="G584" s="285">
        <v>2021</v>
      </c>
      <c r="H584" s="285">
        <v>2022</v>
      </c>
      <c r="I584" s="285">
        <v>2023</v>
      </c>
      <c r="J584" s="285">
        <v>2024</v>
      </c>
      <c r="K584" s="285">
        <v>2025</v>
      </c>
      <c r="L584" s="285">
        <v>2026</v>
      </c>
      <c r="M584" s="285">
        <v>2027</v>
      </c>
      <c r="N584" s="818"/>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
      </c>
      <c r="AB584" s="285" t="str">
        <f>'1.  LRAMVA Summary'!G52</f>
        <v/>
      </c>
      <c r="AC584" s="285" t="str">
        <f>'1.  LRAMVA Summary'!H52</f>
        <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505</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f>'1.  LRAMVA Summary'!F53</f>
        <v>0</v>
      </c>
      <c r="AB585" s="291">
        <f>'1.  LRAMVA Summary'!G53</f>
        <v>0</v>
      </c>
      <c r="AC585" s="291">
        <f>'1.  LRAMVA Summary'!H53</f>
        <v>0</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5" outlineLevel="1">
      <c r="A586" s="532"/>
      <c r="B586" s="504" t="s">
        <v>498</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t="15.5"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t="15.5" outlineLevel="1">
      <c r="A588" s="532"/>
      <c r="B588" s="294" t="s">
        <v>311</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t="15.5"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t="15.5" outlineLevel="1">
      <c r="A591" s="532"/>
      <c r="B591" s="294" t="s">
        <v>311</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t="15.5"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t="15.5" outlineLevel="1">
      <c r="A594" s="532"/>
      <c r="B594" s="294" t="s">
        <v>311</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ht="15.5"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t="15.5" outlineLevel="1">
      <c r="A596" s="532">
        <v>4</v>
      </c>
      <c r="B596" s="520" t="s">
        <v>687</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t="15.5" outlineLevel="1">
      <c r="A597" s="532"/>
      <c r="B597" s="294" t="s">
        <v>311</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ht="15.5"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5.5" outlineLevel="1">
      <c r="A600" s="532"/>
      <c r="B600" s="294" t="s">
        <v>311</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ht="15.5"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5" outlineLevel="1">
      <c r="A602" s="532"/>
      <c r="B602" s="319" t="s">
        <v>499</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t="15.5"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t="15.5" outlineLevel="1">
      <c r="A604" s="532"/>
      <c r="B604" s="294" t="s">
        <v>311</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ht="15.5"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1"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t="15.5" outlineLevel="1">
      <c r="A607" s="532"/>
      <c r="B607" s="294" t="s">
        <v>311</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ht="15.5"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1"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t="15.5" outlineLevel="1">
      <c r="A610" s="532"/>
      <c r="B610" s="294" t="s">
        <v>311</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ht="15.5"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1"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t="15.5" outlineLevel="1">
      <c r="A613" s="532"/>
      <c r="B613" s="294" t="s">
        <v>311</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ht="15.5"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1"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5.5" outlineLevel="1">
      <c r="A616" s="532"/>
      <c r="B616" s="294" t="s">
        <v>311</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ht="15.5"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1"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t="15.5" outlineLevel="1">
      <c r="A620" s="532"/>
      <c r="B620" s="294" t="s">
        <v>311</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ht="15.5"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31"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t="15.5" outlineLevel="1">
      <c r="A623" s="532"/>
      <c r="B623" s="294" t="s">
        <v>311</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ht="15.5"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1"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t="15.5" outlineLevel="1">
      <c r="A626" s="532"/>
      <c r="B626" s="294" t="s">
        <v>311</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ht="15.5"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t="15.5"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t="15.5" outlineLevel="1">
      <c r="A630" s="532"/>
      <c r="B630" s="294" t="s">
        <v>311</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ht="15.5"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5" outlineLevel="1">
      <c r="A632" s="532"/>
      <c r="B632" s="288" t="s">
        <v>491</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t="15.5" outlineLevel="1">
      <c r="A633" s="532">
        <v>15</v>
      </c>
      <c r="B633" s="294" t="s">
        <v>496</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t="15.5" outlineLevel="1">
      <c r="A634" s="532"/>
      <c r="B634" s="294" t="s">
        <v>311</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ht="15.5"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t="15.5" outlineLevel="1">
      <c r="A636" s="532">
        <v>16</v>
      </c>
      <c r="B636" s="324" t="s">
        <v>492</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t="15.5" outlineLevel="1">
      <c r="A637" s="532"/>
      <c r="B637" s="294" t="s">
        <v>311</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ht="15.5"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5" outlineLevel="1">
      <c r="A639" s="532"/>
      <c r="B639" s="519" t="s">
        <v>497</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t="15.5"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t="15.5" outlineLevel="1">
      <c r="A641" s="532"/>
      <c r="B641" s="294" t="s">
        <v>311</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ht="15.5"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t="15.5"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t="15.5" outlineLevel="1">
      <c r="A644" s="532"/>
      <c r="B644" s="294" t="s">
        <v>311</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ht="15.5"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t="15.5"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t="15.5" outlineLevel="1">
      <c r="A647" s="532"/>
      <c r="B647" s="294" t="s">
        <v>311</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ht="15.5"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t="15.5"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t="15.5" outlineLevel="1">
      <c r="A650" s="532"/>
      <c r="B650" s="294" t="s">
        <v>311</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5" outlineLevel="1">
      <c r="A652" s="532"/>
      <c r="B652" s="518" t="s">
        <v>504</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5" outlineLevel="1">
      <c r="A653" s="532"/>
      <c r="B653" s="504" t="s">
        <v>500</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t="15.5"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t="15.5" outlineLevel="1">
      <c r="A655" s="532"/>
      <c r="B655" s="294" t="s">
        <v>311</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ht="15.5"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1"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t="15.5" outlineLevel="1">
      <c r="A658" s="532"/>
      <c r="B658" s="294" t="s">
        <v>311</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ht="15.5"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1"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t="15.5" outlineLevel="1">
      <c r="A661" s="532"/>
      <c r="B661" s="294" t="s">
        <v>311</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ht="15.5"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15.5"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t="15.5" outlineLevel="1">
      <c r="A664" s="532"/>
      <c r="B664" s="294" t="s">
        <v>311</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ht="15.5"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5" outlineLevel="1">
      <c r="A666" s="532"/>
      <c r="B666" s="288" t="s">
        <v>501</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t="15.5"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t="15.5" outlineLevel="1">
      <c r="A668" s="532"/>
      <c r="B668" s="294" t="s">
        <v>311</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ht="15.5"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5"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t="15.5" outlineLevel="1">
      <c r="A671" s="532"/>
      <c r="B671" s="294" t="s">
        <v>311</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v>
      </c>
      <c r="AA671" s="411">
        <f t="shared" ref="AA671" si="1964">AA670</f>
        <v>0</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ht="15.5"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1"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t="15.5" outlineLevel="1">
      <c r="A674" s="532"/>
      <c r="B674" s="294" t="s">
        <v>311</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ht="15.5"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1"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t="15.5" outlineLevel="1">
      <c r="A677" s="532"/>
      <c r="B677" s="294" t="s">
        <v>311</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ht="15.5"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1"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t="15.5" outlineLevel="1">
      <c r="A680" s="532"/>
      <c r="B680" s="294" t="s">
        <v>311</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ht="15.5"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1"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5.5" outlineLevel="1">
      <c r="A683" s="532"/>
      <c r="B683" s="294" t="s">
        <v>311</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ht="15.5"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1"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t="15.5" outlineLevel="1">
      <c r="A686" s="532"/>
      <c r="B686" s="294" t="s">
        <v>311</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ht="15.5"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15.5"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t="15.5" outlineLevel="1">
      <c r="A689" s="532"/>
      <c r="B689" s="294" t="s">
        <v>311</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ht="15.5"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5" outlineLevel="1">
      <c r="A691" s="532"/>
      <c r="B691" s="288" t="s">
        <v>502</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15.5"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t="15.5" outlineLevel="1">
      <c r="A693" s="532"/>
      <c r="B693" s="294" t="s">
        <v>311</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ht="15.5"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5"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t="15.5" outlineLevel="1">
      <c r="A696" s="532"/>
      <c r="B696" s="294" t="s">
        <v>311</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ht="15.5"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5"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5.5" outlineLevel="1">
      <c r="A699" s="532"/>
      <c r="B699" s="294" t="s">
        <v>311</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ht="15.5"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5" outlineLevel="1">
      <c r="A701" s="532"/>
      <c r="B701" s="288" t="s">
        <v>503</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6.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t="15.5" outlineLevel="1">
      <c r="A703" s="532"/>
      <c r="B703" s="294" t="s">
        <v>311</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ht="15.5"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1"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t="15.5" outlineLevel="1">
      <c r="A706" s="532"/>
      <c r="B706" s="294" t="s">
        <v>311</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ht="15.5"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15.5"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5.5" outlineLevel="1">
      <c r="A709" s="532"/>
      <c r="B709" s="294" t="s">
        <v>311</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ht="15.5"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1"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5.5" outlineLevel="1">
      <c r="A712" s="532"/>
      <c r="B712" s="294" t="s">
        <v>311</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ht="15.5"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1"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5.5" outlineLevel="1">
      <c r="A715" s="532"/>
      <c r="B715" s="294" t="s">
        <v>311</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ht="15.5"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6.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5.5" outlineLevel="1">
      <c r="A718" s="532"/>
      <c r="B718" s="294" t="s">
        <v>311</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ht="15.5"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31"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t="15.5" outlineLevel="1">
      <c r="A721" s="532"/>
      <c r="B721" s="294" t="s">
        <v>311</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ht="15.5"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15.5"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t="15.5" outlineLevel="1">
      <c r="A724" s="532"/>
      <c r="B724" s="294" t="s">
        <v>311</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ht="15.5"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6.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t="15.5" outlineLevel="1">
      <c r="A727" s="532"/>
      <c r="B727" s="294" t="s">
        <v>311</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ht="15.5"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1"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t="15.5" outlineLevel="1">
      <c r="A730" s="532"/>
      <c r="B730" s="294" t="s">
        <v>311</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ht="15.5"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1"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t="15.5" outlineLevel="1">
      <c r="A733" s="532"/>
      <c r="B733" s="294" t="s">
        <v>311</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ht="15.5"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1"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t="15.5" outlineLevel="1">
      <c r="A736" s="532"/>
      <c r="B736" s="294" t="s">
        <v>311</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ht="15.5"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1"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t="15.5" outlineLevel="1">
      <c r="A739" s="532"/>
      <c r="B739" s="294" t="s">
        <v>311</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ht="15.5"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1"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t="15.5" outlineLevel="1">
      <c r="A742" s="532"/>
      <c r="B742" s="294" t="s">
        <v>311</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ht="15.5"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5">
      <c r="B744" s="327" t="s">
        <v>312</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5">
      <c r="B745" s="391" t="s">
        <v>313</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ht="15.5">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ht="15.5">
      <c r="B747" s="324" t="s">
        <v>314</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0</v>
      </c>
      <c r="Z747" s="341">
        <f>HLOOKUP(Z$35,'3.  Distribution Rates'!$C$122:$P$133,10,FALSE)</f>
        <v>0</v>
      </c>
      <c r="AA747" s="341">
        <f>HLOOKUP(AA$35,'3.  Distribution Rates'!$C$122:$P$133,10,FALSE)</f>
        <v>0</v>
      </c>
      <c r="AB747" s="341">
        <f>HLOOKUP(AB$35,'3.  Distribution Rates'!$C$122:$P$133,10,FALSE)</f>
        <v>0</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ht="15.5">
      <c r="B748" s="324" t="s">
        <v>315</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5">SUM(Y748:AL748)</f>
        <v>0</v>
      </c>
      <c r="AN748" s="443"/>
    </row>
    <row r="749" spans="1:40" ht="15.5">
      <c r="B749" s="324" t="s">
        <v>316</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5"/>
        <v>0</v>
      </c>
      <c r="AN749" s="443"/>
    </row>
    <row r="750" spans="1:40" ht="15.5">
      <c r="B750" s="324" t="s">
        <v>317</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5"/>
        <v>0</v>
      </c>
      <c r="AN750" s="443"/>
    </row>
    <row r="751" spans="1:40" ht="15.5">
      <c r="B751" s="324" t="s">
        <v>318</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5"/>
        <v>0</v>
      </c>
      <c r="AN751" s="443"/>
    </row>
    <row r="752" spans="1:40" ht="15.5">
      <c r="B752" s="324" t="s">
        <v>319</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0</v>
      </c>
      <c r="Z752" s="378">
        <f t="shared" si="2276"/>
        <v>0</v>
      </c>
      <c r="AA752" s="378">
        <f t="shared" si="2276"/>
        <v>0</v>
      </c>
      <c r="AB752" s="378">
        <f t="shared" si="2276"/>
        <v>0</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9">
        <f t="shared" si="2275"/>
        <v>0</v>
      </c>
      <c r="AN752" s="443"/>
    </row>
    <row r="753" spans="1:40" ht="15.5">
      <c r="B753" s="324" t="s">
        <v>320</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0</v>
      </c>
      <c r="Z753" s="378">
        <f t="shared" si="2277"/>
        <v>0</v>
      </c>
      <c r="AA753" s="378">
        <f t="shared" si="2277"/>
        <v>0</v>
      </c>
      <c r="AB753" s="378">
        <f t="shared" si="2277"/>
        <v>0</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9">
        <f t="shared" si="2275"/>
        <v>0</v>
      </c>
      <c r="AN753" s="443"/>
    </row>
    <row r="754" spans="1:40" ht="15.5">
      <c r="B754" s="324" t="s">
        <v>321</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0</v>
      </c>
      <c r="Z754" s="378">
        <f t="shared" si="2278"/>
        <v>0</v>
      </c>
      <c r="AA754" s="378">
        <f t="shared" si="2278"/>
        <v>0</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9">
        <f t="shared" si="2275"/>
        <v>0</v>
      </c>
      <c r="AN754" s="443"/>
    </row>
    <row r="755" spans="1:40" ht="15.5">
      <c r="B755" s="324" t="s">
        <v>322</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79">Z744*Z747</f>
        <v>0</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9">
        <f t="shared" si="2275"/>
        <v>0</v>
      </c>
      <c r="AN755" s="443"/>
    </row>
    <row r="756" spans="1:40" ht="15.5">
      <c r="B756" s="349" t="s">
        <v>323</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0</v>
      </c>
      <c r="Z756" s="346">
        <f>SUM(Z748:Z755)</f>
        <v>0</v>
      </c>
      <c r="AA756" s="346">
        <f t="shared" ref="AA756:AE756" si="2280">SUM(AA748:AA755)</f>
        <v>0</v>
      </c>
      <c r="AB756" s="346">
        <f t="shared" si="2280"/>
        <v>0</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0</v>
      </c>
      <c r="AN756" s="443"/>
    </row>
    <row r="757" spans="1:40" ht="15.5">
      <c r="B757" s="349" t="s">
        <v>324</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2">Z745*Z747</f>
        <v>0</v>
      </c>
      <c r="AA757" s="347">
        <f t="shared" si="2282"/>
        <v>0</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0</v>
      </c>
      <c r="AN757" s="443"/>
    </row>
    <row r="758" spans="1:40" ht="15.5">
      <c r="B758" s="349" t="s">
        <v>325</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0</v>
      </c>
      <c r="AN758" s="443"/>
    </row>
    <row r="759" spans="1:40" ht="15.5">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ht="15.5">
      <c r="B760" s="439" t="s">
        <v>326</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ht="15.5">
      <c r="B761" s="440" t="s">
        <v>327</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597</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5">
      <c r="B765" s="280" t="s">
        <v>328</v>
      </c>
      <c r="C765" s="281"/>
      <c r="D765" s="590" t="s">
        <v>529</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10" t="s">
        <v>211</v>
      </c>
      <c r="C766" s="812" t="s">
        <v>33</v>
      </c>
      <c r="D766" s="284" t="s">
        <v>423</v>
      </c>
      <c r="E766" s="814" t="s">
        <v>209</v>
      </c>
      <c r="F766" s="815"/>
      <c r="G766" s="815"/>
      <c r="H766" s="815"/>
      <c r="I766" s="815"/>
      <c r="J766" s="815"/>
      <c r="K766" s="815"/>
      <c r="L766" s="815"/>
      <c r="M766" s="816"/>
      <c r="N766" s="817" t="s">
        <v>213</v>
      </c>
      <c r="O766" s="284" t="s">
        <v>424</v>
      </c>
      <c r="P766" s="814" t="s">
        <v>212</v>
      </c>
      <c r="Q766" s="815"/>
      <c r="R766" s="815"/>
      <c r="S766" s="815"/>
      <c r="T766" s="815"/>
      <c r="U766" s="815"/>
      <c r="V766" s="815"/>
      <c r="W766" s="815"/>
      <c r="X766" s="816"/>
      <c r="Y766" s="807" t="s">
        <v>244</v>
      </c>
      <c r="Z766" s="808"/>
      <c r="AA766" s="808"/>
      <c r="AB766" s="808"/>
      <c r="AC766" s="808"/>
      <c r="AD766" s="808"/>
      <c r="AE766" s="808"/>
      <c r="AF766" s="808"/>
      <c r="AG766" s="808"/>
      <c r="AH766" s="808"/>
      <c r="AI766" s="808"/>
      <c r="AJ766" s="808"/>
      <c r="AK766" s="808"/>
      <c r="AL766" s="808"/>
      <c r="AM766" s="809"/>
    </row>
    <row r="767" spans="1:40" ht="65.25" customHeight="1">
      <c r="B767" s="811"/>
      <c r="C767" s="813"/>
      <c r="D767" s="285">
        <v>2019</v>
      </c>
      <c r="E767" s="285">
        <v>2020</v>
      </c>
      <c r="F767" s="285">
        <v>2021</v>
      </c>
      <c r="G767" s="285">
        <v>2022</v>
      </c>
      <c r="H767" s="285">
        <v>2023</v>
      </c>
      <c r="I767" s="285">
        <v>2024</v>
      </c>
      <c r="J767" s="285">
        <v>2025</v>
      </c>
      <c r="K767" s="285">
        <v>2026</v>
      </c>
      <c r="L767" s="285">
        <v>2027</v>
      </c>
      <c r="M767" s="285">
        <v>2028</v>
      </c>
      <c r="N767" s="818"/>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
      </c>
      <c r="AB767" s="285" t="str">
        <f>'1.  LRAMVA Summary'!G52</f>
        <v/>
      </c>
      <c r="AC767" s="285" t="str">
        <f>'1.  LRAMVA Summary'!H52</f>
        <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505</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f>'1.  LRAMVA Summary'!F53</f>
        <v>0</v>
      </c>
      <c r="AB768" s="291">
        <f>'1.  LRAMVA Summary'!G53</f>
        <v>0</v>
      </c>
      <c r="AC768" s="291">
        <f>'1.  LRAMVA Summary'!H53</f>
        <v>0</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5" outlineLevel="1">
      <c r="A769" s="532"/>
      <c r="B769" s="504" t="s">
        <v>498</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t="15.5"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t="15.5" outlineLevel="1">
      <c r="A771" s="532"/>
      <c r="B771" s="294" t="s">
        <v>343</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5"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t="15.5"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5" outlineLevel="1">
      <c r="A774" s="532"/>
      <c r="B774" s="294" t="s">
        <v>343</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5"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t="15.5"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5" outlineLevel="1">
      <c r="A777" s="532"/>
      <c r="B777" s="294" t="s">
        <v>343</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ht="15.5"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t="15.5" outlineLevel="1">
      <c r="A779" s="532">
        <v>4</v>
      </c>
      <c r="B779" s="520" t="s">
        <v>687</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t="15.5" outlineLevel="1">
      <c r="A780" s="532"/>
      <c r="B780" s="294" t="s">
        <v>343</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ht="15.5"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343</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ht="15.5"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5" outlineLevel="1">
      <c r="A785" s="532"/>
      <c r="B785" s="319" t="s">
        <v>499</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t="15.5"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t="15.5" outlineLevel="1">
      <c r="A787" s="532"/>
      <c r="B787" s="294" t="s">
        <v>343</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ht="15.5"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5" outlineLevel="1">
      <c r="A790" s="532"/>
      <c r="B790" s="294" t="s">
        <v>343</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ht="15.5"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5" outlineLevel="1">
      <c r="A793" s="532"/>
      <c r="B793" s="294" t="s">
        <v>343</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ht="15.5"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5" outlineLevel="1">
      <c r="A796" s="532"/>
      <c r="B796" s="294" t="s">
        <v>343</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ht="15.5"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5" outlineLevel="1">
      <c r="A799" s="532"/>
      <c r="B799" s="294" t="s">
        <v>343</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ht="15.5"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5"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t="15.5" outlineLevel="1">
      <c r="A803" s="532"/>
      <c r="B803" s="294" t="s">
        <v>343</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ht="15.5"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3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t="15.5" outlineLevel="1">
      <c r="A806" s="532"/>
      <c r="B806" s="294" t="s">
        <v>343</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ht="15.5"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5" outlineLevel="1">
      <c r="A809" s="532"/>
      <c r="B809" s="294" t="s">
        <v>343</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ht="15.5"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5"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t="15.5"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t="15.5" outlineLevel="1">
      <c r="A813" s="532"/>
      <c r="B813" s="294" t="s">
        <v>343</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ht="15.5"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5" outlineLevel="1">
      <c r="A815" s="532"/>
      <c r="B815" s="288" t="s">
        <v>491</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t="15.5" outlineLevel="1">
      <c r="A816" s="532">
        <v>15</v>
      </c>
      <c r="B816" s="294" t="s">
        <v>496</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t="15.5" outlineLevel="1">
      <c r="A817" s="532"/>
      <c r="B817" s="294" t="s">
        <v>343</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ht="15.5"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t="15.5" outlineLevel="1">
      <c r="A819" s="532">
        <v>16</v>
      </c>
      <c r="B819" s="324" t="s">
        <v>492</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t="15.5" outlineLevel="1">
      <c r="A820" s="532"/>
      <c r="B820" s="294" t="s">
        <v>343</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ht="15.5"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5" outlineLevel="1">
      <c r="A822" s="532"/>
      <c r="B822" s="519" t="s">
        <v>497</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t="15.5"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t="15.5" outlineLevel="1">
      <c r="A824" s="532"/>
      <c r="B824" s="294" t="s">
        <v>343</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ht="15.5"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t="15.5"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5" outlineLevel="1">
      <c r="A827" s="532"/>
      <c r="B827" s="294" t="s">
        <v>343</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ht="15.5"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t="15.5"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5" outlineLevel="1">
      <c r="A830" s="532"/>
      <c r="B830" s="294" t="s">
        <v>343</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ht="15.5"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t="15.5"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5" outlineLevel="1">
      <c r="A833" s="532"/>
      <c r="B833" s="294" t="s">
        <v>343</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5"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5" outlineLevel="1">
      <c r="A835" s="532"/>
      <c r="B835" s="518" t="s">
        <v>504</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5" outlineLevel="1">
      <c r="A836" s="532"/>
      <c r="B836" s="504" t="s">
        <v>500</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t="15.5"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t="15.5" outlineLevel="1">
      <c r="A838" s="532"/>
      <c r="B838" s="294" t="s">
        <v>343</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ht="15.5"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5" outlineLevel="1">
      <c r="A841" s="532"/>
      <c r="B841" s="294" t="s">
        <v>343</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ht="15.5"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t="15.5" outlineLevel="1">
      <c r="A844" s="532"/>
      <c r="B844" s="294" t="s">
        <v>343</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ht="15.5"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5.5"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5" outlineLevel="1">
      <c r="A847" s="532"/>
      <c r="B847" s="294" t="s">
        <v>343</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ht="15.5"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5" outlineLevel="1">
      <c r="A849" s="532"/>
      <c r="B849" s="288" t="s">
        <v>501</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t="15.5"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t="15.5" outlineLevel="1">
      <c r="A851" s="532"/>
      <c r="B851" s="294" t="s">
        <v>343</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ht="15.5"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5"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t="15.5" outlineLevel="1">
      <c r="A854" s="532"/>
      <c r="B854" s="294" t="s">
        <v>343</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ht="15.5"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t="15.5" outlineLevel="1">
      <c r="A857" s="532"/>
      <c r="B857" s="294" t="s">
        <v>343</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ht="15.5"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t="15.5" outlineLevel="1">
      <c r="A860" s="532"/>
      <c r="B860" s="294" t="s">
        <v>343</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ht="15.5"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5" outlineLevel="1">
      <c r="A863" s="532"/>
      <c r="B863" s="294" t="s">
        <v>343</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ht="15.5"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t="15.5" outlineLevel="1">
      <c r="A866" s="532"/>
      <c r="B866" s="294" t="s">
        <v>343</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ht="15.5"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5" outlineLevel="1">
      <c r="A869" s="532"/>
      <c r="B869" s="294" t="s">
        <v>343</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ht="15.5"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15.5"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5" outlineLevel="1">
      <c r="A872" s="532"/>
      <c r="B872" s="294" t="s">
        <v>343</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ht="15.5"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5" outlineLevel="1">
      <c r="A874" s="532"/>
      <c r="B874" s="288" t="s">
        <v>502</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15.5"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t="15.5" outlineLevel="1">
      <c r="A876" s="532"/>
      <c r="B876" s="294" t="s">
        <v>343</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ht="15.5"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5"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5" outlineLevel="1">
      <c r="A879" s="532"/>
      <c r="B879" s="294" t="s">
        <v>343</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ht="15.5"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5"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5" outlineLevel="1">
      <c r="A882" s="532"/>
      <c r="B882" s="294" t="s">
        <v>343</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ht="15.5"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5" outlineLevel="1">
      <c r="A884" s="532"/>
      <c r="B884" s="288" t="s">
        <v>503</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6.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t="15.5" outlineLevel="1">
      <c r="A886" s="532"/>
      <c r="B886" s="294" t="s">
        <v>343</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ht="15.5"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5" outlineLevel="1">
      <c r="A889" s="532"/>
      <c r="B889" s="294" t="s">
        <v>343</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ht="15.5"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5.5"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5" outlineLevel="1">
      <c r="A892" s="532"/>
      <c r="B892" s="294" t="s">
        <v>343</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ht="15.5"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5" outlineLevel="1">
      <c r="A895" s="532"/>
      <c r="B895" s="294" t="s">
        <v>343</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ht="15.5"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5" outlineLevel="1">
      <c r="A898" s="532"/>
      <c r="B898" s="294" t="s">
        <v>343</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ht="15.5"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6.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5" outlineLevel="1">
      <c r="A901" s="532"/>
      <c r="B901" s="294" t="s">
        <v>343</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ht="15.5"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3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5" outlineLevel="1">
      <c r="A904" s="532"/>
      <c r="B904" s="294" t="s">
        <v>343</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ht="15.5"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15.5"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5" outlineLevel="1">
      <c r="A907" s="532"/>
      <c r="B907" s="294" t="s">
        <v>343</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ht="15.5"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6.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5" outlineLevel="1">
      <c r="A910" s="532"/>
      <c r="B910" s="294" t="s">
        <v>343</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ht="15.5"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t="15.5" outlineLevel="1">
      <c r="A913" s="532"/>
      <c r="B913" s="294" t="s">
        <v>343</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ht="15.5"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t="15.5" outlineLevel="1">
      <c r="A916" s="532"/>
      <c r="B916" s="294" t="s">
        <v>343</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ht="15.5"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5" outlineLevel="1">
      <c r="A919" s="532"/>
      <c r="B919" s="294" t="s">
        <v>343</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ht="15.5"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5" outlineLevel="1">
      <c r="A922" s="532"/>
      <c r="B922" s="294" t="s">
        <v>343</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ht="15.5"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5" outlineLevel="1">
      <c r="A925" s="532"/>
      <c r="B925" s="294" t="s">
        <v>343</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ht="15.5"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5">
      <c r="B927" s="327" t="s">
        <v>329</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5">
      <c r="B928" s="391" t="s">
        <v>330</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ht="15.5">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ht="15.5">
      <c r="B930" s="324" t="s">
        <v>331</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ht="15.5">
      <c r="B931" s="324" t="s">
        <v>332</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0">SUM(Y931:AL931)</f>
        <v>0</v>
      </c>
    </row>
    <row r="932" spans="2:39" ht="15.5">
      <c r="B932" s="324" t="s">
        <v>333</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0"/>
        <v>0</v>
      </c>
    </row>
    <row r="933" spans="2:39" ht="15.5">
      <c r="B933" s="324" t="s">
        <v>334</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0"/>
        <v>0</v>
      </c>
    </row>
    <row r="934" spans="2:39" ht="15.5">
      <c r="B934" s="324" t="s">
        <v>335</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0"/>
        <v>0</v>
      </c>
    </row>
    <row r="935" spans="2:39" ht="15.5">
      <c r="B935" s="324" t="s">
        <v>336</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0</v>
      </c>
      <c r="Z935" s="378">
        <f t="shared" si="2851"/>
        <v>0</v>
      </c>
      <c r="AA935" s="378">
        <f t="shared" si="2851"/>
        <v>0</v>
      </c>
      <c r="AB935" s="378">
        <f t="shared" si="2851"/>
        <v>0</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9">
        <f t="shared" si="2850"/>
        <v>0</v>
      </c>
    </row>
    <row r="936" spans="2:39" ht="15.5">
      <c r="B936" s="324" t="s">
        <v>337</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0</v>
      </c>
      <c r="Z936" s="378">
        <f t="shared" si="2852"/>
        <v>0</v>
      </c>
      <c r="AA936" s="378">
        <f t="shared" si="2852"/>
        <v>0</v>
      </c>
      <c r="AB936" s="378">
        <f t="shared" si="2852"/>
        <v>0</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9">
        <f t="shared" si="2850"/>
        <v>0</v>
      </c>
    </row>
    <row r="937" spans="2:39" ht="15.5">
      <c r="B937" s="324" t="s">
        <v>338</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0</v>
      </c>
      <c r="Z937" s="378">
        <f t="shared" si="2853"/>
        <v>0</v>
      </c>
      <c r="AA937" s="378">
        <f t="shared" si="2853"/>
        <v>0</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9">
        <f t="shared" si="2850"/>
        <v>0</v>
      </c>
    </row>
    <row r="938" spans="2:39" ht="15.5">
      <c r="B938" s="324" t="s">
        <v>339</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0</v>
      </c>
      <c r="Z938" s="378">
        <f t="shared" si="2854"/>
        <v>0</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9">
        <f t="shared" si="2850"/>
        <v>0</v>
      </c>
    </row>
    <row r="939" spans="2:39" ht="15.5">
      <c r="B939" s="324" t="s">
        <v>340</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0</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9">
        <f t="shared" si="2850"/>
        <v>0</v>
      </c>
    </row>
    <row r="940" spans="2:39" ht="15.5">
      <c r="B940" s="349" t="s">
        <v>344</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6">SUM(Z931:Z939)</f>
        <v>0</v>
      </c>
      <c r="AA940" s="346">
        <f t="shared" si="2856"/>
        <v>0</v>
      </c>
      <c r="AB940" s="346">
        <f t="shared" si="2856"/>
        <v>0</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0</v>
      </c>
    </row>
    <row r="941" spans="2:39" ht="15.5">
      <c r="B941" s="349" t="s">
        <v>345</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8">Z928*Z930</f>
        <v>0</v>
      </c>
      <c r="AA941" s="347">
        <f t="shared" si="2858"/>
        <v>0</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0</v>
      </c>
    </row>
    <row r="942" spans="2:39" ht="15.5">
      <c r="B942" s="349" t="s">
        <v>346</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ht="15.5">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ht="15.5">
      <c r="B944" s="440" t="s">
        <v>341</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597</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5">
      <c r="B948" s="280" t="s">
        <v>342</v>
      </c>
      <c r="C948" s="281"/>
      <c r="D948" s="590" t="s">
        <v>529</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10" t="s">
        <v>211</v>
      </c>
      <c r="C949" s="812" t="s">
        <v>33</v>
      </c>
      <c r="D949" s="284" t="s">
        <v>423</v>
      </c>
      <c r="E949" s="814" t="s">
        <v>209</v>
      </c>
      <c r="F949" s="815"/>
      <c r="G949" s="815"/>
      <c r="H949" s="815"/>
      <c r="I949" s="815"/>
      <c r="J949" s="815"/>
      <c r="K949" s="815"/>
      <c r="L949" s="815"/>
      <c r="M949" s="816"/>
      <c r="N949" s="817" t="s">
        <v>213</v>
      </c>
      <c r="O949" s="284" t="s">
        <v>424</v>
      </c>
      <c r="P949" s="814" t="s">
        <v>212</v>
      </c>
      <c r="Q949" s="815"/>
      <c r="R949" s="815"/>
      <c r="S949" s="815"/>
      <c r="T949" s="815"/>
      <c r="U949" s="815"/>
      <c r="V949" s="815"/>
      <c r="W949" s="815"/>
      <c r="X949" s="816"/>
      <c r="Y949" s="807" t="s">
        <v>244</v>
      </c>
      <c r="Z949" s="808"/>
      <c r="AA949" s="808"/>
      <c r="AB949" s="808"/>
      <c r="AC949" s="808"/>
      <c r="AD949" s="808"/>
      <c r="AE949" s="808"/>
      <c r="AF949" s="808"/>
      <c r="AG949" s="808"/>
      <c r="AH949" s="808"/>
      <c r="AI949" s="808"/>
      <c r="AJ949" s="808"/>
      <c r="AK949" s="808"/>
      <c r="AL949" s="808"/>
      <c r="AM949" s="809"/>
    </row>
    <row r="950" spans="1:39" ht="65.25" customHeight="1">
      <c r="B950" s="811"/>
      <c r="C950" s="813"/>
      <c r="D950" s="285">
        <v>2020</v>
      </c>
      <c r="E950" s="285">
        <v>2021</v>
      </c>
      <c r="F950" s="285">
        <v>2022</v>
      </c>
      <c r="G950" s="285">
        <v>2023</v>
      </c>
      <c r="H950" s="285">
        <v>2024</v>
      </c>
      <c r="I950" s="285">
        <v>2025</v>
      </c>
      <c r="J950" s="285">
        <v>2026</v>
      </c>
      <c r="K950" s="285">
        <v>2027</v>
      </c>
      <c r="L950" s="285">
        <v>2028</v>
      </c>
      <c r="M950" s="285">
        <v>2029</v>
      </c>
      <c r="N950" s="818"/>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
      </c>
      <c r="AB950" s="285" t="str">
        <f>'1.  LRAMVA Summary'!G52</f>
        <v/>
      </c>
      <c r="AC950" s="285" t="str">
        <f>'1.  LRAMVA Summary'!H52</f>
        <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505</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f>'1.  LRAMVA Summary'!F53</f>
        <v>0</v>
      </c>
      <c r="AB951" s="291">
        <f>'1.  LRAMVA Summary'!G53</f>
        <v>0</v>
      </c>
      <c r="AC951" s="291">
        <f>'1.  LRAMVA Summary'!H53</f>
        <v>0</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498</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347</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347</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347</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687</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347</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347</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5" hidden="1" outlineLevel="1">
      <c r="A968" s="532"/>
      <c r="B968" s="319" t="s">
        <v>499</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347</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347</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347</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347</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347</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347</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347</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347</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347</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5" hidden="1" outlineLevel="1">
      <c r="A998" s="532"/>
      <c r="B998" s="288" t="s">
        <v>491</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t="15.5" hidden="1" outlineLevel="1">
      <c r="A999" s="532">
        <v>15</v>
      </c>
      <c r="B999" s="294" t="s">
        <v>496</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t="15.5" hidden="1" outlineLevel="1">
      <c r="A1000" s="532"/>
      <c r="B1000" s="294" t="s">
        <v>343</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ht="15.5"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t="15.5" hidden="1" outlineLevel="1">
      <c r="A1002" s="532">
        <v>16</v>
      </c>
      <c r="B1002" s="324" t="s">
        <v>492</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t="15.5" hidden="1" outlineLevel="1">
      <c r="A1003" s="532"/>
      <c r="B1003" s="294" t="s">
        <v>343</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ht="15.5"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5" hidden="1" outlineLevel="1">
      <c r="A1005" s="532"/>
      <c r="B1005" s="519" t="s">
        <v>497</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t="15.5"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t="15.5" hidden="1" outlineLevel="1">
      <c r="A1007" s="532"/>
      <c r="B1007" s="294" t="s">
        <v>343</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ht="15.5"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t="15.5"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5" hidden="1" outlineLevel="1">
      <c r="A1010" s="532"/>
      <c r="B1010" s="294" t="s">
        <v>343</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t="15.5"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t="15.5"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5" hidden="1" outlineLevel="1">
      <c r="A1013" s="532"/>
      <c r="B1013" s="294" t="s">
        <v>343</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ht="15.5"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t="15.5"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5" hidden="1" outlineLevel="1">
      <c r="A1016" s="532"/>
      <c r="B1016" s="294" t="s">
        <v>343</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5" hidden="1" outlineLevel="1">
      <c r="A1018" s="532"/>
      <c r="B1018" s="518" t="s">
        <v>504</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5" hidden="1" outlineLevel="1">
      <c r="A1019" s="532"/>
      <c r="B1019" s="504" t="s">
        <v>500</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347</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347</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347</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347</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501</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347</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347</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347</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347</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347</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347</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347</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347</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502</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347</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347</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347</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503</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347</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347</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347</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347</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347</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347</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347</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347</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347</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347</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347</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347</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5"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347</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347</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5" collapsed="1">
      <c r="B1110" s="327" t="s">
        <v>348</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5">
      <c r="B1111" s="391" t="s">
        <v>349</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ht="15.5">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ht="15.5">
      <c r="B1113" s="324" t="s">
        <v>350</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ht="15.5">
      <c r="B1114" s="324" t="s">
        <v>354</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4">SUM(Y1114:AL1114)</f>
        <v>0</v>
      </c>
    </row>
    <row r="1115" spans="1:39" ht="15.5">
      <c r="B1115" s="324" t="s">
        <v>355</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4"/>
        <v>0</v>
      </c>
    </row>
    <row r="1116" spans="1:39" ht="15.5">
      <c r="B1116" s="324" t="s">
        <v>356</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4"/>
        <v>0</v>
      </c>
    </row>
    <row r="1117" spans="1:39" ht="15.5">
      <c r="B1117" s="324" t="s">
        <v>357</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4"/>
        <v>0</v>
      </c>
    </row>
    <row r="1118" spans="1:39" ht="15.5">
      <c r="B1118" s="324" t="s">
        <v>358</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9">
        <f t="shared" si="3424"/>
        <v>0</v>
      </c>
    </row>
    <row r="1119" spans="1:39" ht="15.5">
      <c r="B1119" s="324" t="s">
        <v>359</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6">Y395*Y1113</f>
        <v>0</v>
      </c>
      <c r="Z1119" s="378">
        <f t="shared" si="3426"/>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9">
        <f t="shared" si="3424"/>
        <v>0</v>
      </c>
    </row>
    <row r="1120" spans="1:39" ht="15.5">
      <c r="B1120" s="324" t="s">
        <v>360</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9">
        <f t="shared" si="3424"/>
        <v>0</v>
      </c>
    </row>
    <row r="1121" spans="2:39" ht="15.5">
      <c r="B1121" s="324" t="s">
        <v>361</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9">
        <f t="shared" si="3424"/>
        <v>0</v>
      </c>
    </row>
    <row r="1122" spans="2:39" ht="15.5">
      <c r="B1122" s="324" t="s">
        <v>362</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9">
        <f t="shared" si="3424"/>
        <v>0</v>
      </c>
    </row>
    <row r="1123" spans="2:39" ht="15.5">
      <c r="B1123" s="324" t="s">
        <v>363</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9">
        <f t="shared" si="3424"/>
        <v>0</v>
      </c>
    </row>
    <row r="1124" spans="2:39" ht="15.5">
      <c r="B1124" s="349" t="s">
        <v>353</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5">
      <c r="B1125" s="349" t="s">
        <v>352</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5">
      <c r="B1126" s="349" t="s">
        <v>351</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ht="15.5">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597</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529</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238"/>
  <sheetViews>
    <sheetView zoomScale="90" zoomScaleNormal="90" workbookViewId="0">
      <selection activeCell="J11" sqref="J11"/>
    </sheetView>
  </sheetViews>
  <sheetFormatPr defaultColWidth="9.08984375" defaultRowHeight="14.5"/>
  <cols>
    <col min="1" max="1" width="4.54296875" style="12" customWidth="1"/>
    <col min="2" max="2" width="19.54296875" style="11" customWidth="1"/>
    <col min="3" max="3" width="30.90625" style="12" customWidth="1"/>
    <col min="4" max="4" width="5" style="12" customWidth="1"/>
    <col min="5" max="5" width="14.36328125" style="12" customWidth="1"/>
    <col min="6" max="6" width="15.08984375" style="12" customWidth="1"/>
    <col min="7" max="7" width="11.453125" style="12" customWidth="1"/>
    <col min="8" max="8" width="13" style="18" customWidth="1"/>
    <col min="9" max="10" width="14" style="12" customWidth="1"/>
    <col min="11" max="11" width="18" style="12" customWidth="1"/>
    <col min="12" max="12" width="19.08984375" style="12" customWidth="1"/>
    <col min="13" max="13" width="16.90625" style="12" customWidth="1"/>
    <col min="14" max="14" width="16" style="12" customWidth="1"/>
    <col min="15" max="15" width="14.54296875" style="12" customWidth="1"/>
    <col min="16" max="16" width="14.6328125" style="12" customWidth="1"/>
    <col min="17" max="17" width="14" style="12" customWidth="1"/>
    <col min="18" max="18" width="15.6328125" style="12" customWidth="1"/>
    <col min="19" max="19" width="14.08984375" style="12" customWidth="1"/>
    <col min="20" max="22" width="15" style="12" customWidth="1"/>
    <col min="23" max="23" width="13.453125" style="12" customWidth="1"/>
    <col min="24" max="24" width="4.08984375" style="12" customWidth="1"/>
    <col min="25" max="16384" width="9.089843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554</v>
      </c>
      <c r="D6" s="177"/>
      <c r="E6" s="177"/>
      <c r="F6" s="17"/>
      <c r="G6" s="177"/>
      <c r="H6" s="178"/>
      <c r="I6" s="179"/>
      <c r="J6" s="179"/>
      <c r="K6" s="179"/>
      <c r="L6" s="179"/>
      <c r="M6" s="179"/>
      <c r="N6" s="177"/>
      <c r="O6" s="177"/>
      <c r="P6" s="177"/>
      <c r="Q6" s="177"/>
      <c r="R6" s="177"/>
      <c r="S6" s="177"/>
      <c r="T6" s="177"/>
      <c r="U6" s="177"/>
      <c r="V6" s="177"/>
      <c r="W6" s="17"/>
    </row>
    <row r="7" spans="1:28" s="9" customFormat="1" ht="25.2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507</v>
      </c>
      <c r="C8" s="822" t="s">
        <v>674</v>
      </c>
      <c r="D8" s="822"/>
      <c r="E8" s="822"/>
      <c r="F8" s="822"/>
      <c r="G8" s="822"/>
      <c r="H8" s="822"/>
      <c r="I8" s="822"/>
      <c r="J8" s="822"/>
      <c r="K8" s="822"/>
      <c r="L8" s="822"/>
      <c r="M8" s="822"/>
      <c r="N8" s="822"/>
      <c r="O8" s="822"/>
      <c r="P8" s="822"/>
      <c r="Q8" s="822"/>
      <c r="R8" s="822"/>
      <c r="S8" s="822"/>
      <c r="T8" s="105"/>
      <c r="U8" s="105"/>
      <c r="V8" s="105"/>
      <c r="W8" s="105"/>
    </row>
    <row r="9" spans="1:28" s="9" customFormat="1" ht="47" customHeight="1">
      <c r="B9" s="55"/>
      <c r="C9" s="784" t="s">
        <v>685</v>
      </c>
      <c r="D9" s="784"/>
      <c r="E9" s="784"/>
      <c r="F9" s="784"/>
      <c r="G9" s="784"/>
      <c r="H9" s="784"/>
      <c r="I9" s="784"/>
      <c r="J9" s="784"/>
      <c r="K9" s="784"/>
      <c r="L9" s="784"/>
      <c r="M9" s="784"/>
      <c r="N9" s="784"/>
      <c r="O9" s="784"/>
      <c r="P9" s="784"/>
      <c r="Q9" s="784"/>
      <c r="R9" s="784"/>
      <c r="S9" s="784"/>
      <c r="T9" s="105"/>
      <c r="U9" s="105"/>
      <c r="V9" s="105"/>
      <c r="W9" s="105"/>
    </row>
    <row r="10" spans="1:28" s="9" customFormat="1" ht="38" customHeight="1">
      <c r="B10" s="88"/>
      <c r="C10" s="805" t="s">
        <v>686</v>
      </c>
      <c r="D10" s="784"/>
      <c r="E10" s="784"/>
      <c r="F10" s="784"/>
      <c r="G10" s="784"/>
      <c r="H10" s="784"/>
      <c r="I10" s="784"/>
      <c r="J10" s="784"/>
      <c r="K10" s="784"/>
      <c r="L10" s="784"/>
      <c r="M10" s="784"/>
      <c r="N10" s="784"/>
      <c r="O10" s="784"/>
      <c r="P10" s="784"/>
      <c r="Q10" s="784"/>
      <c r="R10" s="784"/>
      <c r="S10" s="784"/>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21" t="s">
        <v>235</v>
      </c>
      <c r="C12" s="821"/>
      <c r="D12" s="181"/>
      <c r="E12" s="182" t="s">
        <v>236</v>
      </c>
      <c r="F12" s="51"/>
      <c r="G12" s="51"/>
      <c r="H12" s="44"/>
      <c r="I12" s="51"/>
      <c r="K12" s="592" t="s">
        <v>538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473</v>
      </c>
      <c r="D14" s="203"/>
      <c r="E14" s="204" t="s">
        <v>62</v>
      </c>
      <c r="F14" s="204" t="s">
        <v>495</v>
      </c>
      <c r="G14" s="204" t="s">
        <v>63</v>
      </c>
      <c r="H14" s="204" t="s">
        <v>64</v>
      </c>
      <c r="I14" s="204" t="str">
        <f>'1.  LRAMVA Summary'!D52</f>
        <v>Residential</v>
      </c>
      <c r="J14" s="204" t="str">
        <f>'1.  LRAMVA Summary'!E52</f>
        <v>GS&lt;50 kW</v>
      </c>
      <c r="K14" s="204" t="str">
        <f>'1.  LRAMVA Summary'!F52</f>
        <v/>
      </c>
      <c r="L14" s="204" t="str">
        <f>'1.  LRAMVA Summary'!G52</f>
        <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462</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426</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30">
        <v>1.4999999999999999E-2</v>
      </c>
      <c r="D42" s="206"/>
      <c r="E42" s="216" t="s">
        <v>463</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427</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7">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7">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7">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729</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730</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13" t="s">
        <v>731</v>
      </c>
      <c r="C57" s="233"/>
      <c r="D57" s="206"/>
      <c r="E57" s="216" t="s">
        <v>464</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thickTop="1">
      <c r="B58" s="235" t="s">
        <v>732</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733</v>
      </c>
      <c r="C59" s="233"/>
      <c r="D59" s="206"/>
      <c r="E59" s="225" t="s">
        <v>428</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734</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735</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736</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747</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748</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749</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750</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752</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753</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754</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755</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756</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thickBot="1">
      <c r="B72" s="213" t="s">
        <v>757</v>
      </c>
      <c r="C72" s="233"/>
      <c r="E72" s="216" t="s">
        <v>465</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thickTop="1">
      <c r="B73" s="213" t="s">
        <v>758</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759</v>
      </c>
      <c r="C74" s="236"/>
      <c r="E74" s="225" t="s">
        <v>429</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 thickBot="1">
      <c r="B87" s="66"/>
      <c r="E87" s="216" t="s">
        <v>466</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430</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 thickBot="1">
      <c r="B102" s="66"/>
      <c r="E102" s="216" t="s">
        <v>467</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431</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 thickBot="1">
      <c r="B117" s="66"/>
      <c r="E117" s="216" t="s">
        <v>468</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432</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 thickBot="1">
      <c r="B132" s="66"/>
      <c r="E132" s="216" t="s">
        <v>469</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433</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0</v>
      </c>
      <c r="J136" s="230">
        <f>(SUM('1.  LRAMVA Summary'!E$54:E$77)+SUM('1.  LRAMVA Summary'!E$78:E$79)*(MONTH($E136)-1)/12)*$H136</f>
        <v>0</v>
      </c>
      <c r="K136" s="230">
        <f>(SUM('1.  LRAMVA Summary'!F$54:F$77)+SUM('1.  LRAMVA Summary'!F$78:F$79)*(MONTH($E136)-1)/12)*$H136</f>
        <v>0</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0</v>
      </c>
    </row>
    <row r="137" spans="2:23" s="9" customFormat="1">
      <c r="B137" s="66"/>
      <c r="E137" s="214">
        <v>43525</v>
      </c>
      <c r="F137" s="214" t="s">
        <v>186</v>
      </c>
      <c r="G137" s="215" t="s">
        <v>65</v>
      </c>
      <c r="H137" s="240">
        <f t="shared" si="75"/>
        <v>2.0416666666666669E-3</v>
      </c>
      <c r="I137" s="230">
        <f>(SUM('1.  LRAMVA Summary'!D$54:D$77)+SUM('1.  LRAMVA Summary'!D$78:D$79)*(MONTH($E137)-1)/12)*$H137</f>
        <v>0</v>
      </c>
      <c r="J137" s="230">
        <f>(SUM('1.  LRAMVA Summary'!E$54:E$77)+SUM('1.  LRAMVA Summary'!E$78:E$79)*(MONTH($E137)-1)/12)*$H137</f>
        <v>0</v>
      </c>
      <c r="K137" s="230">
        <f>(SUM('1.  LRAMVA Summary'!F$54:F$77)+SUM('1.  LRAMVA Summary'!F$78:F$79)*(MONTH($E137)-1)/12)*$H137</f>
        <v>0</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0</v>
      </c>
    </row>
    <row r="138" spans="2:23" s="8" customFormat="1">
      <c r="B138" s="239"/>
      <c r="E138" s="214">
        <v>43556</v>
      </c>
      <c r="F138" s="214" t="s">
        <v>186</v>
      </c>
      <c r="G138" s="215" t="s">
        <v>66</v>
      </c>
      <c r="H138" s="240">
        <f>$C$48/12</f>
        <v>1.8166666666666667E-3</v>
      </c>
      <c r="I138" s="230">
        <f>(SUM('1.  LRAMVA Summary'!D$54:D$77)+SUM('1.  LRAMVA Summary'!D$78:D$79)*(MONTH($E138)-1)/12)*$H138</f>
        <v>0</v>
      </c>
      <c r="J138" s="230">
        <f>(SUM('1.  LRAMVA Summary'!E$54:E$77)+SUM('1.  LRAMVA Summary'!E$78:E$79)*(MONTH($E138)-1)/12)*$H138</f>
        <v>0</v>
      </c>
      <c r="K138" s="230">
        <f>(SUM('1.  LRAMVA Summary'!F$54:F$77)+SUM('1.  LRAMVA Summary'!F$78:F$79)*(MONTH($E138)-1)/12)*$H138</f>
        <v>0</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0</v>
      </c>
    </row>
    <row r="139" spans="2:23" s="9" customFormat="1">
      <c r="B139" s="66"/>
      <c r="E139" s="214">
        <v>43586</v>
      </c>
      <c r="F139" s="214" t="s">
        <v>186</v>
      </c>
      <c r="G139" s="215" t="s">
        <v>66</v>
      </c>
      <c r="H139" s="240">
        <f>$C$48/12</f>
        <v>1.8166666666666667E-3</v>
      </c>
      <c r="I139" s="230">
        <f>(SUM('1.  LRAMVA Summary'!D$54:D$77)+SUM('1.  LRAMVA Summary'!D$78:D$79)*(MONTH($E139)-1)/12)*$H139</f>
        <v>0</v>
      </c>
      <c r="J139" s="230">
        <f>(SUM('1.  LRAMVA Summary'!E$54:E$77)+SUM('1.  LRAMVA Summary'!E$78:E$79)*(MONTH($E139)-1)/12)*$H139</f>
        <v>0</v>
      </c>
      <c r="K139" s="230">
        <f>(SUM('1.  LRAMVA Summary'!F$54:F$77)+SUM('1.  LRAMVA Summary'!F$78:F$79)*(MONTH($E139)-1)/12)*$H139</f>
        <v>0</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186</v>
      </c>
      <c r="G140" s="215" t="s">
        <v>66</v>
      </c>
      <c r="H140" s="240">
        <f t="shared" ref="H140" si="77">$C$48/12</f>
        <v>1.8166666666666667E-3</v>
      </c>
      <c r="I140" s="230">
        <f>(SUM('1.  LRAMVA Summary'!D$54:D$77)+SUM('1.  LRAMVA Summary'!D$78:D$79)*(MONTH($E140)-1)/12)*$H140</f>
        <v>0</v>
      </c>
      <c r="J140" s="230">
        <f>(SUM('1.  LRAMVA Summary'!E$54:E$77)+SUM('1.  LRAMVA Summary'!E$78:E$79)*(MONTH($E140)-1)/12)*$H140</f>
        <v>0</v>
      </c>
      <c r="K140" s="230">
        <f>(SUM('1.  LRAMVA Summary'!F$54:F$77)+SUM('1.  LRAMVA Summary'!F$78:F$79)*(MONTH($E140)-1)/12)*$H140</f>
        <v>0</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186</v>
      </c>
      <c r="G141" s="215" t="s">
        <v>68</v>
      </c>
      <c r="H141" s="240">
        <f>$C$49/12</f>
        <v>1.8166666666666667E-3</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1.8166666666666667E-3</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1.8166666666666667E-3</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1.8166666666666667E-3</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1.8166666666666667E-3</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1.8166666666666667E-3</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 thickBot="1">
      <c r="B147" s="66"/>
      <c r="E147" s="216" t="s">
        <v>470</v>
      </c>
      <c r="F147" s="216"/>
      <c r="G147" s="217"/>
      <c r="H147" s="218"/>
      <c r="I147" s="219">
        <f>SUM(I134:I146)</f>
        <v>0</v>
      </c>
      <c r="J147" s="219">
        <f>SUM(J134:J146)</f>
        <v>0</v>
      </c>
      <c r="K147" s="219">
        <f t="shared" ref="K147:O147" si="80">SUM(K134:K146)</f>
        <v>0</v>
      </c>
      <c r="L147" s="219">
        <f t="shared" si="80"/>
        <v>0</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0</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434</v>
      </c>
      <c r="F149" s="225"/>
      <c r="G149" s="226"/>
      <c r="H149" s="227"/>
      <c r="I149" s="228">
        <f>I147+I148</f>
        <v>0</v>
      </c>
      <c r="J149" s="228">
        <f t="shared" ref="J149" si="82">J147+J148</f>
        <v>0</v>
      </c>
      <c r="K149" s="228">
        <f t="shared" ref="K149" si="83">K147+K148</f>
        <v>0</v>
      </c>
      <c r="L149" s="228">
        <f t="shared" ref="L149" si="84">L147+L148</f>
        <v>0</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0</v>
      </c>
    </row>
    <row r="150" spans="2:23" s="9" customFormat="1">
      <c r="B150" s="66"/>
      <c r="E150" s="214">
        <v>43831</v>
      </c>
      <c r="F150" s="214" t="s">
        <v>187</v>
      </c>
      <c r="G150" s="215" t="s">
        <v>65</v>
      </c>
      <c r="H150" s="240">
        <f>$C$51/12</f>
        <v>1.8166666666666667E-3</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1.8166666666666667E-3</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1.8166666666666667E-3</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 thickBot="1">
      <c r="B162" s="66"/>
      <c r="E162" s="216" t="s">
        <v>471</v>
      </c>
      <c r="F162" s="216"/>
      <c r="G162" s="217"/>
      <c r="H162" s="218"/>
      <c r="I162" s="219">
        <f>SUM(I149:I161)</f>
        <v>0</v>
      </c>
      <c r="J162" s="219">
        <f>SUM(J149:J161)</f>
        <v>0</v>
      </c>
      <c r="K162" s="219">
        <f t="shared" ref="K162:O162" si="93">SUM(K149:K161)</f>
        <v>0</v>
      </c>
      <c r="L162" s="219">
        <f t="shared" si="93"/>
        <v>0</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0</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737</v>
      </c>
      <c r="F164" s="225"/>
      <c r="G164" s="226"/>
      <c r="H164" s="227"/>
      <c r="I164" s="228">
        <f>I162+I163</f>
        <v>0</v>
      </c>
      <c r="J164" s="228">
        <f t="shared" ref="J164:U164" si="95">J162+J163</f>
        <v>0</v>
      </c>
      <c r="K164" s="228">
        <f t="shared" si="95"/>
        <v>0</v>
      </c>
      <c r="L164" s="228">
        <f t="shared" si="95"/>
        <v>0</v>
      </c>
      <c r="M164" s="228">
        <f t="shared" si="95"/>
        <v>0</v>
      </c>
      <c r="N164" s="228">
        <f t="shared" si="95"/>
        <v>0</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0</v>
      </c>
    </row>
    <row r="165" spans="2:23">
      <c r="E165" s="214">
        <v>44197</v>
      </c>
      <c r="F165" s="214" t="s">
        <v>743</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743</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0</v>
      </c>
    </row>
    <row r="167" spans="2:23">
      <c r="E167" s="214">
        <v>44256</v>
      </c>
      <c r="F167" s="214" t="s">
        <v>743</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0</v>
      </c>
    </row>
    <row r="168" spans="2:23">
      <c r="E168" s="214">
        <v>44287</v>
      </c>
      <c r="F168" s="214" t="s">
        <v>743</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0</v>
      </c>
    </row>
    <row r="169" spans="2:23">
      <c r="E169" s="214">
        <v>44317</v>
      </c>
      <c r="F169" s="214" t="s">
        <v>743</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743</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743</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743</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743</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743</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743</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743</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 thickBot="1">
      <c r="E177" s="216" t="s">
        <v>738</v>
      </c>
      <c r="F177" s="216"/>
      <c r="G177" s="217"/>
      <c r="H177" s="218"/>
      <c r="I177" s="219">
        <f>SUM(I164:I176)</f>
        <v>0</v>
      </c>
      <c r="J177" s="219">
        <f>SUM(J164:J176)</f>
        <v>0</v>
      </c>
      <c r="K177" s="219">
        <f t="shared" ref="K177:V177" si="97">SUM(K164:K176)</f>
        <v>0</v>
      </c>
      <c r="L177" s="219">
        <f t="shared" si="97"/>
        <v>0</v>
      </c>
      <c r="M177" s="219">
        <f t="shared" si="97"/>
        <v>0</v>
      </c>
      <c r="N177" s="219">
        <f t="shared" si="97"/>
        <v>0</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0</v>
      </c>
    </row>
    <row r="178" spans="5:23" ht="1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739</v>
      </c>
      <c r="F179" s="225"/>
      <c r="G179" s="226"/>
      <c r="H179" s="227"/>
      <c r="I179" s="228">
        <f>I177+I178</f>
        <v>0</v>
      </c>
      <c r="J179" s="228">
        <f t="shared" ref="J179:U179" si="98">J177+J178</f>
        <v>0</v>
      </c>
      <c r="K179" s="228">
        <f t="shared" si="98"/>
        <v>0</v>
      </c>
      <c r="L179" s="228">
        <f t="shared" si="98"/>
        <v>0</v>
      </c>
      <c r="M179" s="228">
        <f t="shared" si="98"/>
        <v>0</v>
      </c>
      <c r="N179" s="228">
        <f t="shared" si="98"/>
        <v>0</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0</v>
      </c>
    </row>
    <row r="180" spans="5:23">
      <c r="E180" s="214">
        <v>44562</v>
      </c>
      <c r="F180" s="214" t="s">
        <v>744</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744</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744</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744</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744</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744</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744</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744</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744</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744</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744</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744</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 thickBot="1">
      <c r="E192" s="216" t="s">
        <v>740</v>
      </c>
      <c r="F192" s="216"/>
      <c r="G192" s="217"/>
      <c r="H192" s="218"/>
      <c r="I192" s="219">
        <f>SUM(I179:I191)</f>
        <v>0</v>
      </c>
      <c r="J192" s="219">
        <f>SUM(J179:J191)</f>
        <v>0</v>
      </c>
      <c r="K192" s="219">
        <f t="shared" ref="K192:V192" si="100">SUM(K179:K191)</f>
        <v>0</v>
      </c>
      <c r="L192" s="219">
        <f t="shared" si="100"/>
        <v>0</v>
      </c>
      <c r="M192" s="219">
        <f t="shared" si="100"/>
        <v>0</v>
      </c>
      <c r="N192" s="219">
        <f t="shared" si="100"/>
        <v>0</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0</v>
      </c>
    </row>
    <row r="193" spans="5:23" ht="1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741</v>
      </c>
      <c r="F194" s="225"/>
      <c r="G194" s="226"/>
      <c r="H194" s="227"/>
      <c r="I194" s="228">
        <f>I192+I193</f>
        <v>0</v>
      </c>
      <c r="J194" s="228">
        <f t="shared" ref="J194:U194" si="101">J192+J193</f>
        <v>0</v>
      </c>
      <c r="K194" s="228">
        <f t="shared" si="101"/>
        <v>0</v>
      </c>
      <c r="L194" s="228">
        <f t="shared" si="101"/>
        <v>0</v>
      </c>
      <c r="M194" s="228">
        <f t="shared" si="101"/>
        <v>0</v>
      </c>
      <c r="N194" s="228">
        <f t="shared" si="101"/>
        <v>0</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0</v>
      </c>
    </row>
    <row r="195" spans="5:23">
      <c r="E195" s="214">
        <v>44927</v>
      </c>
      <c r="F195" s="214" t="s">
        <v>745</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745</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745</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745</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745</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745</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745</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745</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745</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745</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745</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745</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 thickBot="1">
      <c r="E207" s="216" t="s">
        <v>742</v>
      </c>
      <c r="F207" s="216"/>
      <c r="G207" s="217"/>
      <c r="H207" s="218"/>
      <c r="I207" s="219">
        <f>SUM(I194:I206)</f>
        <v>0</v>
      </c>
      <c r="J207" s="219">
        <f>SUM(J194:J206)</f>
        <v>0</v>
      </c>
      <c r="K207" s="219">
        <f t="shared" ref="K207:V207" si="103">SUM(K194:K206)</f>
        <v>0</v>
      </c>
      <c r="L207" s="219">
        <f t="shared" si="103"/>
        <v>0</v>
      </c>
      <c r="M207" s="219">
        <f t="shared" si="103"/>
        <v>0</v>
      </c>
      <c r="N207" s="219">
        <f t="shared" si="103"/>
        <v>0</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0</v>
      </c>
    </row>
    <row r="208" spans="5:23" ht="1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760</v>
      </c>
      <c r="F209" s="225"/>
      <c r="G209" s="226"/>
      <c r="H209" s="227"/>
      <c r="I209" s="228">
        <f>I207+I208</f>
        <v>0</v>
      </c>
      <c r="J209" s="228">
        <f t="shared" ref="J209:U209" si="104">J207+J208</f>
        <v>0</v>
      </c>
      <c r="K209" s="228">
        <f t="shared" si="104"/>
        <v>0</v>
      </c>
      <c r="L209" s="228">
        <f t="shared" si="104"/>
        <v>0</v>
      </c>
      <c r="M209" s="228">
        <f t="shared" si="104"/>
        <v>0</v>
      </c>
      <c r="N209" s="228">
        <f t="shared" si="104"/>
        <v>0</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0</v>
      </c>
    </row>
    <row r="210" spans="5:23">
      <c r="E210" s="214">
        <v>45292</v>
      </c>
      <c r="F210" s="214" t="s">
        <v>764</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764</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764</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764</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764</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764</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764</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764</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764</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764</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764</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764</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 thickBot="1">
      <c r="E222" s="216" t="s">
        <v>762</v>
      </c>
      <c r="F222" s="216"/>
      <c r="G222" s="217"/>
      <c r="H222" s="218"/>
      <c r="I222" s="219">
        <f>SUM(I209:I221)</f>
        <v>0</v>
      </c>
      <c r="J222" s="219">
        <f>SUM(J209:J221)</f>
        <v>0</v>
      </c>
      <c r="K222" s="219">
        <f t="shared" ref="K222:V222" si="106">SUM(K209:K221)</f>
        <v>0</v>
      </c>
      <c r="L222" s="219">
        <f t="shared" si="106"/>
        <v>0</v>
      </c>
      <c r="M222" s="219">
        <f t="shared" si="106"/>
        <v>0</v>
      </c>
      <c r="N222" s="219">
        <f t="shared" si="106"/>
        <v>0</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0</v>
      </c>
    </row>
    <row r="223" spans="5:23" ht="1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761</v>
      </c>
      <c r="F224" s="225"/>
      <c r="G224" s="226"/>
      <c r="H224" s="227"/>
      <c r="I224" s="228">
        <f>I222+I223</f>
        <v>0</v>
      </c>
      <c r="J224" s="228">
        <f t="shared" ref="J224:U224" si="107">J222+J223</f>
        <v>0</v>
      </c>
      <c r="K224" s="228">
        <f t="shared" si="107"/>
        <v>0</v>
      </c>
      <c r="L224" s="228">
        <f t="shared" si="107"/>
        <v>0</v>
      </c>
      <c r="M224" s="228">
        <f t="shared" si="107"/>
        <v>0</v>
      </c>
      <c r="N224" s="228">
        <f t="shared" si="107"/>
        <v>0</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0</v>
      </c>
    </row>
    <row r="225" spans="5:23">
      <c r="E225" s="214">
        <v>45658</v>
      </c>
      <c r="F225" s="214" t="s">
        <v>765</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765</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765</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765</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765</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765</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765</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765</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765</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765</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765</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765</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 thickBot="1">
      <c r="E237" s="216" t="s">
        <v>763</v>
      </c>
      <c r="F237" s="216"/>
      <c r="G237" s="217"/>
      <c r="H237" s="218"/>
      <c r="I237" s="219">
        <f>SUM(I224:I236)</f>
        <v>0</v>
      </c>
      <c r="J237" s="219">
        <f>SUM(J224:J236)</f>
        <v>0</v>
      </c>
      <c r="K237" s="219">
        <f t="shared" ref="K237:U237" si="109">SUM(K224:K236)</f>
        <v>0</v>
      </c>
      <c r="L237" s="219">
        <f t="shared" si="109"/>
        <v>0</v>
      </c>
      <c r="M237" s="219">
        <f>SUM(M224:M236)</f>
        <v>0</v>
      </c>
      <c r="N237" s="219">
        <f t="shared" si="109"/>
        <v>0</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0</v>
      </c>
    </row>
    <row r="238" spans="5:23" ht="1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22"/>
  <sheetViews>
    <sheetView topLeftCell="A5" zoomScale="90" zoomScaleNormal="90" workbookViewId="0">
      <selection activeCell="F23" sqref="F23"/>
    </sheetView>
  </sheetViews>
  <sheetFormatPr defaultColWidth="9.08984375" defaultRowHeight="14.5" outlineLevelRow="1"/>
  <cols>
    <col min="1" max="1" width="5.90625" style="12" customWidth="1"/>
    <col min="2" max="2" width="24.36328125" style="12" customWidth="1"/>
    <col min="3" max="3" width="11.453125" style="12" customWidth="1"/>
    <col min="4" max="4" width="37.6328125" style="12" customWidth="1"/>
    <col min="5" max="5" width="35.08984375" style="12" bestFit="1" customWidth="1"/>
    <col min="6" max="6" width="26.6328125" style="12" customWidth="1"/>
    <col min="7" max="7" width="17" style="12" customWidth="1"/>
    <col min="8" max="8" width="19.453125" style="12" customWidth="1"/>
    <col min="9" max="10" width="23" style="635" customWidth="1"/>
    <col min="11" max="11" width="2" style="16" customWidth="1"/>
    <col min="12" max="41" width="9.08984375" style="12"/>
    <col min="42" max="42" width="2.08984375" style="12" customWidth="1"/>
    <col min="43" max="43" width="12.54296875" style="12" customWidth="1"/>
    <col min="44" max="64" width="12" style="12" bestFit="1" customWidth="1"/>
    <col min="65" max="72" width="9.08984375" style="12"/>
    <col min="73" max="73" width="9.08984375" style="16"/>
    <col min="74" max="16384" width="9.089843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407</v>
      </c>
      <c r="E13" s="17"/>
      <c r="F13" s="177"/>
      <c r="G13" s="178"/>
      <c r="H13" s="179"/>
      <c r="K13" s="179"/>
      <c r="L13" s="177"/>
      <c r="M13" s="177"/>
      <c r="N13" s="177"/>
      <c r="O13" s="177"/>
      <c r="P13" s="177"/>
      <c r="Q13" s="180"/>
    </row>
    <row r="14" spans="2:73" ht="30" customHeight="1" outlineLevel="1" thickBot="1">
      <c r="B14" s="90"/>
      <c r="D14" s="610" t="s">
        <v>554</v>
      </c>
      <c r="I14" s="12"/>
      <c r="J14" s="12"/>
      <c r="BU14" s="12"/>
    </row>
    <row r="15" spans="2:73" ht="26.25" customHeight="1" outlineLevel="1">
      <c r="C15" s="90"/>
      <c r="I15" s="12"/>
      <c r="J15" s="12"/>
    </row>
    <row r="16" spans="2:73" ht="23.25" customHeight="1" outlineLevel="1">
      <c r="B16" s="116" t="s">
        <v>507</v>
      </c>
      <c r="C16" s="90"/>
      <c r="D16" s="615" t="s">
        <v>624</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618</v>
      </c>
      <c r="C17" s="90"/>
      <c r="D17" s="611" t="s">
        <v>596</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631</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630</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632</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642</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5">
      <c r="B23" s="182" t="s">
        <v>601</v>
      </c>
      <c r="H23" s="10"/>
      <c r="I23" s="10"/>
      <c r="J23" s="10"/>
    </row>
    <row r="24" spans="2:73" s="670" customFormat="1" ht="21" customHeight="1">
      <c r="B24" s="702" t="s">
        <v>605</v>
      </c>
      <c r="C24" s="823" t="s">
        <v>606</v>
      </c>
      <c r="D24" s="823"/>
      <c r="E24" s="823"/>
      <c r="F24" s="823"/>
      <c r="G24" s="823"/>
      <c r="H24" s="678" t="s">
        <v>603</v>
      </c>
      <c r="I24" s="678" t="s">
        <v>602</v>
      </c>
      <c r="J24" s="678" t="s">
        <v>604</v>
      </c>
      <c r="K24" s="669"/>
      <c r="L24" s="670" t="s">
        <v>606</v>
      </c>
      <c r="AQ24" s="670" t="s">
        <v>606</v>
      </c>
      <c r="BU24" s="669"/>
    </row>
    <row r="25" spans="2:73" s="250" customFormat="1" ht="49.5" customHeight="1">
      <c r="B25" s="245" t="s">
        <v>474</v>
      </c>
      <c r="C25" s="245" t="s">
        <v>211</v>
      </c>
      <c r="D25" s="628" t="s">
        <v>475</v>
      </c>
      <c r="E25" s="245" t="s">
        <v>208</v>
      </c>
      <c r="F25" s="245" t="s">
        <v>476</v>
      </c>
      <c r="G25" s="245" t="s">
        <v>477</v>
      </c>
      <c r="H25" s="628" t="s">
        <v>478</v>
      </c>
      <c r="I25" s="636" t="s">
        <v>594</v>
      </c>
      <c r="J25" s="643" t="s">
        <v>595</v>
      </c>
      <c r="K25" s="641"/>
      <c r="L25" s="246" t="s">
        <v>479</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480</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5">
      <c r="B27" s="692"/>
      <c r="C27" s="692"/>
      <c r="D27" s="692"/>
      <c r="E27" s="692"/>
      <c r="F27" s="692"/>
      <c r="G27" s="692"/>
      <c r="H27" s="692"/>
      <c r="I27" s="644"/>
      <c r="J27" s="644"/>
      <c r="K27" s="633"/>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8"/>
      <c r="AP27" s="633"/>
      <c r="AQ27" s="696"/>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697"/>
      <c r="BP27" s="697"/>
      <c r="BQ27" s="697"/>
      <c r="BR27" s="697"/>
      <c r="BS27" s="697"/>
      <c r="BT27" s="698"/>
      <c r="BU27" s="16"/>
    </row>
    <row r="28" spans="2:73" s="17" customFormat="1" ht="15.5">
      <c r="B28" s="692"/>
      <c r="C28" s="692"/>
      <c r="D28" s="692"/>
      <c r="E28" s="692"/>
      <c r="F28" s="692"/>
      <c r="G28" s="692"/>
      <c r="H28" s="692"/>
      <c r="I28" s="644"/>
      <c r="J28" s="644"/>
      <c r="K28" s="633"/>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8"/>
      <c r="AP28" s="633"/>
      <c r="AQ28" s="696"/>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697"/>
      <c r="BP28" s="697"/>
      <c r="BQ28" s="697"/>
      <c r="BR28" s="697"/>
      <c r="BS28" s="697"/>
      <c r="BT28" s="698"/>
      <c r="BU28" s="16"/>
    </row>
    <row r="29" spans="2:73" s="17" customFormat="1" ht="16.5" customHeight="1">
      <c r="B29" s="692"/>
      <c r="C29" s="692"/>
      <c r="D29" s="692"/>
      <c r="E29" s="692"/>
      <c r="F29" s="692"/>
      <c r="G29" s="692"/>
      <c r="H29" s="692"/>
      <c r="I29" s="644"/>
      <c r="J29" s="644"/>
      <c r="K29" s="633"/>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8"/>
      <c r="AP29" s="633"/>
      <c r="AQ29" s="696"/>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8"/>
      <c r="BU29" s="16"/>
    </row>
    <row r="30" spans="2:73" s="17" customFormat="1" ht="15.5">
      <c r="B30" s="692"/>
      <c r="C30" s="692"/>
      <c r="D30" s="692"/>
      <c r="E30" s="692"/>
      <c r="F30" s="692"/>
      <c r="G30" s="692"/>
      <c r="H30" s="692"/>
      <c r="I30" s="644"/>
      <c r="J30" s="644"/>
      <c r="K30" s="633"/>
      <c r="L30" s="696"/>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8"/>
      <c r="AP30" s="633"/>
      <c r="AQ30" s="696"/>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BT30" s="698"/>
      <c r="BU30" s="16"/>
    </row>
    <row r="31" spans="2:73" s="17" customFormat="1" ht="15.5">
      <c r="B31" s="692"/>
      <c r="C31" s="692"/>
      <c r="D31" s="692"/>
      <c r="E31" s="692"/>
      <c r="F31" s="692"/>
      <c r="G31" s="692"/>
      <c r="H31" s="692"/>
      <c r="I31" s="644"/>
      <c r="J31" s="644"/>
      <c r="K31" s="633"/>
      <c r="L31" s="696"/>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8"/>
      <c r="AP31" s="633"/>
      <c r="AQ31" s="696"/>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697"/>
      <c r="BP31" s="697"/>
      <c r="BQ31" s="697"/>
      <c r="BR31" s="697"/>
      <c r="BS31" s="697"/>
      <c r="BT31" s="698"/>
      <c r="BU31" s="16"/>
    </row>
    <row r="32" spans="2:73" s="17" customFormat="1" ht="15.5">
      <c r="B32" s="692"/>
      <c r="C32" s="692"/>
      <c r="D32" s="692"/>
      <c r="E32" s="692"/>
      <c r="F32" s="692"/>
      <c r="G32" s="692"/>
      <c r="H32" s="692"/>
      <c r="I32" s="644"/>
      <c r="J32" s="644"/>
      <c r="K32" s="633"/>
      <c r="L32" s="696"/>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8"/>
      <c r="AP32" s="633"/>
      <c r="AQ32" s="696"/>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697"/>
      <c r="BP32" s="697"/>
      <c r="BQ32" s="697"/>
      <c r="BR32" s="697"/>
      <c r="BS32" s="697"/>
      <c r="BT32" s="698"/>
      <c r="BU32" s="16"/>
    </row>
    <row r="33" spans="2:73" s="17" customFormat="1" ht="15.5">
      <c r="B33" s="692"/>
      <c r="C33" s="692"/>
      <c r="D33" s="692"/>
      <c r="E33" s="692"/>
      <c r="F33" s="692"/>
      <c r="G33" s="692"/>
      <c r="H33" s="692"/>
      <c r="I33" s="644"/>
      <c r="J33" s="644"/>
      <c r="K33" s="633"/>
      <c r="L33" s="696"/>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8"/>
      <c r="AP33" s="633"/>
      <c r="AQ33" s="696"/>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697"/>
      <c r="BP33" s="697"/>
      <c r="BQ33" s="697"/>
      <c r="BR33" s="697"/>
      <c r="BS33" s="697"/>
      <c r="BT33" s="698"/>
      <c r="BU33" s="16"/>
    </row>
    <row r="34" spans="2:73" s="17" customFormat="1" ht="15.5">
      <c r="B34" s="692"/>
      <c r="C34" s="692"/>
      <c r="D34" s="692"/>
      <c r="E34" s="692"/>
      <c r="F34" s="692"/>
      <c r="G34" s="692"/>
      <c r="H34" s="692"/>
      <c r="I34" s="644"/>
      <c r="J34" s="644"/>
      <c r="K34" s="633"/>
      <c r="L34" s="696"/>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8"/>
      <c r="AP34" s="633"/>
      <c r="AQ34" s="696"/>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8"/>
      <c r="BU34" s="16"/>
    </row>
    <row r="35" spans="2:73" s="17" customFormat="1" ht="15.5">
      <c r="B35" s="692"/>
      <c r="C35" s="692"/>
      <c r="D35" s="692"/>
      <c r="E35" s="692"/>
      <c r="F35" s="692"/>
      <c r="G35" s="692"/>
      <c r="H35" s="692"/>
      <c r="I35" s="644"/>
      <c r="J35" s="644"/>
      <c r="K35" s="633"/>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8"/>
      <c r="AP35" s="633"/>
      <c r="AQ35" s="696"/>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697"/>
      <c r="BP35" s="697"/>
      <c r="BQ35" s="697"/>
      <c r="BR35" s="697"/>
      <c r="BS35" s="697"/>
      <c r="BT35" s="698"/>
      <c r="BU35" s="16"/>
    </row>
    <row r="36" spans="2:73" s="17" customFormat="1" ht="15.5">
      <c r="B36" s="692"/>
      <c r="C36" s="692"/>
      <c r="D36" s="692"/>
      <c r="E36" s="692"/>
      <c r="F36" s="692"/>
      <c r="G36" s="692"/>
      <c r="H36" s="692"/>
      <c r="I36" s="644"/>
      <c r="J36" s="644"/>
      <c r="K36" s="633"/>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8"/>
      <c r="AP36" s="633"/>
      <c r="AQ36" s="696"/>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8"/>
      <c r="BU36" s="16"/>
    </row>
    <row r="37" spans="2:73" s="17" customFormat="1" ht="15.5">
      <c r="B37" s="692"/>
      <c r="C37" s="692"/>
      <c r="D37" s="692"/>
      <c r="E37" s="692"/>
      <c r="F37" s="692"/>
      <c r="G37" s="692"/>
      <c r="H37" s="692"/>
      <c r="I37" s="644"/>
      <c r="J37" s="644"/>
      <c r="K37" s="633"/>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8"/>
      <c r="AP37" s="633"/>
      <c r="AQ37" s="696"/>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697"/>
      <c r="BP37" s="697"/>
      <c r="BQ37" s="697"/>
      <c r="BR37" s="697"/>
      <c r="BS37" s="697"/>
      <c r="BT37" s="698"/>
      <c r="BU37" s="16"/>
    </row>
    <row r="38" spans="2:73" s="17" customFormat="1" ht="15.5">
      <c r="B38" s="692"/>
      <c r="C38" s="692"/>
      <c r="D38" s="692"/>
      <c r="E38" s="692"/>
      <c r="F38" s="692"/>
      <c r="G38" s="692"/>
      <c r="H38" s="692"/>
      <c r="I38" s="644"/>
      <c r="J38" s="644"/>
      <c r="K38" s="633"/>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8"/>
      <c r="AP38" s="633"/>
      <c r="AQ38" s="696"/>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697"/>
      <c r="BP38" s="697"/>
      <c r="BQ38" s="697"/>
      <c r="BR38" s="697"/>
      <c r="BS38" s="697"/>
      <c r="BT38" s="698"/>
      <c r="BU38" s="16"/>
    </row>
    <row r="39" spans="2:73" s="17" customFormat="1" ht="15.5">
      <c r="B39" s="692"/>
      <c r="C39" s="692"/>
      <c r="D39" s="692"/>
      <c r="E39" s="692"/>
      <c r="F39" s="692"/>
      <c r="G39" s="692"/>
      <c r="H39" s="692"/>
      <c r="I39" s="644"/>
      <c r="J39" s="644"/>
      <c r="K39" s="633"/>
      <c r="L39" s="696"/>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8"/>
      <c r="AP39" s="633"/>
      <c r="AQ39" s="696"/>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8"/>
      <c r="BU39" s="16"/>
    </row>
    <row r="40" spans="2:73" s="17" customFormat="1" ht="15.5">
      <c r="B40" s="692"/>
      <c r="C40" s="692"/>
      <c r="D40" s="692"/>
      <c r="E40" s="692"/>
      <c r="F40" s="692"/>
      <c r="G40" s="692"/>
      <c r="H40" s="692"/>
      <c r="I40" s="644"/>
      <c r="J40" s="644"/>
      <c r="K40" s="633"/>
      <c r="L40" s="696"/>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8"/>
      <c r="AP40" s="633"/>
      <c r="AQ40" s="696"/>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697"/>
      <c r="BP40" s="697"/>
      <c r="BQ40" s="697"/>
      <c r="BR40" s="697"/>
      <c r="BS40" s="697"/>
      <c r="BT40" s="698"/>
      <c r="BU40" s="16"/>
    </row>
    <row r="41" spans="2:73" s="17" customFormat="1" ht="15.5">
      <c r="B41" s="692"/>
      <c r="C41" s="692"/>
      <c r="D41" s="692"/>
      <c r="E41" s="692"/>
      <c r="F41" s="692"/>
      <c r="G41" s="692"/>
      <c r="H41" s="692"/>
      <c r="I41" s="644"/>
      <c r="J41" s="644"/>
      <c r="K41" s="633"/>
      <c r="L41" s="696"/>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8"/>
      <c r="AP41" s="633"/>
      <c r="AQ41" s="696"/>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8"/>
      <c r="BU41" s="16"/>
    </row>
    <row r="42" spans="2:73" s="17" customFormat="1" ht="15.5">
      <c r="B42" s="692"/>
      <c r="C42" s="692"/>
      <c r="D42" s="692"/>
      <c r="E42" s="692"/>
      <c r="F42" s="692"/>
      <c r="G42" s="692"/>
      <c r="H42" s="692"/>
      <c r="I42" s="644"/>
      <c r="J42" s="644"/>
      <c r="K42" s="633"/>
      <c r="L42" s="696"/>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8"/>
      <c r="AP42" s="633"/>
      <c r="AQ42" s="696"/>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8"/>
      <c r="BU42" s="16"/>
    </row>
    <row r="43" spans="2:73" s="17" customFormat="1" ht="15.5">
      <c r="B43" s="692"/>
      <c r="C43" s="692"/>
      <c r="D43" s="692"/>
      <c r="E43" s="692"/>
      <c r="F43" s="692"/>
      <c r="G43" s="692"/>
      <c r="H43" s="692"/>
      <c r="I43" s="644"/>
      <c r="J43" s="644"/>
      <c r="K43" s="633"/>
      <c r="L43" s="696"/>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8"/>
      <c r="AP43" s="633"/>
      <c r="AQ43" s="696"/>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697"/>
      <c r="BP43" s="697"/>
      <c r="BQ43" s="697"/>
      <c r="BR43" s="697"/>
      <c r="BS43" s="697"/>
      <c r="BT43" s="698"/>
      <c r="BU43" s="16"/>
    </row>
    <row r="44" spans="2:73" s="17" customFormat="1" ht="15.5">
      <c r="B44" s="692"/>
      <c r="C44" s="692"/>
      <c r="D44" s="692"/>
      <c r="E44" s="692"/>
      <c r="F44" s="692"/>
      <c r="G44" s="692"/>
      <c r="H44" s="692"/>
      <c r="I44" s="644"/>
      <c r="J44" s="644"/>
      <c r="K44" s="633"/>
      <c r="L44" s="696"/>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c r="AM44" s="697"/>
      <c r="AN44" s="697"/>
      <c r="AO44" s="698"/>
      <c r="AP44" s="633"/>
      <c r="AQ44" s="696"/>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697"/>
      <c r="BP44" s="697"/>
      <c r="BQ44" s="697"/>
      <c r="BR44" s="697"/>
      <c r="BS44" s="697"/>
      <c r="BT44" s="698"/>
      <c r="BU44" s="16"/>
    </row>
    <row r="45" spans="2:73" s="17" customFormat="1" ht="15.5">
      <c r="B45" s="692"/>
      <c r="C45" s="692"/>
      <c r="D45" s="692"/>
      <c r="E45" s="692"/>
      <c r="F45" s="692"/>
      <c r="G45" s="692"/>
      <c r="H45" s="692"/>
      <c r="I45" s="644"/>
      <c r="J45" s="644"/>
      <c r="K45" s="633"/>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8"/>
      <c r="AP45" s="633"/>
      <c r="AQ45" s="696"/>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697"/>
      <c r="BP45" s="697"/>
      <c r="BQ45" s="697"/>
      <c r="BR45" s="697"/>
      <c r="BS45" s="697"/>
      <c r="BT45" s="698"/>
      <c r="BU45" s="16"/>
    </row>
    <row r="46" spans="2:73" s="17" customFormat="1" ht="15.5">
      <c r="B46" s="692"/>
      <c r="C46" s="692"/>
      <c r="D46" s="692"/>
      <c r="E46" s="692"/>
      <c r="F46" s="692"/>
      <c r="G46" s="692"/>
      <c r="H46" s="692"/>
      <c r="I46" s="644"/>
      <c r="J46" s="644"/>
      <c r="K46" s="633"/>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633"/>
      <c r="AQ46" s="696"/>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697"/>
      <c r="BP46" s="697"/>
      <c r="BQ46" s="697"/>
      <c r="BR46" s="697"/>
      <c r="BS46" s="697"/>
      <c r="BT46" s="698"/>
      <c r="BU46" s="16"/>
    </row>
    <row r="47" spans="2:73" s="17" customFormat="1" ht="15.5">
      <c r="B47" s="692"/>
      <c r="C47" s="692"/>
      <c r="D47" s="692"/>
      <c r="E47" s="692"/>
      <c r="F47" s="692"/>
      <c r="G47" s="692"/>
      <c r="H47" s="692"/>
      <c r="I47" s="644"/>
      <c r="J47" s="644"/>
      <c r="K47" s="633"/>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8"/>
      <c r="AP47" s="633"/>
      <c r="AQ47" s="696"/>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8"/>
      <c r="BU47" s="16"/>
    </row>
    <row r="48" spans="2:73" s="17" customFormat="1" ht="15.5">
      <c r="B48" s="692"/>
      <c r="C48" s="692"/>
      <c r="D48" s="692"/>
      <c r="E48" s="692"/>
      <c r="F48" s="692"/>
      <c r="G48" s="692"/>
      <c r="H48" s="692"/>
      <c r="I48" s="644"/>
      <c r="J48" s="644"/>
      <c r="K48" s="633"/>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8"/>
      <c r="AP48" s="633"/>
      <c r="AQ48" s="696"/>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s="697"/>
      <c r="BP48" s="697"/>
      <c r="BQ48" s="697"/>
      <c r="BR48" s="697"/>
      <c r="BS48" s="697"/>
      <c r="BT48" s="698"/>
      <c r="BU48" s="16"/>
    </row>
    <row r="49" spans="2:73" s="17" customFormat="1" ht="15.5">
      <c r="B49" s="692"/>
      <c r="C49" s="692"/>
      <c r="D49" s="692"/>
      <c r="E49" s="692"/>
      <c r="F49" s="692"/>
      <c r="G49" s="692"/>
      <c r="H49" s="692"/>
      <c r="I49" s="644"/>
      <c r="J49" s="644"/>
      <c r="K49" s="633"/>
      <c r="L49" s="696"/>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8"/>
      <c r="AP49" s="633"/>
      <c r="AQ49" s="696"/>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s="697"/>
      <c r="BP49" s="697"/>
      <c r="BQ49" s="697"/>
      <c r="BR49" s="697"/>
      <c r="BS49" s="697"/>
      <c r="BT49" s="698"/>
      <c r="BU49" s="16"/>
    </row>
    <row r="50" spans="2:73" s="17" customFormat="1" ht="15.5">
      <c r="B50" s="692"/>
      <c r="C50" s="692"/>
      <c r="D50" s="692"/>
      <c r="E50" s="692"/>
      <c r="F50" s="692"/>
      <c r="G50" s="692"/>
      <c r="H50" s="692"/>
      <c r="I50" s="644"/>
      <c r="J50" s="644"/>
      <c r="K50" s="633"/>
      <c r="L50" s="696"/>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8"/>
      <c r="AP50" s="633"/>
      <c r="AQ50" s="696"/>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c r="BO50" s="697"/>
      <c r="BP50" s="697"/>
      <c r="BQ50" s="697"/>
      <c r="BR50" s="697"/>
      <c r="BS50" s="697"/>
      <c r="BT50" s="698"/>
      <c r="BU50" s="16"/>
    </row>
    <row r="51" spans="2:73" s="17" customFormat="1" ht="15.5">
      <c r="B51" s="692"/>
      <c r="C51" s="692"/>
      <c r="D51" s="692"/>
      <c r="E51" s="692"/>
      <c r="F51" s="692"/>
      <c r="G51" s="692"/>
      <c r="H51" s="692"/>
      <c r="I51" s="644"/>
      <c r="J51" s="644"/>
      <c r="K51" s="633"/>
      <c r="L51" s="696"/>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8"/>
      <c r="AP51" s="633"/>
      <c r="AQ51" s="696"/>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c r="BR51" s="697"/>
      <c r="BS51" s="697"/>
      <c r="BT51" s="698"/>
      <c r="BU51" s="16"/>
    </row>
    <row r="52" spans="2:73" s="17" customFormat="1" ht="15.5">
      <c r="B52" s="692"/>
      <c r="C52" s="692"/>
      <c r="D52" s="692"/>
      <c r="E52" s="692"/>
      <c r="F52" s="692"/>
      <c r="G52" s="692"/>
      <c r="H52" s="692"/>
      <c r="I52" s="644"/>
      <c r="J52" s="644"/>
      <c r="K52" s="633"/>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8"/>
      <c r="AP52" s="633"/>
      <c r="AQ52" s="696"/>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c r="BR52" s="697"/>
      <c r="BS52" s="697"/>
      <c r="BT52" s="698"/>
      <c r="BU52" s="16"/>
    </row>
    <row r="53" spans="2:73">
      <c r="B53" s="692"/>
      <c r="C53" s="692"/>
      <c r="D53" s="692"/>
      <c r="E53" s="692"/>
      <c r="F53" s="692"/>
      <c r="G53" s="692"/>
      <c r="H53" s="692"/>
      <c r="I53" s="644"/>
      <c r="J53" s="644"/>
      <c r="K53" s="633"/>
      <c r="L53" s="696"/>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8"/>
      <c r="AP53" s="633"/>
      <c r="AQ53" s="696"/>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c r="BR53" s="697"/>
      <c r="BS53" s="697"/>
      <c r="BT53" s="698"/>
    </row>
    <row r="54" spans="2:73">
      <c r="B54" s="692"/>
      <c r="C54" s="692"/>
      <c r="D54" s="692"/>
      <c r="E54" s="692"/>
      <c r="F54" s="692"/>
      <c r="G54" s="692"/>
      <c r="H54" s="692"/>
      <c r="I54" s="644"/>
      <c r="J54" s="644"/>
      <c r="K54" s="633"/>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8"/>
      <c r="AP54" s="633"/>
      <c r="AQ54" s="696"/>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8"/>
    </row>
    <row r="55" spans="2:73">
      <c r="B55" s="692"/>
      <c r="C55" s="692"/>
      <c r="D55" s="692"/>
      <c r="E55" s="692"/>
      <c r="F55" s="692"/>
      <c r="G55" s="692"/>
      <c r="H55" s="692"/>
      <c r="I55" s="644"/>
      <c r="J55" s="644"/>
      <c r="K55" s="633"/>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8"/>
      <c r="AP55" s="633"/>
      <c r="AQ55" s="696"/>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8"/>
    </row>
    <row r="56" spans="2:73">
      <c r="B56" s="692"/>
      <c r="C56" s="692"/>
      <c r="D56" s="692"/>
      <c r="E56" s="692"/>
      <c r="F56" s="692"/>
      <c r="G56" s="692"/>
      <c r="H56" s="692"/>
      <c r="I56" s="644"/>
      <c r="J56" s="644"/>
      <c r="K56" s="633"/>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8"/>
      <c r="AP56" s="633"/>
      <c r="AQ56" s="696"/>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c r="BR56" s="697"/>
      <c r="BS56" s="697"/>
      <c r="BT56" s="698"/>
    </row>
    <row r="57" spans="2:73">
      <c r="B57" s="692"/>
      <c r="C57" s="692"/>
      <c r="D57" s="692"/>
      <c r="E57" s="692"/>
      <c r="F57" s="692"/>
      <c r="G57" s="692"/>
      <c r="H57" s="692"/>
      <c r="I57" s="644"/>
      <c r="J57" s="644"/>
      <c r="K57" s="633"/>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8"/>
      <c r="AP57" s="633"/>
      <c r="AQ57" s="696"/>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c r="BR57" s="697"/>
      <c r="BS57" s="697"/>
      <c r="BT57" s="698"/>
    </row>
    <row r="58" spans="2:73">
      <c r="B58" s="692"/>
      <c r="C58" s="692"/>
      <c r="D58" s="692"/>
      <c r="E58" s="692"/>
      <c r="F58" s="692"/>
      <c r="G58" s="692"/>
      <c r="H58" s="692"/>
      <c r="I58" s="644"/>
      <c r="J58" s="644"/>
      <c r="K58" s="633"/>
      <c r="L58" s="696"/>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697"/>
      <c r="AN58" s="697"/>
      <c r="AO58" s="698"/>
      <c r="AP58" s="633"/>
      <c r="AQ58" s="696"/>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c r="BR58" s="697"/>
      <c r="BS58" s="697"/>
      <c r="BT58" s="698"/>
    </row>
    <row r="59" spans="2:73">
      <c r="B59" s="692"/>
      <c r="C59" s="692"/>
      <c r="D59" s="692"/>
      <c r="E59" s="692"/>
      <c r="F59" s="692"/>
      <c r="G59" s="692"/>
      <c r="H59" s="692"/>
      <c r="I59" s="644"/>
      <c r="J59" s="644"/>
      <c r="K59" s="633"/>
      <c r="L59" s="696"/>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8"/>
      <c r="AP59" s="633"/>
      <c r="AQ59" s="696"/>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8"/>
    </row>
    <row r="60" spans="2:73" ht="15.5">
      <c r="B60" s="692"/>
      <c r="C60" s="692"/>
      <c r="D60" s="692"/>
      <c r="E60" s="692"/>
      <c r="F60" s="692"/>
      <c r="G60" s="692"/>
      <c r="H60" s="692"/>
      <c r="I60" s="644"/>
      <c r="J60" s="644"/>
      <c r="K60" s="633"/>
      <c r="L60" s="696"/>
      <c r="M60" s="697"/>
      <c r="N60" s="697"/>
      <c r="O60" s="697"/>
      <c r="P60" s="697"/>
      <c r="Q60" s="697"/>
      <c r="R60" s="697"/>
      <c r="S60" s="697"/>
      <c r="T60" s="697"/>
      <c r="U60" s="697"/>
      <c r="V60" s="697"/>
      <c r="W60" s="697"/>
      <c r="X60" s="697"/>
      <c r="Y60" s="697"/>
      <c r="Z60" s="697"/>
      <c r="AA60" s="697"/>
      <c r="AB60" s="697"/>
      <c r="AC60" s="697"/>
      <c r="AD60" s="697"/>
      <c r="AE60" s="697"/>
      <c r="AF60" s="697"/>
      <c r="AG60" s="697"/>
      <c r="AH60" s="697"/>
      <c r="AI60" s="697"/>
      <c r="AJ60" s="697"/>
      <c r="AK60" s="697"/>
      <c r="AL60" s="697"/>
      <c r="AM60" s="697"/>
      <c r="AN60" s="697"/>
      <c r="AO60" s="698"/>
      <c r="AP60" s="633"/>
      <c r="AQ60" s="696"/>
      <c r="AR60" s="697"/>
      <c r="AS60" s="697"/>
      <c r="AT60" s="697"/>
      <c r="AU60" s="697"/>
      <c r="AV60" s="697"/>
      <c r="AW60" s="697"/>
      <c r="AX60" s="697"/>
      <c r="AY60" s="697"/>
      <c r="AZ60" s="697"/>
      <c r="BA60" s="697"/>
      <c r="BB60" s="697"/>
      <c r="BC60" s="697"/>
      <c r="BD60" s="697"/>
      <c r="BE60" s="697"/>
      <c r="BF60" s="697"/>
      <c r="BG60" s="697"/>
      <c r="BH60" s="697"/>
      <c r="BI60" s="697"/>
      <c r="BJ60" s="697"/>
      <c r="BK60" s="697"/>
      <c r="BL60" s="697"/>
      <c r="BM60" s="697"/>
      <c r="BN60" s="697"/>
      <c r="BO60" s="697"/>
      <c r="BP60" s="697"/>
      <c r="BQ60" s="697"/>
      <c r="BR60" s="697"/>
      <c r="BS60" s="697"/>
      <c r="BT60" s="698"/>
      <c r="BU60" s="163"/>
    </row>
    <row r="61" spans="2:73">
      <c r="B61" s="692"/>
      <c r="C61" s="692"/>
      <c r="D61" s="692"/>
      <c r="E61" s="692"/>
      <c r="F61" s="692"/>
      <c r="G61" s="692"/>
      <c r="H61" s="692"/>
      <c r="I61" s="644"/>
      <c r="J61" s="644"/>
      <c r="K61" s="633"/>
      <c r="L61" s="696"/>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7"/>
      <c r="AK61" s="697"/>
      <c r="AL61" s="697"/>
      <c r="AM61" s="697"/>
      <c r="AN61" s="697"/>
      <c r="AO61" s="698"/>
      <c r="AP61" s="633"/>
      <c r="AQ61" s="696"/>
      <c r="AR61" s="697"/>
      <c r="AS61" s="697"/>
      <c r="AT61" s="697"/>
      <c r="AU61" s="697"/>
      <c r="AV61" s="697"/>
      <c r="AW61" s="697"/>
      <c r="AX61" s="697"/>
      <c r="AY61" s="697"/>
      <c r="AZ61" s="697"/>
      <c r="BA61" s="697"/>
      <c r="BB61" s="697"/>
      <c r="BC61" s="697"/>
      <c r="BD61" s="697"/>
      <c r="BE61" s="697"/>
      <c r="BF61" s="697"/>
      <c r="BG61" s="697"/>
      <c r="BH61" s="697"/>
      <c r="BI61" s="697"/>
      <c r="BJ61" s="697"/>
      <c r="BK61" s="697"/>
      <c r="BL61" s="697"/>
      <c r="BM61" s="697"/>
      <c r="BN61" s="697"/>
      <c r="BO61" s="697"/>
      <c r="BP61" s="697"/>
      <c r="BQ61" s="697"/>
      <c r="BR61" s="697"/>
      <c r="BS61" s="697"/>
      <c r="BT61" s="698"/>
    </row>
    <row r="62" spans="2:73">
      <c r="B62" s="692"/>
      <c r="C62" s="692"/>
      <c r="D62" s="692"/>
      <c r="E62" s="692"/>
      <c r="F62" s="692"/>
      <c r="G62" s="692"/>
      <c r="H62" s="692"/>
      <c r="I62" s="644"/>
      <c r="J62" s="644"/>
      <c r="K62" s="633"/>
      <c r="L62" s="696"/>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7"/>
      <c r="AK62" s="697"/>
      <c r="AL62" s="697"/>
      <c r="AM62" s="697"/>
      <c r="AN62" s="697"/>
      <c r="AO62" s="698"/>
      <c r="AP62" s="633"/>
      <c r="AQ62" s="696"/>
      <c r="AR62" s="697"/>
      <c r="AS62" s="697"/>
      <c r="AT62" s="697"/>
      <c r="AU62" s="697"/>
      <c r="AV62" s="697"/>
      <c r="AW62" s="697"/>
      <c r="AX62" s="697"/>
      <c r="AY62" s="697"/>
      <c r="AZ62" s="697"/>
      <c r="BA62" s="697"/>
      <c r="BB62" s="697"/>
      <c r="BC62" s="697"/>
      <c r="BD62" s="697"/>
      <c r="BE62" s="697"/>
      <c r="BF62" s="697"/>
      <c r="BG62" s="697"/>
      <c r="BH62" s="697"/>
      <c r="BI62" s="697"/>
      <c r="BJ62" s="697"/>
      <c r="BK62" s="697"/>
      <c r="BL62" s="697"/>
      <c r="BM62" s="697"/>
      <c r="BN62" s="697"/>
      <c r="BO62" s="697"/>
      <c r="BP62" s="697"/>
      <c r="BQ62" s="697"/>
      <c r="BR62" s="697"/>
      <c r="BS62" s="697"/>
      <c r="BT62" s="698"/>
    </row>
    <row r="63" spans="2:73">
      <c r="B63" s="692"/>
      <c r="C63" s="692"/>
      <c r="D63" s="692"/>
      <c r="E63" s="692"/>
      <c r="F63" s="692"/>
      <c r="G63" s="692"/>
      <c r="H63" s="692"/>
      <c r="I63" s="644"/>
      <c r="J63" s="644"/>
      <c r="K63" s="633"/>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8"/>
      <c r="AP63" s="633"/>
      <c r="AQ63" s="696"/>
      <c r="AR63" s="697"/>
      <c r="AS63" s="697"/>
      <c r="AT63" s="697"/>
      <c r="AU63" s="697"/>
      <c r="AV63" s="697"/>
      <c r="AW63" s="697"/>
      <c r="AX63" s="697"/>
      <c r="AY63" s="697"/>
      <c r="AZ63" s="697"/>
      <c r="BA63" s="697"/>
      <c r="BB63" s="697"/>
      <c r="BC63" s="697"/>
      <c r="BD63" s="697"/>
      <c r="BE63" s="697"/>
      <c r="BF63" s="697"/>
      <c r="BG63" s="697"/>
      <c r="BH63" s="697"/>
      <c r="BI63" s="697"/>
      <c r="BJ63" s="697"/>
      <c r="BK63" s="697"/>
      <c r="BL63" s="697"/>
      <c r="BM63" s="697"/>
      <c r="BN63" s="697"/>
      <c r="BO63" s="697"/>
      <c r="BP63" s="697"/>
      <c r="BQ63" s="697"/>
      <c r="BR63" s="697"/>
      <c r="BS63" s="697"/>
      <c r="BT63" s="698"/>
    </row>
    <row r="64" spans="2:73">
      <c r="B64" s="692"/>
      <c r="C64" s="692"/>
      <c r="D64" s="692"/>
      <c r="E64" s="692"/>
      <c r="F64" s="692"/>
      <c r="G64" s="692"/>
      <c r="H64" s="692"/>
      <c r="I64" s="644"/>
      <c r="J64" s="644"/>
      <c r="K64" s="633"/>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8"/>
      <c r="AP64" s="633"/>
      <c r="AQ64" s="696"/>
      <c r="AR64" s="697"/>
      <c r="AS64" s="697"/>
      <c r="AT64" s="697"/>
      <c r="AU64" s="697"/>
      <c r="AV64" s="697"/>
      <c r="AW64" s="697"/>
      <c r="AX64" s="697"/>
      <c r="AY64" s="697"/>
      <c r="AZ64" s="697"/>
      <c r="BA64" s="697"/>
      <c r="BB64" s="697"/>
      <c r="BC64" s="697"/>
      <c r="BD64" s="697"/>
      <c r="BE64" s="697"/>
      <c r="BF64" s="697"/>
      <c r="BG64" s="697"/>
      <c r="BH64" s="697"/>
      <c r="BI64" s="697"/>
      <c r="BJ64" s="697"/>
      <c r="BK64" s="697"/>
      <c r="BL64" s="697"/>
      <c r="BM64" s="697"/>
      <c r="BN64" s="697"/>
      <c r="BO64" s="697"/>
      <c r="BP64" s="697"/>
      <c r="BQ64" s="697"/>
      <c r="BR64" s="697"/>
      <c r="BS64" s="697"/>
      <c r="BT64" s="698"/>
    </row>
    <row r="65" spans="2:73">
      <c r="B65" s="692"/>
      <c r="C65" s="692"/>
      <c r="D65" s="692"/>
      <c r="E65" s="692"/>
      <c r="F65" s="692"/>
      <c r="G65" s="692"/>
      <c r="H65" s="692"/>
      <c r="I65" s="644"/>
      <c r="J65" s="644"/>
      <c r="K65" s="633"/>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8"/>
      <c r="AP65" s="633"/>
      <c r="AQ65" s="696"/>
      <c r="AR65" s="697"/>
      <c r="AS65" s="697"/>
      <c r="AT65" s="697"/>
      <c r="AU65" s="697"/>
      <c r="AV65" s="697"/>
      <c r="AW65" s="697"/>
      <c r="AX65" s="697"/>
      <c r="AY65" s="697"/>
      <c r="AZ65" s="697"/>
      <c r="BA65" s="697"/>
      <c r="BB65" s="697"/>
      <c r="BC65" s="697"/>
      <c r="BD65" s="697"/>
      <c r="BE65" s="697"/>
      <c r="BF65" s="697"/>
      <c r="BG65" s="697"/>
      <c r="BH65" s="697"/>
      <c r="BI65" s="697"/>
      <c r="BJ65" s="697"/>
      <c r="BK65" s="697"/>
      <c r="BL65" s="697"/>
      <c r="BM65" s="697"/>
      <c r="BN65" s="697"/>
      <c r="BO65" s="697"/>
      <c r="BP65" s="697"/>
      <c r="BQ65" s="697"/>
      <c r="BR65" s="697"/>
      <c r="BS65" s="697"/>
      <c r="BT65" s="698"/>
    </row>
    <row r="66" spans="2:73">
      <c r="B66" s="692"/>
      <c r="C66" s="692"/>
      <c r="D66" s="692"/>
      <c r="E66" s="692"/>
      <c r="F66" s="692"/>
      <c r="G66" s="692"/>
      <c r="H66" s="692"/>
      <c r="I66" s="644"/>
      <c r="J66" s="644"/>
      <c r="K66" s="633"/>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8"/>
      <c r="AP66" s="633"/>
      <c r="AQ66" s="696"/>
      <c r="AR66" s="697"/>
      <c r="AS66" s="697"/>
      <c r="AT66" s="697"/>
      <c r="AU66" s="697"/>
      <c r="AV66" s="697"/>
      <c r="AW66" s="697"/>
      <c r="AX66" s="697"/>
      <c r="AY66" s="697"/>
      <c r="AZ66" s="697"/>
      <c r="BA66" s="697"/>
      <c r="BB66" s="697"/>
      <c r="BC66" s="697"/>
      <c r="BD66" s="697"/>
      <c r="BE66" s="697"/>
      <c r="BF66" s="697"/>
      <c r="BG66" s="697"/>
      <c r="BH66" s="697"/>
      <c r="BI66" s="697"/>
      <c r="BJ66" s="697"/>
      <c r="BK66" s="697"/>
      <c r="BL66" s="697"/>
      <c r="BM66" s="697"/>
      <c r="BN66" s="697"/>
      <c r="BO66" s="697"/>
      <c r="BP66" s="697"/>
      <c r="BQ66" s="697"/>
      <c r="BR66" s="697"/>
      <c r="BS66" s="697"/>
      <c r="BT66" s="698"/>
    </row>
    <row r="67" spans="2:73">
      <c r="B67" s="692"/>
      <c r="C67" s="692"/>
      <c r="D67" s="692"/>
      <c r="E67" s="692"/>
      <c r="F67" s="692"/>
      <c r="G67" s="692"/>
      <c r="H67" s="692"/>
      <c r="I67" s="644"/>
      <c r="J67" s="644"/>
      <c r="K67" s="633"/>
      <c r="L67" s="696"/>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8"/>
      <c r="AP67" s="633"/>
      <c r="AQ67" s="696"/>
      <c r="AR67" s="697"/>
      <c r="AS67" s="697"/>
      <c r="AT67" s="697"/>
      <c r="AU67" s="697"/>
      <c r="AV67" s="697"/>
      <c r="AW67" s="697"/>
      <c r="AX67" s="697"/>
      <c r="AY67" s="697"/>
      <c r="AZ67" s="697"/>
      <c r="BA67" s="697"/>
      <c r="BB67" s="697"/>
      <c r="BC67" s="697"/>
      <c r="BD67" s="697"/>
      <c r="BE67" s="697"/>
      <c r="BF67" s="697"/>
      <c r="BG67" s="697"/>
      <c r="BH67" s="697"/>
      <c r="BI67" s="697"/>
      <c r="BJ67" s="697"/>
      <c r="BK67" s="697"/>
      <c r="BL67" s="697"/>
      <c r="BM67" s="697"/>
      <c r="BN67" s="697"/>
      <c r="BO67" s="697"/>
      <c r="BP67" s="697"/>
      <c r="BQ67" s="697"/>
      <c r="BR67" s="697"/>
      <c r="BS67" s="697"/>
      <c r="BT67" s="698"/>
    </row>
    <row r="68" spans="2:73">
      <c r="B68" s="692"/>
      <c r="C68" s="692"/>
      <c r="D68" s="692"/>
      <c r="E68" s="692"/>
      <c r="F68" s="692"/>
      <c r="G68" s="692"/>
      <c r="H68" s="692"/>
      <c r="I68" s="644"/>
      <c r="J68" s="644"/>
      <c r="K68" s="633"/>
      <c r="L68" s="696"/>
      <c r="M68" s="697"/>
      <c r="N68" s="697"/>
      <c r="O68" s="697"/>
      <c r="P68" s="697"/>
      <c r="Q68" s="697"/>
      <c r="R68" s="697"/>
      <c r="S68" s="697"/>
      <c r="T68" s="697"/>
      <c r="U68" s="697"/>
      <c r="V68" s="697"/>
      <c r="W68" s="697"/>
      <c r="X68" s="697"/>
      <c r="Y68" s="697"/>
      <c r="Z68" s="697"/>
      <c r="AA68" s="697"/>
      <c r="AB68" s="697"/>
      <c r="AC68" s="697"/>
      <c r="AD68" s="697"/>
      <c r="AE68" s="697"/>
      <c r="AF68" s="697"/>
      <c r="AG68" s="697"/>
      <c r="AH68" s="697"/>
      <c r="AI68" s="697"/>
      <c r="AJ68" s="697"/>
      <c r="AK68" s="697"/>
      <c r="AL68" s="697"/>
      <c r="AM68" s="697"/>
      <c r="AN68" s="697"/>
      <c r="AO68" s="698"/>
      <c r="AP68" s="633"/>
      <c r="AQ68" s="696"/>
      <c r="AR68" s="697"/>
      <c r="AS68" s="697"/>
      <c r="AT68" s="697"/>
      <c r="AU68" s="697"/>
      <c r="AV68" s="697"/>
      <c r="AW68" s="697"/>
      <c r="AX68" s="697"/>
      <c r="AY68" s="697"/>
      <c r="AZ68" s="697"/>
      <c r="BA68" s="697"/>
      <c r="BB68" s="697"/>
      <c r="BC68" s="697"/>
      <c r="BD68" s="697"/>
      <c r="BE68" s="697"/>
      <c r="BF68" s="697"/>
      <c r="BG68" s="697"/>
      <c r="BH68" s="697"/>
      <c r="BI68" s="697"/>
      <c r="BJ68" s="697"/>
      <c r="BK68" s="697"/>
      <c r="BL68" s="697"/>
      <c r="BM68" s="697"/>
      <c r="BN68" s="697"/>
      <c r="BO68" s="697"/>
      <c r="BP68" s="697"/>
      <c r="BQ68" s="697"/>
      <c r="BR68" s="697"/>
      <c r="BS68" s="697"/>
      <c r="BT68" s="698"/>
    </row>
    <row r="69" spans="2:73">
      <c r="B69" s="692"/>
      <c r="C69" s="692"/>
      <c r="D69" s="692"/>
      <c r="E69" s="692"/>
      <c r="F69" s="692"/>
      <c r="G69" s="692"/>
      <c r="H69" s="692"/>
      <c r="I69" s="644"/>
      <c r="J69" s="644"/>
      <c r="K69" s="633"/>
      <c r="L69" s="696"/>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8"/>
      <c r="AP69" s="633"/>
      <c r="AQ69" s="696"/>
      <c r="AR69" s="697"/>
      <c r="AS69" s="697"/>
      <c r="AT69" s="697"/>
      <c r="AU69" s="697"/>
      <c r="AV69" s="697"/>
      <c r="AW69" s="697"/>
      <c r="AX69" s="697"/>
      <c r="AY69" s="697"/>
      <c r="AZ69" s="697"/>
      <c r="BA69" s="697"/>
      <c r="BB69" s="697"/>
      <c r="BC69" s="697"/>
      <c r="BD69" s="697"/>
      <c r="BE69" s="697"/>
      <c r="BF69" s="697"/>
      <c r="BG69" s="697"/>
      <c r="BH69" s="697"/>
      <c r="BI69" s="697"/>
      <c r="BJ69" s="697"/>
      <c r="BK69" s="697"/>
      <c r="BL69" s="697"/>
      <c r="BM69" s="697"/>
      <c r="BN69" s="697"/>
      <c r="BO69" s="697"/>
      <c r="BP69" s="697"/>
      <c r="BQ69" s="697"/>
      <c r="BR69" s="697"/>
      <c r="BS69" s="697"/>
      <c r="BT69" s="698"/>
    </row>
    <row r="70" spans="2:73">
      <c r="B70" s="692"/>
      <c r="C70" s="692"/>
      <c r="D70" s="692"/>
      <c r="E70" s="692"/>
      <c r="F70" s="692"/>
      <c r="G70" s="692"/>
      <c r="H70" s="692"/>
      <c r="I70" s="644"/>
      <c r="J70" s="644"/>
      <c r="K70" s="633"/>
      <c r="L70" s="696"/>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8"/>
      <c r="AP70" s="633"/>
      <c r="AQ70" s="696"/>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8"/>
    </row>
    <row r="71" spans="2:73">
      <c r="B71" s="692"/>
      <c r="C71" s="692"/>
      <c r="D71" s="692"/>
      <c r="E71" s="692"/>
      <c r="F71" s="692"/>
      <c r="G71" s="692"/>
      <c r="H71" s="692"/>
      <c r="I71" s="644"/>
      <c r="J71" s="644"/>
      <c r="K71" s="633"/>
      <c r="L71" s="696"/>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8"/>
      <c r="AP71" s="633"/>
      <c r="AQ71" s="699"/>
      <c r="AR71" s="700"/>
      <c r="AS71" s="700"/>
      <c r="AT71" s="700"/>
      <c r="AU71" s="700"/>
      <c r="AV71" s="700"/>
      <c r="AW71" s="700"/>
      <c r="AX71" s="700"/>
      <c r="AY71" s="700"/>
      <c r="AZ71" s="700"/>
      <c r="BA71" s="700"/>
      <c r="BB71" s="700"/>
      <c r="BC71" s="700"/>
      <c r="BD71" s="700"/>
      <c r="BE71" s="700"/>
      <c r="BF71" s="700"/>
      <c r="BG71" s="700"/>
      <c r="BH71" s="700"/>
      <c r="BI71" s="700"/>
      <c r="BJ71" s="700"/>
      <c r="BK71" s="700"/>
      <c r="BL71" s="700"/>
      <c r="BM71" s="700"/>
      <c r="BN71" s="700"/>
      <c r="BO71" s="700"/>
      <c r="BP71" s="700"/>
      <c r="BQ71" s="700"/>
      <c r="BR71" s="700"/>
      <c r="BS71" s="700"/>
      <c r="BT71" s="701"/>
    </row>
    <row r="72" spans="2:73">
      <c r="B72" s="692"/>
      <c r="C72" s="692"/>
      <c r="D72" s="692"/>
      <c r="E72" s="692"/>
      <c r="F72" s="692"/>
      <c r="G72" s="692"/>
      <c r="H72" s="692"/>
      <c r="I72" s="644"/>
      <c r="J72" s="644"/>
      <c r="K72" s="633"/>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8"/>
      <c r="AP72" s="633"/>
      <c r="AQ72" s="693"/>
      <c r="AR72" s="694"/>
      <c r="AS72" s="694"/>
      <c r="AT72" s="694"/>
      <c r="AU72" s="694"/>
      <c r="AV72" s="694"/>
      <c r="AW72" s="694"/>
      <c r="AX72" s="694"/>
      <c r="AY72" s="694"/>
      <c r="AZ72" s="694"/>
      <c r="BA72" s="694"/>
      <c r="BB72" s="694"/>
      <c r="BC72" s="694"/>
      <c r="BD72" s="694"/>
      <c r="BE72" s="694"/>
      <c r="BF72" s="694"/>
      <c r="BG72" s="694"/>
      <c r="BH72" s="694"/>
      <c r="BI72" s="694"/>
      <c r="BJ72" s="694"/>
      <c r="BK72" s="694"/>
      <c r="BL72" s="694"/>
      <c r="BM72" s="694"/>
      <c r="BN72" s="694"/>
      <c r="BO72" s="694"/>
      <c r="BP72" s="694"/>
      <c r="BQ72" s="694"/>
      <c r="BR72" s="694"/>
      <c r="BS72" s="694"/>
      <c r="BT72" s="695"/>
    </row>
    <row r="73" spans="2:73">
      <c r="B73" s="692"/>
      <c r="C73" s="692"/>
      <c r="D73" s="692"/>
      <c r="E73" s="692"/>
      <c r="F73" s="692"/>
      <c r="G73" s="692"/>
      <c r="H73" s="692"/>
      <c r="I73" s="644"/>
      <c r="J73" s="644"/>
      <c r="K73" s="633"/>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8"/>
      <c r="AP73" s="633"/>
      <c r="AQ73" s="696"/>
      <c r="AR73" s="697"/>
      <c r="AS73" s="697"/>
      <c r="AT73" s="697"/>
      <c r="AU73" s="697"/>
      <c r="AV73" s="697"/>
      <c r="AW73" s="697"/>
      <c r="AX73" s="697"/>
      <c r="AY73" s="697"/>
      <c r="AZ73" s="697"/>
      <c r="BA73" s="697"/>
      <c r="BB73" s="697"/>
      <c r="BC73" s="697"/>
      <c r="BD73" s="697"/>
      <c r="BE73" s="697"/>
      <c r="BF73" s="697"/>
      <c r="BG73" s="697"/>
      <c r="BH73" s="697"/>
      <c r="BI73" s="697"/>
      <c r="BJ73" s="697"/>
      <c r="BK73" s="697"/>
      <c r="BL73" s="697"/>
      <c r="BM73" s="697"/>
      <c r="BN73" s="697"/>
      <c r="BO73" s="697"/>
      <c r="BP73" s="697"/>
      <c r="BQ73" s="697"/>
      <c r="BR73" s="697"/>
      <c r="BS73" s="697"/>
      <c r="BT73" s="698"/>
    </row>
    <row r="74" spans="2:73">
      <c r="B74" s="692"/>
      <c r="C74" s="692"/>
      <c r="D74" s="692"/>
      <c r="E74" s="692"/>
      <c r="F74" s="692"/>
      <c r="G74" s="692"/>
      <c r="H74" s="692"/>
      <c r="I74" s="644"/>
      <c r="J74" s="644"/>
      <c r="K74" s="633"/>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8"/>
      <c r="AP74" s="633"/>
      <c r="AQ74" s="696"/>
      <c r="AR74" s="697"/>
      <c r="AS74" s="697"/>
      <c r="AT74" s="697"/>
      <c r="AU74" s="697"/>
      <c r="AV74" s="697"/>
      <c r="AW74" s="697"/>
      <c r="AX74" s="697"/>
      <c r="AY74" s="697"/>
      <c r="AZ74" s="697"/>
      <c r="BA74" s="697"/>
      <c r="BB74" s="697"/>
      <c r="BC74" s="697"/>
      <c r="BD74" s="697"/>
      <c r="BE74" s="697"/>
      <c r="BF74" s="697"/>
      <c r="BG74" s="697"/>
      <c r="BH74" s="697"/>
      <c r="BI74" s="697"/>
      <c r="BJ74" s="697"/>
      <c r="BK74" s="697"/>
      <c r="BL74" s="697"/>
      <c r="BM74" s="697"/>
      <c r="BN74" s="697"/>
      <c r="BO74" s="697"/>
      <c r="BP74" s="697"/>
      <c r="BQ74" s="697"/>
      <c r="BR74" s="697"/>
      <c r="BS74" s="697"/>
      <c r="BT74" s="698"/>
    </row>
    <row r="75" spans="2:73">
      <c r="B75" s="692"/>
      <c r="C75" s="692"/>
      <c r="D75" s="692"/>
      <c r="E75" s="692"/>
      <c r="F75" s="692"/>
      <c r="G75" s="692"/>
      <c r="H75" s="692"/>
      <c r="I75" s="644"/>
      <c r="J75" s="644"/>
      <c r="K75" s="633"/>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8"/>
      <c r="AP75" s="633"/>
      <c r="AQ75" s="696"/>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8"/>
    </row>
    <row r="76" spans="2:73">
      <c r="B76" s="692"/>
      <c r="C76" s="692"/>
      <c r="D76" s="692"/>
      <c r="E76" s="692"/>
      <c r="F76" s="692"/>
      <c r="G76" s="692"/>
      <c r="H76" s="692"/>
      <c r="I76" s="644"/>
      <c r="J76" s="644"/>
      <c r="K76" s="633"/>
      <c r="L76" s="696"/>
      <c r="M76" s="697"/>
      <c r="N76" s="697"/>
      <c r="O76" s="697"/>
      <c r="P76" s="697"/>
      <c r="Q76" s="697"/>
      <c r="R76" s="697"/>
      <c r="S76" s="697"/>
      <c r="T76" s="697"/>
      <c r="U76" s="697"/>
      <c r="V76" s="697"/>
      <c r="W76" s="697"/>
      <c r="X76" s="697"/>
      <c r="Y76" s="697"/>
      <c r="Z76" s="697"/>
      <c r="AA76" s="697"/>
      <c r="AB76" s="697"/>
      <c r="AC76" s="697"/>
      <c r="AD76" s="697"/>
      <c r="AE76" s="697"/>
      <c r="AF76" s="697"/>
      <c r="AG76" s="697"/>
      <c r="AH76" s="697"/>
      <c r="AI76" s="697"/>
      <c r="AJ76" s="697"/>
      <c r="AK76" s="697"/>
      <c r="AL76" s="697"/>
      <c r="AM76" s="697"/>
      <c r="AN76" s="697"/>
      <c r="AO76" s="698"/>
      <c r="AP76" s="633"/>
      <c r="AQ76" s="696"/>
      <c r="AR76" s="697"/>
      <c r="AS76" s="697"/>
      <c r="AT76" s="697"/>
      <c r="AU76" s="697"/>
      <c r="AV76" s="697"/>
      <c r="AW76" s="697"/>
      <c r="AX76" s="697"/>
      <c r="AY76" s="697"/>
      <c r="AZ76" s="697"/>
      <c r="BA76" s="697"/>
      <c r="BB76" s="697"/>
      <c r="BC76" s="697"/>
      <c r="BD76" s="697"/>
      <c r="BE76" s="697"/>
      <c r="BF76" s="697"/>
      <c r="BG76" s="697"/>
      <c r="BH76" s="697"/>
      <c r="BI76" s="697"/>
      <c r="BJ76" s="697"/>
      <c r="BK76" s="697"/>
      <c r="BL76" s="697"/>
      <c r="BM76" s="697"/>
      <c r="BN76" s="697"/>
      <c r="BO76" s="697"/>
      <c r="BP76" s="697"/>
      <c r="BQ76" s="697"/>
      <c r="BR76" s="697"/>
      <c r="BS76" s="697"/>
      <c r="BT76" s="698"/>
    </row>
    <row r="77" spans="2:73">
      <c r="B77" s="692"/>
      <c r="C77" s="692"/>
      <c r="D77" s="692"/>
      <c r="E77" s="692"/>
      <c r="F77" s="692"/>
      <c r="G77" s="692"/>
      <c r="H77" s="692"/>
      <c r="I77" s="644"/>
      <c r="J77" s="644"/>
      <c r="K77" s="633"/>
      <c r="L77" s="696"/>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8"/>
      <c r="AP77" s="633"/>
      <c r="AQ77" s="696"/>
      <c r="AR77" s="697"/>
      <c r="AS77" s="697"/>
      <c r="AT77" s="697"/>
      <c r="AU77" s="697"/>
      <c r="AV77" s="697"/>
      <c r="AW77" s="697"/>
      <c r="AX77" s="697"/>
      <c r="AY77" s="697"/>
      <c r="AZ77" s="697"/>
      <c r="BA77" s="697"/>
      <c r="BB77" s="697"/>
      <c r="BC77" s="697"/>
      <c r="BD77" s="697"/>
      <c r="BE77" s="697"/>
      <c r="BF77" s="697"/>
      <c r="BG77" s="697"/>
      <c r="BH77" s="697"/>
      <c r="BI77" s="697"/>
      <c r="BJ77" s="697"/>
      <c r="BK77" s="697"/>
      <c r="BL77" s="697"/>
      <c r="BM77" s="697"/>
      <c r="BN77" s="697"/>
      <c r="BO77" s="697"/>
      <c r="BP77" s="697"/>
      <c r="BQ77" s="697"/>
      <c r="BR77" s="697"/>
      <c r="BS77" s="697"/>
      <c r="BT77" s="698"/>
    </row>
    <row r="78" spans="2:73">
      <c r="B78" s="692"/>
      <c r="C78" s="692"/>
      <c r="D78" s="692"/>
      <c r="E78" s="692"/>
      <c r="F78" s="692"/>
      <c r="G78" s="692"/>
      <c r="H78" s="692"/>
      <c r="I78" s="644"/>
      <c r="J78" s="644"/>
      <c r="K78" s="633"/>
      <c r="L78" s="696"/>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8"/>
      <c r="AP78" s="633"/>
      <c r="AQ78" s="696"/>
      <c r="AR78" s="697"/>
      <c r="AS78" s="697"/>
      <c r="AT78" s="697"/>
      <c r="AU78" s="697"/>
      <c r="AV78" s="697"/>
      <c r="AW78" s="697"/>
      <c r="AX78" s="697"/>
      <c r="AY78" s="697"/>
      <c r="AZ78" s="697"/>
      <c r="BA78" s="697"/>
      <c r="BB78" s="697"/>
      <c r="BC78" s="697"/>
      <c r="BD78" s="697"/>
      <c r="BE78" s="697"/>
      <c r="BF78" s="697"/>
      <c r="BG78" s="697"/>
      <c r="BH78" s="697"/>
      <c r="BI78" s="697"/>
      <c r="BJ78" s="697"/>
      <c r="BK78" s="697"/>
      <c r="BL78" s="697"/>
      <c r="BM78" s="697"/>
      <c r="BN78" s="697"/>
      <c r="BO78" s="697"/>
      <c r="BP78" s="697"/>
      <c r="BQ78" s="697"/>
      <c r="BR78" s="697"/>
      <c r="BS78" s="697"/>
      <c r="BT78" s="698"/>
    </row>
    <row r="79" spans="2:73" ht="15.5">
      <c r="B79" s="692"/>
      <c r="C79" s="692"/>
      <c r="D79" s="692"/>
      <c r="E79" s="692"/>
      <c r="F79" s="692"/>
      <c r="G79" s="692"/>
      <c r="H79" s="692"/>
      <c r="I79" s="644"/>
      <c r="J79" s="644"/>
      <c r="K79" s="633"/>
      <c r="L79" s="696"/>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8"/>
      <c r="AP79" s="633"/>
      <c r="AQ79" s="696"/>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8"/>
      <c r="BU79" s="163"/>
    </row>
    <row r="80" spans="2:73" ht="15.5">
      <c r="B80" s="692"/>
      <c r="C80" s="692"/>
      <c r="D80" s="692"/>
      <c r="E80" s="692"/>
      <c r="F80" s="692"/>
      <c r="G80" s="692"/>
      <c r="H80" s="692"/>
      <c r="I80" s="644"/>
      <c r="J80" s="644"/>
      <c r="K80" s="633"/>
      <c r="L80" s="696"/>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8"/>
      <c r="AP80" s="633"/>
      <c r="AQ80" s="696"/>
      <c r="AR80" s="697"/>
      <c r="AS80" s="697"/>
      <c r="AT80" s="697"/>
      <c r="AU80" s="697"/>
      <c r="AV80" s="697"/>
      <c r="AW80" s="697"/>
      <c r="AX80" s="697"/>
      <c r="AY80" s="697"/>
      <c r="AZ80" s="697"/>
      <c r="BA80" s="697"/>
      <c r="BB80" s="697"/>
      <c r="BC80" s="697"/>
      <c r="BD80" s="697"/>
      <c r="BE80" s="697"/>
      <c r="BF80" s="697"/>
      <c r="BG80" s="697"/>
      <c r="BH80" s="697"/>
      <c r="BI80" s="697"/>
      <c r="BJ80" s="697"/>
      <c r="BK80" s="697"/>
      <c r="BL80" s="697"/>
      <c r="BM80" s="697"/>
      <c r="BN80" s="697"/>
      <c r="BO80" s="697"/>
      <c r="BP80" s="697"/>
      <c r="BQ80" s="697"/>
      <c r="BR80" s="697"/>
      <c r="BS80" s="697"/>
      <c r="BT80" s="698"/>
      <c r="BU80" s="163"/>
    </row>
    <row r="81" spans="2:73">
      <c r="B81" s="692"/>
      <c r="C81" s="692"/>
      <c r="D81" s="692"/>
      <c r="E81" s="692"/>
      <c r="F81" s="692"/>
      <c r="G81" s="692"/>
      <c r="H81" s="692"/>
      <c r="I81" s="644"/>
      <c r="J81" s="644"/>
      <c r="K81" s="633"/>
      <c r="L81" s="696"/>
      <c r="M81" s="697"/>
      <c r="N81" s="697"/>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c r="AV81" s="697"/>
      <c r="AW81" s="697"/>
      <c r="AX81" s="697"/>
      <c r="AY81" s="697"/>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5">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5">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5">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U49"/>
  <sheetViews>
    <sheetView zoomScale="90" zoomScaleNormal="90" workbookViewId="0">
      <selection activeCell="M21" sqref="M21"/>
    </sheetView>
  </sheetViews>
  <sheetFormatPr defaultColWidth="9.08984375" defaultRowHeight="14.5"/>
  <cols>
    <col min="1" max="1" width="9.08984375" style="12"/>
    <col min="2" max="2" width="10.08984375" style="12" customWidth="1"/>
    <col min="3" max="3" width="11.36328125" style="12" customWidth="1"/>
    <col min="4" max="4" width="13.36328125" style="12" customWidth="1"/>
    <col min="5" max="5" width="12.81640625" style="12" customWidth="1"/>
    <col min="6" max="6" width="12" style="12" customWidth="1"/>
    <col min="7" max="7" width="9.08984375" style="12"/>
    <col min="8" max="8" width="24.54296875" style="12" customWidth="1"/>
    <col min="9" max="9" width="11.08984375" style="12" customWidth="1"/>
    <col min="10" max="10" width="9.08984375" style="12"/>
    <col min="11" max="11" width="11.54296875" style="12" customWidth="1"/>
    <col min="12" max="12" width="9.08984375" style="12"/>
    <col min="13" max="13" width="26" style="12" customWidth="1"/>
    <col min="14" max="14" width="9.90625" style="12" customWidth="1"/>
    <col min="15" max="15" width="9.08984375" style="12"/>
    <col min="16" max="16" width="9.81640625" style="12" customWidth="1"/>
    <col min="17" max="16384" width="9.08984375" style="12"/>
  </cols>
  <sheetData>
    <row r="12" spans="1:17" ht="24" customHeight="1" thickBot="1"/>
    <row r="13" spans="1:17" s="9" customFormat="1" ht="23.4" customHeight="1" thickBot="1">
      <c r="A13" s="588"/>
      <c r="B13" s="588" t="s">
        <v>171</v>
      </c>
      <c r="D13" s="126" t="s">
        <v>175</v>
      </c>
      <c r="E13" s="746"/>
      <c r="F13" s="177"/>
      <c r="G13" s="178"/>
      <c r="H13" s="179"/>
      <c r="K13" s="179"/>
      <c r="L13" s="177"/>
      <c r="M13" s="177"/>
      <c r="N13" s="177"/>
      <c r="O13" s="177"/>
      <c r="P13" s="177"/>
      <c r="Q13" s="180"/>
    </row>
    <row r="14" spans="1:17" s="9" customFormat="1" ht="15.65" customHeight="1">
      <c r="B14" s="551"/>
      <c r="D14" s="17"/>
      <c r="E14" s="17"/>
      <c r="F14" s="177"/>
      <c r="G14" s="178"/>
      <c r="H14" s="179"/>
      <c r="K14" s="179"/>
      <c r="L14" s="177"/>
      <c r="M14" s="177"/>
      <c r="N14" s="177"/>
      <c r="O14" s="177"/>
      <c r="P14" s="177"/>
      <c r="Q14" s="180"/>
    </row>
    <row r="15" spans="1:17" ht="15.5">
      <c r="B15" s="588" t="s">
        <v>507</v>
      </c>
    </row>
    <row r="16" spans="1:17" ht="15.5">
      <c r="B16" s="588"/>
    </row>
    <row r="17" spans="2:21" s="668" customFormat="1" ht="20.399999999999999" customHeight="1">
      <c r="B17" s="666" t="s">
        <v>675</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25" t="s">
        <v>728</v>
      </c>
      <c r="C18" s="825"/>
      <c r="D18" s="825"/>
      <c r="E18" s="825"/>
      <c r="F18" s="825"/>
      <c r="G18" s="825"/>
      <c r="H18" s="825"/>
      <c r="I18" s="825"/>
      <c r="J18" s="825"/>
      <c r="K18" s="825"/>
      <c r="L18" s="825"/>
      <c r="M18" s="825"/>
      <c r="N18" s="825"/>
      <c r="O18" s="825"/>
      <c r="P18" s="825"/>
      <c r="Q18" s="825"/>
      <c r="R18" s="825"/>
      <c r="S18" s="825"/>
      <c r="T18" s="825"/>
      <c r="U18" s="825"/>
    </row>
    <row r="21" spans="2:21" ht="21">
      <c r="B21" s="744" t="s">
        <v>712</v>
      </c>
    </row>
    <row r="23" spans="2:21" ht="21">
      <c r="B23" s="744" t="s">
        <v>713</v>
      </c>
      <c r="C23" s="745"/>
      <c r="E23" s="745"/>
      <c r="F23" s="745"/>
      <c r="H23" s="744" t="s">
        <v>714</v>
      </c>
    </row>
    <row r="24" spans="2:21" ht="18.649999999999999" customHeight="1">
      <c r="B24" s="824" t="s">
        <v>691</v>
      </c>
      <c r="C24" s="824"/>
      <c r="D24" s="824"/>
      <c r="E24" s="824"/>
      <c r="F24" s="824"/>
      <c r="H24" s="12" t="s">
        <v>699</v>
      </c>
      <c r="M24" s="12" t="s">
        <v>700</v>
      </c>
    </row>
    <row r="25" spans="2:21" ht="43.5">
      <c r="B25" s="741" t="s">
        <v>62</v>
      </c>
      <c r="C25" s="741" t="s">
        <v>692</v>
      </c>
      <c r="D25" s="741" t="s">
        <v>693</v>
      </c>
      <c r="E25" s="741" t="s">
        <v>695</v>
      </c>
      <c r="F25" s="741" t="s">
        <v>694</v>
      </c>
      <c r="H25" s="741" t="s">
        <v>696</v>
      </c>
      <c r="I25" s="741" t="s">
        <v>697</v>
      </c>
      <c r="J25" s="741" t="s">
        <v>698</v>
      </c>
      <c r="K25" s="741" t="s">
        <v>692</v>
      </c>
      <c r="M25" s="741" t="s">
        <v>696</v>
      </c>
      <c r="N25" s="741" t="s">
        <v>697</v>
      </c>
      <c r="O25" s="741" t="s">
        <v>698</v>
      </c>
      <c r="P25" s="741" t="s">
        <v>692</v>
      </c>
    </row>
    <row r="26" spans="2:21" ht="16.5">
      <c r="B26" s="748"/>
      <c r="C26" s="748" t="s">
        <v>702</v>
      </c>
      <c r="D26" s="748" t="s">
        <v>703</v>
      </c>
      <c r="E26" s="748" t="s">
        <v>704</v>
      </c>
      <c r="F26" s="748" t="s">
        <v>705</v>
      </c>
      <c r="H26" s="748"/>
      <c r="I26" s="748" t="s">
        <v>706</v>
      </c>
      <c r="J26" s="748" t="s">
        <v>707</v>
      </c>
      <c r="K26" s="748" t="s">
        <v>708</v>
      </c>
      <c r="M26" s="748"/>
      <c r="N26" s="748" t="s">
        <v>709</v>
      </c>
      <c r="O26" s="748" t="s">
        <v>710</v>
      </c>
      <c r="P26" s="748" t="s">
        <v>711</v>
      </c>
    </row>
    <row r="27" spans="2:21" ht="15.65" customHeight="1">
      <c r="B27" s="743" t="s">
        <v>716</v>
      </c>
      <c r="C27" s="751">
        <f>K49</f>
        <v>0</v>
      </c>
      <c r="D27" s="749"/>
      <c r="E27" s="742"/>
      <c r="F27" s="742"/>
      <c r="H27" s="742"/>
      <c r="I27" s="742"/>
      <c r="J27" s="742"/>
      <c r="K27" s="742">
        <f>I27*J27</f>
        <v>0</v>
      </c>
      <c r="M27" s="742"/>
      <c r="N27" s="742"/>
      <c r="O27" s="742"/>
      <c r="P27" s="742">
        <f>N27*O27</f>
        <v>0</v>
      </c>
    </row>
    <row r="28" spans="2:21" ht="15.65" customHeight="1">
      <c r="B28" s="743" t="s">
        <v>717</v>
      </c>
      <c r="C28" s="752">
        <f>P49</f>
        <v>0</v>
      </c>
      <c r="D28" s="753">
        <f>C28-C27</f>
        <v>0</v>
      </c>
      <c r="E28" s="742"/>
      <c r="F28" s="750">
        <f>D28*E28</f>
        <v>0</v>
      </c>
      <c r="H28" s="742"/>
      <c r="I28" s="742"/>
      <c r="J28" s="742"/>
      <c r="K28" s="742"/>
      <c r="M28" s="742"/>
      <c r="N28" s="742"/>
      <c r="O28" s="742"/>
      <c r="P28" s="742"/>
    </row>
    <row r="29" spans="2:21" ht="15.65" customHeight="1">
      <c r="B29" s="743" t="s">
        <v>718</v>
      </c>
      <c r="C29" s="742"/>
      <c r="D29" s="742"/>
      <c r="E29" s="742"/>
      <c r="F29" s="742"/>
      <c r="H29" s="742"/>
      <c r="I29" s="742"/>
      <c r="J29" s="742"/>
      <c r="K29" s="742"/>
      <c r="M29" s="742"/>
      <c r="N29" s="742"/>
      <c r="O29" s="742"/>
      <c r="P29" s="742"/>
    </row>
    <row r="30" spans="2:21" ht="15.65" customHeight="1">
      <c r="B30" s="743" t="s">
        <v>719</v>
      </c>
      <c r="C30" s="742"/>
      <c r="D30" s="742"/>
      <c r="E30" s="742"/>
      <c r="F30" s="742"/>
      <c r="H30" s="742"/>
      <c r="I30" s="742"/>
      <c r="J30" s="742"/>
      <c r="K30" s="742"/>
      <c r="M30" s="742"/>
      <c r="N30" s="742"/>
      <c r="O30" s="742"/>
      <c r="P30" s="742"/>
    </row>
    <row r="31" spans="2:21" ht="15.65" customHeight="1">
      <c r="B31" s="743" t="s">
        <v>720</v>
      </c>
      <c r="C31" s="742"/>
      <c r="D31" s="742"/>
      <c r="E31" s="742"/>
      <c r="F31" s="742"/>
      <c r="H31" s="742"/>
      <c r="I31" s="742"/>
      <c r="J31" s="742"/>
      <c r="K31" s="742"/>
      <c r="M31" s="742"/>
      <c r="N31" s="742"/>
      <c r="O31" s="742"/>
      <c r="P31" s="742"/>
    </row>
    <row r="32" spans="2:21" ht="15.65" customHeight="1">
      <c r="B32" s="743" t="s">
        <v>721</v>
      </c>
      <c r="C32" s="742"/>
      <c r="D32" s="742"/>
      <c r="E32" s="742"/>
      <c r="F32" s="742"/>
      <c r="H32" s="742"/>
      <c r="I32" s="742"/>
      <c r="J32" s="742"/>
      <c r="K32" s="742"/>
      <c r="M32" s="742"/>
      <c r="N32" s="742"/>
      <c r="O32" s="742"/>
      <c r="P32" s="742"/>
    </row>
    <row r="33" spans="2:16" ht="15.65" customHeight="1">
      <c r="B33" s="743" t="s">
        <v>722</v>
      </c>
      <c r="C33" s="742"/>
      <c r="D33" s="742"/>
      <c r="E33" s="742"/>
      <c r="F33" s="742"/>
      <c r="H33" s="742"/>
      <c r="I33" s="742"/>
      <c r="J33" s="742"/>
      <c r="K33" s="742"/>
      <c r="M33" s="742"/>
      <c r="N33" s="742"/>
      <c r="O33" s="742"/>
      <c r="P33" s="742"/>
    </row>
    <row r="34" spans="2:16" ht="15.65" customHeight="1">
      <c r="B34" s="743" t="s">
        <v>723</v>
      </c>
      <c r="C34" s="742"/>
      <c r="D34" s="742"/>
      <c r="E34" s="742"/>
      <c r="F34" s="742"/>
      <c r="H34" s="742"/>
      <c r="I34" s="742"/>
      <c r="J34" s="742"/>
      <c r="K34" s="742"/>
      <c r="M34" s="742"/>
      <c r="N34" s="742"/>
      <c r="O34" s="742"/>
      <c r="P34" s="742"/>
    </row>
    <row r="35" spans="2:16" ht="15.65" customHeight="1">
      <c r="B35" s="743" t="s">
        <v>724</v>
      </c>
      <c r="C35" s="742"/>
      <c r="D35" s="742"/>
      <c r="E35" s="742"/>
      <c r="F35" s="742"/>
      <c r="H35" s="742"/>
      <c r="I35" s="742"/>
      <c r="J35" s="742"/>
      <c r="K35" s="742"/>
      <c r="M35" s="742"/>
      <c r="N35" s="742"/>
      <c r="O35" s="742"/>
      <c r="P35" s="742"/>
    </row>
    <row r="36" spans="2:16" ht="15.65" customHeight="1">
      <c r="B36" s="743" t="s">
        <v>725</v>
      </c>
      <c r="C36" s="742"/>
      <c r="D36" s="742"/>
      <c r="E36" s="742"/>
      <c r="F36" s="742"/>
      <c r="H36" s="742"/>
      <c r="I36" s="742"/>
      <c r="J36" s="742"/>
      <c r="K36" s="742"/>
      <c r="M36" s="742"/>
      <c r="N36" s="742"/>
      <c r="O36" s="742"/>
      <c r="P36" s="742"/>
    </row>
    <row r="37" spans="2:16" ht="15.65" customHeight="1">
      <c r="B37" s="743" t="s">
        <v>726</v>
      </c>
      <c r="C37" s="742"/>
      <c r="D37" s="742"/>
      <c r="E37" s="742"/>
      <c r="F37" s="742"/>
      <c r="H37" s="742"/>
      <c r="I37" s="742"/>
      <c r="J37" s="742"/>
      <c r="K37" s="742"/>
      <c r="M37" s="742"/>
      <c r="N37" s="742"/>
      <c r="O37" s="742"/>
      <c r="P37" s="742"/>
    </row>
    <row r="38" spans="2:16" ht="15.65" customHeight="1">
      <c r="B38" s="743" t="s">
        <v>727</v>
      </c>
      <c r="C38" s="742"/>
      <c r="D38" s="742"/>
      <c r="E38" s="742"/>
      <c r="F38" s="742"/>
      <c r="H38" s="742"/>
      <c r="I38" s="742"/>
      <c r="J38" s="742"/>
      <c r="K38" s="742"/>
      <c r="M38" s="742"/>
      <c r="N38" s="742"/>
      <c r="O38" s="742"/>
      <c r="P38" s="742"/>
    </row>
    <row r="39" spans="2:16" ht="16.25" customHeight="1">
      <c r="B39" s="754" t="s">
        <v>26</v>
      </c>
      <c r="C39" s="755"/>
      <c r="D39" s="755"/>
      <c r="E39" s="755"/>
      <c r="F39" s="756">
        <f>SUM(F28:F38)</f>
        <v>0</v>
      </c>
      <c r="H39" s="742"/>
      <c r="I39" s="742"/>
      <c r="J39" s="742"/>
      <c r="K39" s="742"/>
      <c r="M39" s="742"/>
      <c r="N39" s="742"/>
      <c r="O39" s="742"/>
      <c r="P39" s="742"/>
    </row>
    <row r="40" spans="2:16">
      <c r="B40" s="743" t="s">
        <v>715</v>
      </c>
      <c r="C40" s="742"/>
      <c r="D40" s="742"/>
      <c r="E40" s="742"/>
      <c r="F40" s="742"/>
      <c r="H40" s="742"/>
      <c r="I40" s="742"/>
      <c r="J40" s="742"/>
      <c r="K40" s="742"/>
      <c r="M40" s="742"/>
      <c r="N40" s="742"/>
      <c r="O40" s="742"/>
      <c r="P40" s="742"/>
    </row>
    <row r="41" spans="2:16">
      <c r="B41" s="743" t="s">
        <v>715</v>
      </c>
      <c r="C41" s="742"/>
      <c r="D41" s="742"/>
      <c r="E41" s="742"/>
      <c r="F41" s="742"/>
      <c r="H41" s="742"/>
      <c r="I41" s="742"/>
      <c r="J41" s="742"/>
      <c r="K41" s="742"/>
      <c r="M41" s="742"/>
      <c r="N41" s="742"/>
      <c r="O41" s="742"/>
      <c r="P41" s="742"/>
    </row>
    <row r="42" spans="2:16">
      <c r="B42" s="743" t="s">
        <v>715</v>
      </c>
      <c r="C42" s="742"/>
      <c r="D42" s="742"/>
      <c r="E42" s="742"/>
      <c r="F42" s="742"/>
      <c r="H42" s="742"/>
      <c r="I42" s="742"/>
      <c r="J42" s="742"/>
      <c r="K42" s="742"/>
      <c r="M42" s="742"/>
      <c r="N42" s="742"/>
      <c r="O42" s="742"/>
      <c r="P42" s="742"/>
    </row>
    <row r="43" spans="2:16">
      <c r="B43" s="743" t="s">
        <v>715</v>
      </c>
      <c r="C43" s="742"/>
      <c r="D43" s="742"/>
      <c r="E43" s="742"/>
      <c r="F43" s="742"/>
      <c r="H43" s="742"/>
      <c r="I43" s="742"/>
      <c r="J43" s="742"/>
      <c r="K43" s="742"/>
      <c r="M43" s="742"/>
      <c r="N43" s="742"/>
      <c r="O43" s="742"/>
      <c r="P43" s="742"/>
    </row>
    <row r="44" spans="2:16">
      <c r="H44" s="742"/>
      <c r="I44" s="742"/>
      <c r="J44" s="742"/>
      <c r="K44" s="742"/>
      <c r="M44" s="742"/>
      <c r="N44" s="742"/>
      <c r="O44" s="742"/>
      <c r="P44" s="742"/>
    </row>
    <row r="45" spans="2:16">
      <c r="H45" s="742"/>
      <c r="I45" s="742"/>
      <c r="J45" s="742"/>
      <c r="K45" s="742"/>
      <c r="M45" s="742"/>
      <c r="N45" s="742"/>
      <c r="O45" s="742"/>
      <c r="P45" s="742"/>
    </row>
    <row r="46" spans="2:16">
      <c r="H46" s="742"/>
      <c r="I46" s="742"/>
      <c r="J46" s="742"/>
      <c r="K46" s="742"/>
      <c r="M46" s="742"/>
      <c r="N46" s="742"/>
      <c r="O46" s="742"/>
      <c r="P46" s="742"/>
    </row>
    <row r="47" spans="2:16">
      <c r="H47" s="742"/>
      <c r="I47" s="742"/>
      <c r="J47" s="742"/>
      <c r="K47" s="742"/>
      <c r="M47" s="742"/>
      <c r="N47" s="742"/>
      <c r="O47" s="742"/>
      <c r="P47" s="742"/>
    </row>
    <row r="48" spans="2:16">
      <c r="H48" s="742"/>
      <c r="I48" s="742"/>
      <c r="J48" s="742"/>
      <c r="K48" s="742"/>
      <c r="M48" s="742"/>
      <c r="N48" s="742"/>
      <c r="O48" s="742"/>
      <c r="P48" s="742"/>
    </row>
    <row r="49" spans="8:16">
      <c r="H49" s="754" t="s">
        <v>26</v>
      </c>
      <c r="I49" s="755"/>
      <c r="J49" s="755"/>
      <c r="K49" s="751">
        <f>SUM(K27:K48)</f>
        <v>0</v>
      </c>
      <c r="M49" s="754" t="s">
        <v>26</v>
      </c>
      <c r="N49" s="755"/>
      <c r="O49" s="755"/>
      <c r="P49" s="752">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6:U59"/>
  <sheetViews>
    <sheetView zoomScale="80" zoomScaleNormal="80" workbookViewId="0">
      <pane ySplit="16" topLeftCell="A17" activePane="bottomLeft" state="frozen"/>
      <selection pane="bottomLeft" activeCell="B21" sqref="B21"/>
    </sheetView>
  </sheetViews>
  <sheetFormatPr defaultColWidth="9.08984375" defaultRowHeight="14.5"/>
  <cols>
    <col min="1" max="1" width="9.08984375" style="12"/>
    <col min="2" max="2" width="36.90625" style="704" customWidth="1"/>
    <col min="3" max="3" width="9.08984375" style="10"/>
    <col min="4" max="16384" width="9.08984375" style="12"/>
  </cols>
  <sheetData>
    <row r="16" spans="2:21" ht="26.25" customHeight="1">
      <c r="B16" s="705" t="s">
        <v>564</v>
      </c>
      <c r="C16" s="761" t="s">
        <v>507</v>
      </c>
      <c r="D16" s="762"/>
      <c r="E16" s="762"/>
      <c r="F16" s="762"/>
      <c r="G16" s="762"/>
      <c r="H16" s="762"/>
      <c r="I16" s="762"/>
      <c r="J16" s="762"/>
      <c r="K16" s="762"/>
      <c r="L16" s="762"/>
      <c r="M16" s="762"/>
      <c r="N16" s="762"/>
      <c r="O16" s="762"/>
      <c r="P16" s="762"/>
      <c r="Q16" s="762"/>
      <c r="R16" s="762"/>
      <c r="S16" s="762"/>
      <c r="T16" s="762"/>
      <c r="U16" s="762"/>
    </row>
    <row r="17" spans="2:21" ht="55.5" customHeight="1">
      <c r="B17" s="706" t="s">
        <v>645</v>
      </c>
      <c r="C17" s="763" t="s">
        <v>751</v>
      </c>
      <c r="D17" s="763"/>
      <c r="E17" s="763"/>
      <c r="F17" s="763"/>
      <c r="G17" s="763"/>
      <c r="H17" s="763"/>
      <c r="I17" s="763"/>
      <c r="J17" s="763"/>
      <c r="K17" s="763"/>
      <c r="L17" s="763"/>
      <c r="M17" s="763"/>
      <c r="N17" s="763"/>
      <c r="O17" s="763"/>
      <c r="P17" s="763"/>
      <c r="Q17" s="763"/>
      <c r="R17" s="763"/>
      <c r="S17" s="763"/>
      <c r="T17" s="763"/>
      <c r="U17" s="764"/>
    </row>
    <row r="18" spans="2:21" ht="15.5">
      <c r="B18" s="707"/>
      <c r="C18" s="708"/>
      <c r="D18" s="709"/>
      <c r="E18" s="709"/>
      <c r="F18" s="709"/>
      <c r="G18" s="709"/>
      <c r="H18" s="709"/>
      <c r="I18" s="709"/>
      <c r="J18" s="709"/>
      <c r="K18" s="709"/>
      <c r="L18" s="709"/>
      <c r="M18" s="709"/>
      <c r="N18" s="709"/>
      <c r="O18" s="709"/>
      <c r="P18" s="709"/>
      <c r="Q18" s="709"/>
      <c r="R18" s="709"/>
      <c r="S18" s="709"/>
      <c r="T18" s="709"/>
      <c r="U18" s="710"/>
    </row>
    <row r="19" spans="2:21" ht="15.5">
      <c r="B19" s="707"/>
      <c r="C19" s="708" t="s">
        <v>649</v>
      </c>
      <c r="D19" s="709"/>
      <c r="E19" s="709"/>
      <c r="F19" s="709"/>
      <c r="G19" s="709"/>
      <c r="H19" s="709"/>
      <c r="I19" s="709"/>
      <c r="J19" s="709"/>
      <c r="K19" s="709"/>
      <c r="L19" s="709"/>
      <c r="M19" s="709"/>
      <c r="N19" s="709"/>
      <c r="O19" s="709"/>
      <c r="P19" s="709"/>
      <c r="Q19" s="709"/>
      <c r="R19" s="709"/>
      <c r="S19" s="709"/>
      <c r="T19" s="709"/>
      <c r="U19" s="710"/>
    </row>
    <row r="20" spans="2:21" ht="15.5">
      <c r="B20" s="707"/>
      <c r="C20" s="708"/>
      <c r="D20" s="709"/>
      <c r="E20" s="709"/>
      <c r="F20" s="709"/>
      <c r="G20" s="709"/>
      <c r="H20" s="709"/>
      <c r="I20" s="709"/>
      <c r="J20" s="709"/>
      <c r="K20" s="709"/>
      <c r="L20" s="709"/>
      <c r="M20" s="709"/>
      <c r="N20" s="709"/>
      <c r="O20" s="709"/>
      <c r="P20" s="709"/>
      <c r="Q20" s="709"/>
      <c r="R20" s="709"/>
      <c r="S20" s="709"/>
      <c r="T20" s="709"/>
      <c r="U20" s="710"/>
    </row>
    <row r="21" spans="2:21" ht="15.5">
      <c r="B21" s="707"/>
      <c r="C21" s="708" t="s">
        <v>646</v>
      </c>
      <c r="D21" s="709"/>
      <c r="E21" s="709"/>
      <c r="F21" s="709"/>
      <c r="G21" s="709"/>
      <c r="H21" s="709"/>
      <c r="I21" s="709"/>
      <c r="J21" s="709"/>
      <c r="K21" s="709"/>
      <c r="L21" s="709"/>
      <c r="M21" s="709"/>
      <c r="N21" s="709"/>
      <c r="O21" s="709"/>
      <c r="P21" s="709"/>
      <c r="Q21" s="709"/>
      <c r="R21" s="709"/>
      <c r="S21" s="709"/>
      <c r="T21" s="709"/>
      <c r="U21" s="710"/>
    </row>
    <row r="22" spans="2:21" ht="15.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60" t="s">
        <v>647</v>
      </c>
      <c r="D23" s="760"/>
      <c r="E23" s="760"/>
      <c r="F23" s="760"/>
      <c r="G23" s="760"/>
      <c r="H23" s="760"/>
      <c r="I23" s="760"/>
      <c r="J23" s="760"/>
      <c r="K23" s="760"/>
      <c r="L23" s="760"/>
      <c r="M23" s="760"/>
      <c r="N23" s="760"/>
      <c r="O23" s="760"/>
      <c r="P23" s="760"/>
      <c r="Q23" s="760"/>
      <c r="R23" s="760"/>
      <c r="S23" s="760"/>
      <c r="T23" s="709"/>
      <c r="U23" s="710"/>
    </row>
    <row r="24" spans="2:21" ht="15.5">
      <c r="B24" s="707"/>
      <c r="C24" s="708"/>
      <c r="D24" s="709"/>
      <c r="E24" s="709"/>
      <c r="F24" s="709"/>
      <c r="G24" s="709"/>
      <c r="H24" s="709"/>
      <c r="I24" s="709"/>
      <c r="J24" s="709"/>
      <c r="K24" s="709"/>
      <c r="L24" s="709"/>
      <c r="M24" s="709"/>
      <c r="N24" s="709"/>
      <c r="O24" s="709"/>
      <c r="P24" s="709"/>
      <c r="Q24" s="709"/>
      <c r="R24" s="709"/>
      <c r="S24" s="709"/>
      <c r="T24" s="709"/>
      <c r="U24" s="710"/>
    </row>
    <row r="25" spans="2:21" ht="15.5">
      <c r="B25" s="707"/>
      <c r="C25" s="708" t="s">
        <v>650</v>
      </c>
      <c r="D25" s="709"/>
      <c r="E25" s="709"/>
      <c r="F25" s="709"/>
      <c r="G25" s="709"/>
      <c r="H25" s="709"/>
      <c r="I25" s="709"/>
      <c r="J25" s="709"/>
      <c r="K25" s="709"/>
      <c r="L25" s="709"/>
      <c r="M25" s="709"/>
      <c r="N25" s="709"/>
      <c r="O25" s="709"/>
      <c r="P25" s="709"/>
      <c r="Q25" s="709"/>
      <c r="R25" s="709"/>
      <c r="S25" s="709"/>
      <c r="T25" s="709"/>
      <c r="U25" s="710"/>
    </row>
    <row r="26" spans="2:21" ht="15.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60" t="s">
        <v>648</v>
      </c>
      <c r="D27" s="760"/>
      <c r="E27" s="760"/>
      <c r="F27" s="760"/>
      <c r="G27" s="760"/>
      <c r="H27" s="760"/>
      <c r="I27" s="760"/>
      <c r="J27" s="760"/>
      <c r="K27" s="760"/>
      <c r="L27" s="760"/>
      <c r="M27" s="760"/>
      <c r="N27" s="760"/>
      <c r="O27" s="760"/>
      <c r="P27" s="760"/>
      <c r="Q27" s="760"/>
      <c r="R27" s="760"/>
      <c r="S27" s="760"/>
      <c r="T27" s="760"/>
      <c r="U27" s="765"/>
    </row>
    <row r="28" spans="2:21" ht="15.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60" t="s">
        <v>651</v>
      </c>
      <c r="D29" s="760"/>
      <c r="E29" s="760"/>
      <c r="F29" s="760"/>
      <c r="G29" s="760"/>
      <c r="H29" s="760"/>
      <c r="I29" s="760"/>
      <c r="J29" s="760"/>
      <c r="K29" s="760"/>
      <c r="L29" s="760"/>
      <c r="M29" s="760"/>
      <c r="N29" s="760"/>
      <c r="O29" s="760"/>
      <c r="P29" s="760"/>
      <c r="Q29" s="760"/>
      <c r="R29" s="760"/>
      <c r="S29" s="760"/>
      <c r="T29" s="760"/>
      <c r="U29" s="765"/>
    </row>
    <row r="30" spans="2:21" ht="15.5">
      <c r="B30" s="707"/>
      <c r="C30" s="708"/>
      <c r="D30" s="709"/>
      <c r="E30" s="709"/>
      <c r="F30" s="709"/>
      <c r="G30" s="709"/>
      <c r="H30" s="709"/>
      <c r="I30" s="709"/>
      <c r="J30" s="709"/>
      <c r="K30" s="709"/>
      <c r="L30" s="709"/>
      <c r="M30" s="709"/>
      <c r="N30" s="709"/>
      <c r="O30" s="709"/>
      <c r="P30" s="709"/>
      <c r="Q30" s="709"/>
      <c r="R30" s="709"/>
      <c r="S30" s="709"/>
      <c r="T30" s="709"/>
      <c r="U30" s="710"/>
    </row>
    <row r="31" spans="2:21" ht="15.5">
      <c r="B31" s="707"/>
      <c r="C31" s="708" t="s">
        <v>652</v>
      </c>
      <c r="D31" s="709"/>
      <c r="E31" s="709"/>
      <c r="F31" s="709"/>
      <c r="G31" s="709"/>
      <c r="H31" s="709"/>
      <c r="I31" s="709"/>
      <c r="J31" s="709"/>
      <c r="K31" s="709"/>
      <c r="L31" s="709"/>
      <c r="M31" s="709"/>
      <c r="N31" s="709"/>
      <c r="O31" s="709"/>
      <c r="P31" s="709"/>
      <c r="Q31" s="709"/>
      <c r="R31" s="709"/>
      <c r="S31" s="709"/>
      <c r="T31" s="709"/>
      <c r="U31" s="710"/>
    </row>
    <row r="32" spans="2:21" ht="15.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653</v>
      </c>
      <c r="C33" s="766" t="s">
        <v>654</v>
      </c>
      <c r="D33" s="766"/>
      <c r="E33" s="766"/>
      <c r="F33" s="766"/>
      <c r="G33" s="766"/>
      <c r="H33" s="766"/>
      <c r="I33" s="766"/>
      <c r="J33" s="766"/>
      <c r="K33" s="766"/>
      <c r="L33" s="766"/>
      <c r="M33" s="766"/>
      <c r="N33" s="766"/>
      <c r="O33" s="766"/>
      <c r="P33" s="766"/>
      <c r="Q33" s="766"/>
      <c r="R33" s="766"/>
      <c r="S33" s="766"/>
      <c r="T33" s="766"/>
      <c r="U33" s="767"/>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5">
      <c r="B35" s="719" t="s">
        <v>655</v>
      </c>
      <c r="C35" s="720" t="s">
        <v>656</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657</v>
      </c>
      <c r="C37" s="768" t="s">
        <v>658</v>
      </c>
      <c r="D37" s="768"/>
      <c r="E37" s="768"/>
      <c r="F37" s="768"/>
      <c r="G37" s="768"/>
      <c r="H37" s="768"/>
      <c r="I37" s="768"/>
      <c r="J37" s="768"/>
      <c r="K37" s="768"/>
      <c r="L37" s="768"/>
      <c r="M37" s="768"/>
      <c r="N37" s="768"/>
      <c r="O37" s="768"/>
      <c r="P37" s="768"/>
      <c r="Q37" s="768"/>
      <c r="R37" s="768"/>
      <c r="S37" s="768"/>
      <c r="T37" s="768"/>
      <c r="U37" s="769"/>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5">
      <c r="B39" s="706" t="s">
        <v>659</v>
      </c>
      <c r="C39" s="722" t="s">
        <v>660</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661</v>
      </c>
      <c r="C41" s="770" t="s">
        <v>662</v>
      </c>
      <c r="D41" s="770"/>
      <c r="E41" s="770"/>
      <c r="F41" s="770"/>
      <c r="G41" s="770"/>
      <c r="H41" s="770"/>
      <c r="I41" s="770"/>
      <c r="J41" s="770"/>
      <c r="K41" s="770"/>
      <c r="L41" s="770"/>
      <c r="M41" s="770"/>
      <c r="N41" s="770"/>
      <c r="O41" s="770"/>
      <c r="P41" s="770"/>
      <c r="Q41" s="770"/>
      <c r="R41" s="770"/>
      <c r="S41" s="770"/>
      <c r="T41" s="770"/>
      <c r="U41" s="771"/>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5">
      <c r="B43" s="719" t="s">
        <v>663</v>
      </c>
      <c r="C43" s="720" t="s">
        <v>664</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58" t="s">
        <v>680</v>
      </c>
      <c r="D45" s="758"/>
      <c r="E45" s="758"/>
      <c r="F45" s="758"/>
      <c r="G45" s="758"/>
      <c r="H45" s="758"/>
      <c r="I45" s="758"/>
      <c r="J45" s="758"/>
      <c r="K45" s="758"/>
      <c r="L45" s="758"/>
      <c r="M45" s="758"/>
      <c r="N45" s="758"/>
      <c r="O45" s="758"/>
      <c r="P45" s="758"/>
      <c r="Q45" s="758"/>
      <c r="R45" s="758"/>
      <c r="S45" s="758"/>
      <c r="T45" s="758"/>
      <c r="U45" s="759"/>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58" t="s">
        <v>665</v>
      </c>
      <c r="D47" s="758"/>
      <c r="E47" s="758"/>
      <c r="F47" s="758"/>
      <c r="G47" s="758"/>
      <c r="H47" s="758"/>
      <c r="I47" s="758"/>
      <c r="J47" s="758"/>
      <c r="K47" s="758"/>
      <c r="L47" s="758"/>
      <c r="M47" s="758"/>
      <c r="N47" s="758"/>
      <c r="O47" s="758"/>
      <c r="P47" s="758"/>
      <c r="Q47" s="758"/>
      <c r="R47" s="758"/>
      <c r="S47" s="758"/>
      <c r="T47" s="758"/>
      <c r="U47" s="759"/>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58" t="s">
        <v>666</v>
      </c>
      <c r="D49" s="758"/>
      <c r="E49" s="758"/>
      <c r="F49" s="758"/>
      <c r="G49" s="758"/>
      <c r="H49" s="758"/>
      <c r="I49" s="758"/>
      <c r="J49" s="758"/>
      <c r="K49" s="758"/>
      <c r="L49" s="758"/>
      <c r="M49" s="758"/>
      <c r="N49" s="758"/>
      <c r="O49" s="758"/>
      <c r="P49" s="758"/>
      <c r="Q49" s="758"/>
      <c r="R49" s="758"/>
      <c r="S49" s="758"/>
      <c r="T49" s="758"/>
      <c r="U49" s="759"/>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58" t="s">
        <v>667</v>
      </c>
      <c r="D51" s="758"/>
      <c r="E51" s="758"/>
      <c r="F51" s="758"/>
      <c r="G51" s="758"/>
      <c r="H51" s="758"/>
      <c r="I51" s="758"/>
      <c r="J51" s="758"/>
      <c r="K51" s="758"/>
      <c r="L51" s="758"/>
      <c r="M51" s="758"/>
      <c r="N51" s="758"/>
      <c r="O51" s="758"/>
      <c r="P51" s="758"/>
      <c r="Q51" s="758"/>
      <c r="R51" s="758"/>
      <c r="S51" s="758"/>
      <c r="T51" s="758"/>
      <c r="U51" s="759"/>
    </row>
    <row r="52" spans="2:21" ht="15.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60" t="s">
        <v>679</v>
      </c>
      <c r="D53" s="760"/>
      <c r="E53" s="760"/>
      <c r="F53" s="760"/>
      <c r="G53" s="760"/>
      <c r="H53" s="760"/>
      <c r="I53" s="760"/>
      <c r="J53" s="760"/>
      <c r="K53" s="760"/>
      <c r="L53" s="760"/>
      <c r="M53" s="760"/>
      <c r="N53" s="760"/>
      <c r="O53" s="760"/>
      <c r="P53" s="760"/>
      <c r="Q53" s="760"/>
      <c r="R53" s="760"/>
      <c r="S53" s="760"/>
      <c r="T53" s="760"/>
      <c r="U53" s="765"/>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668</v>
      </c>
      <c r="C55" s="768" t="s">
        <v>669</v>
      </c>
      <c r="D55" s="768"/>
      <c r="E55" s="768"/>
      <c r="F55" s="768"/>
      <c r="G55" s="768"/>
      <c r="H55" s="768"/>
      <c r="I55" s="768"/>
      <c r="J55" s="768"/>
      <c r="K55" s="768"/>
      <c r="L55" s="768"/>
      <c r="M55" s="768"/>
      <c r="N55" s="768"/>
      <c r="O55" s="768"/>
      <c r="P55" s="768"/>
      <c r="Q55" s="768"/>
      <c r="R55" s="768"/>
      <c r="S55" s="768"/>
      <c r="T55" s="768"/>
      <c r="U55" s="769"/>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670</v>
      </c>
      <c r="C57" s="768" t="s">
        <v>671</v>
      </c>
      <c r="D57" s="768"/>
      <c r="E57" s="768"/>
      <c r="F57" s="768"/>
      <c r="G57" s="768"/>
      <c r="H57" s="768"/>
      <c r="I57" s="768"/>
      <c r="J57" s="768"/>
      <c r="K57" s="768"/>
      <c r="L57" s="768"/>
      <c r="M57" s="768"/>
      <c r="N57" s="768"/>
      <c r="O57" s="768"/>
      <c r="P57" s="768"/>
      <c r="Q57" s="768"/>
      <c r="R57" s="768"/>
      <c r="S57" s="768"/>
      <c r="T57" s="768"/>
      <c r="U57" s="769"/>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672</v>
      </c>
      <c r="C59" s="727" t="s">
        <v>673</v>
      </c>
      <c r="D59" s="728"/>
      <c r="E59" s="728"/>
      <c r="F59" s="728"/>
      <c r="G59" s="728"/>
      <c r="H59" s="728"/>
      <c r="I59" s="728"/>
      <c r="J59" s="728"/>
      <c r="K59" s="728"/>
      <c r="L59" s="728"/>
      <c r="M59" s="728"/>
      <c r="N59" s="728"/>
      <c r="O59" s="728"/>
      <c r="P59" s="728"/>
      <c r="Q59" s="728"/>
      <c r="R59" s="728"/>
      <c r="S59" s="728"/>
      <c r="T59" s="728"/>
      <c r="U59" s="729"/>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4"/>
  <sheetViews>
    <sheetView zoomScale="85" zoomScaleNormal="85" workbookViewId="0">
      <selection activeCell="D11" sqref="D11"/>
    </sheetView>
  </sheetViews>
  <sheetFormatPr defaultColWidth="9.08984375" defaultRowHeight="15.5"/>
  <cols>
    <col min="1" max="1" width="3.08984375" style="12" customWidth="1"/>
    <col min="2" max="2" width="61.6328125" style="10" customWidth="1"/>
    <col min="3" max="3" width="58.6328125" style="12" customWidth="1"/>
    <col min="4" max="4" width="62.54296875" style="12" customWidth="1"/>
    <col min="5" max="5" width="42" style="12" customWidth="1"/>
    <col min="6" max="6" width="44.1796875" style="12" customWidth="1"/>
    <col min="7" max="7" width="9.08984375" style="16"/>
    <col min="8" max="10" width="9.08984375" style="12"/>
    <col min="11" max="11" width="26.08984375" style="12" customWidth="1"/>
    <col min="12" max="12" width="59.90625" style="17" customWidth="1"/>
    <col min="13" max="13" width="14.6328125" style="25" customWidth="1"/>
    <col min="14" max="14" width="29.6328125" style="17" customWidth="1"/>
    <col min="15" max="16384" width="9.08984375" style="12"/>
  </cols>
  <sheetData>
    <row r="1" spans="2:20" ht="146.25" customHeight="1"/>
    <row r="3" spans="2:20" ht="25.5" customHeight="1">
      <c r="B3" s="773" t="s">
        <v>746</v>
      </c>
      <c r="C3" s="774"/>
      <c r="D3" s="774"/>
      <c r="E3" s="774"/>
      <c r="F3" s="775"/>
      <c r="G3" s="122"/>
    </row>
    <row r="4" spans="2:20" ht="16.5" customHeight="1">
      <c r="B4" s="776"/>
      <c r="C4" s="777"/>
      <c r="D4" s="777"/>
      <c r="E4" s="777"/>
      <c r="F4" s="778"/>
      <c r="G4" s="122"/>
    </row>
    <row r="5" spans="2:20" ht="71.25" customHeight="1">
      <c r="B5" s="776"/>
      <c r="C5" s="777"/>
      <c r="D5" s="777"/>
      <c r="E5" s="777"/>
      <c r="F5" s="778"/>
      <c r="G5" s="122"/>
    </row>
    <row r="6" spans="2:20" ht="21.65" customHeight="1">
      <c r="B6" s="779"/>
      <c r="C6" s="780"/>
      <c r="D6" s="780"/>
      <c r="E6" s="780"/>
      <c r="F6" s="781"/>
      <c r="G6" s="122"/>
    </row>
    <row r="8" spans="2:20" ht="20">
      <c r="B8" s="772" t="s">
        <v>482</v>
      </c>
      <c r="C8" s="772"/>
      <c r="D8" s="772"/>
      <c r="E8" s="772"/>
      <c r="F8" s="772"/>
      <c r="G8" s="772"/>
    </row>
    <row r="9" spans="2:20" ht="24.75" customHeight="1" thickBot="1">
      <c r="B9" s="114"/>
      <c r="C9" s="114"/>
      <c r="D9" s="114"/>
      <c r="E9" s="114"/>
      <c r="F9" s="114"/>
      <c r="G9" s="119"/>
    </row>
    <row r="10" spans="2:20" ht="27.75" customHeight="1" thickBot="1">
      <c r="B10" s="117" t="s">
        <v>171</v>
      </c>
      <c r="C10" s="102" t="s">
        <v>407</v>
      </c>
      <c r="D10" s="114"/>
      <c r="E10" s="114"/>
      <c r="F10" s="114"/>
      <c r="G10" s="119"/>
    </row>
    <row r="11" spans="2:20">
      <c r="B11" s="114"/>
      <c r="C11" s="114"/>
      <c r="D11" s="114"/>
      <c r="E11" s="114"/>
      <c r="F11" s="114"/>
      <c r="G11" s="119"/>
    </row>
    <row r="12" spans="2:20" s="9" customFormat="1" ht="31.5" customHeight="1" thickBot="1">
      <c r="B12" s="83" t="s">
        <v>599</v>
      </c>
      <c r="G12" s="28"/>
      <c r="L12" s="33"/>
      <c r="M12" s="33"/>
      <c r="N12" s="33"/>
      <c r="O12" s="33"/>
      <c r="P12" s="33"/>
      <c r="Q12" s="68"/>
      <c r="S12" s="8"/>
      <c r="T12" s="8"/>
    </row>
    <row r="13" spans="2:20" s="9" customFormat="1" ht="26.25" customHeight="1" thickBot="1">
      <c r="B13" s="102"/>
      <c r="C13" s="124" t="s">
        <v>638</v>
      </c>
      <c r="G13" s="109"/>
      <c r="L13" s="33"/>
      <c r="M13" s="33"/>
      <c r="N13" s="33"/>
      <c r="O13" s="33"/>
      <c r="P13" s="33"/>
      <c r="Q13" s="68"/>
      <c r="S13" s="8"/>
      <c r="T13" s="8"/>
    </row>
    <row r="14" spans="2:20" s="9" customFormat="1" ht="26.25" customHeight="1" thickBot="1">
      <c r="B14" s="102"/>
      <c r="C14" s="172" t="s">
        <v>633</v>
      </c>
      <c r="G14" s="123"/>
      <c r="L14" s="33"/>
      <c r="M14" s="33"/>
      <c r="N14" s="33"/>
      <c r="O14" s="33"/>
      <c r="P14" s="33"/>
      <c r="Q14" s="68"/>
      <c r="S14" s="8"/>
      <c r="T14" s="8"/>
    </row>
    <row r="15" spans="2:20" s="9" customFormat="1" ht="26.25" customHeight="1" thickBot="1">
      <c r="B15" s="102"/>
      <c r="C15" s="172" t="s">
        <v>634</v>
      </c>
      <c r="G15" s="123"/>
      <c r="L15" s="33"/>
      <c r="M15" s="33"/>
      <c r="N15" s="33"/>
      <c r="O15" s="33"/>
      <c r="P15" s="33"/>
      <c r="Q15" s="68"/>
      <c r="S15" s="8"/>
      <c r="T15" s="8"/>
    </row>
    <row r="16" spans="2:20" s="9" customFormat="1" ht="26.25" customHeight="1" thickBot="1">
      <c r="B16" s="102"/>
      <c r="C16" s="172" t="s">
        <v>635</v>
      </c>
      <c r="G16" s="123"/>
      <c r="L16" s="33"/>
      <c r="M16" s="33"/>
      <c r="N16" s="33"/>
      <c r="O16" s="33"/>
      <c r="P16" s="33"/>
      <c r="Q16" s="68"/>
      <c r="S16" s="8"/>
      <c r="T16" s="8"/>
    </row>
    <row r="17" spans="2:20" s="9" customFormat="1" ht="26.25" customHeight="1" thickBot="1">
      <c r="B17" s="102"/>
      <c r="C17" s="124" t="s">
        <v>636</v>
      </c>
      <c r="G17" s="109"/>
      <c r="L17" s="33"/>
      <c r="M17" s="33"/>
      <c r="N17" s="33"/>
      <c r="O17" s="33"/>
      <c r="P17" s="33"/>
      <c r="Q17" s="68"/>
      <c r="S17" s="8"/>
      <c r="T17" s="8"/>
    </row>
    <row r="18" spans="2:20" s="9" customFormat="1" ht="26.25" customHeight="1" thickBot="1">
      <c r="B18" s="102"/>
      <c r="C18" s="124" t="s">
        <v>637</v>
      </c>
      <c r="G18" s="123"/>
      <c r="L18" s="33"/>
      <c r="M18" s="33"/>
      <c r="N18" s="33"/>
      <c r="O18" s="33"/>
      <c r="P18" s="33"/>
      <c r="Q18" s="68"/>
      <c r="S18" s="8"/>
      <c r="T18" s="8"/>
    </row>
    <row r="19" spans="2:20" s="9" customFormat="1" ht="26.25" customHeight="1" thickBot="1">
      <c r="B19" s="102"/>
      <c r="C19" s="124" t="s">
        <v>639</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543</v>
      </c>
      <c r="C21" s="243" t="s">
        <v>472</v>
      </c>
      <c r="D21" s="243" t="s">
        <v>448</v>
      </c>
      <c r="E21" s="243" t="s">
        <v>440</v>
      </c>
      <c r="F21" s="243" t="s">
        <v>556</v>
      </c>
      <c r="G21" s="40"/>
      <c r="M21" s="25"/>
      <c r="T21" s="25"/>
    </row>
    <row r="22" spans="2:20" s="103" customFormat="1" ht="36" customHeight="1">
      <c r="B22" s="647" t="s">
        <v>546</v>
      </c>
      <c r="C22" s="653" t="s">
        <v>438</v>
      </c>
      <c r="D22" s="656" t="s">
        <v>444</v>
      </c>
      <c r="E22" s="660" t="s">
        <v>598</v>
      </c>
      <c r="F22" s="656" t="s">
        <v>449</v>
      </c>
      <c r="G22" s="174"/>
      <c r="M22" s="645"/>
      <c r="T22" s="645"/>
    </row>
    <row r="23" spans="2:20" s="103" customFormat="1" ht="35.25" customHeight="1">
      <c r="B23" s="648" t="s">
        <v>459</v>
      </c>
      <c r="C23" s="654" t="s">
        <v>439</v>
      </c>
      <c r="D23" s="657" t="s">
        <v>445</v>
      </c>
      <c r="E23" s="661" t="s">
        <v>598</v>
      </c>
      <c r="F23" s="657" t="s">
        <v>449</v>
      </c>
      <c r="G23" s="174"/>
      <c r="M23" s="645"/>
      <c r="T23" s="645"/>
    </row>
    <row r="24" spans="2:20" s="103" customFormat="1" ht="34.5" customHeight="1">
      <c r="B24" s="648" t="s">
        <v>456</v>
      </c>
      <c r="C24" s="654" t="s">
        <v>439</v>
      </c>
      <c r="D24" s="657" t="s">
        <v>446</v>
      </c>
      <c r="E24" s="661" t="s">
        <v>598</v>
      </c>
      <c r="F24" s="657" t="s">
        <v>449</v>
      </c>
      <c r="G24" s="174"/>
      <c r="M24" s="645"/>
      <c r="T24" s="645"/>
    </row>
    <row r="25" spans="2:20" s="103" customFormat="1" ht="32.25" customHeight="1">
      <c r="B25" s="649" t="s">
        <v>457</v>
      </c>
      <c r="C25" s="654" t="s">
        <v>438</v>
      </c>
      <c r="D25" s="657" t="s">
        <v>447</v>
      </c>
      <c r="E25" s="662" t="s">
        <v>617</v>
      </c>
      <c r="F25" s="665"/>
      <c r="G25" s="174"/>
      <c r="M25" s="645"/>
      <c r="T25" s="645"/>
    </row>
    <row r="26" spans="2:20" s="103" customFormat="1" ht="30.75" customHeight="1">
      <c r="B26" s="650" t="s">
        <v>544</v>
      </c>
      <c r="C26" s="654" t="s">
        <v>438</v>
      </c>
      <c r="D26" s="657"/>
      <c r="E26" s="662"/>
      <c r="F26" s="665"/>
      <c r="G26" s="174"/>
      <c r="M26" s="645"/>
      <c r="T26" s="645"/>
    </row>
    <row r="27" spans="2:20" s="103" customFormat="1" ht="32.25" customHeight="1">
      <c r="B27" s="651" t="s">
        <v>545</v>
      </c>
      <c r="C27" s="654" t="s">
        <v>438</v>
      </c>
      <c r="D27" s="658" t="s">
        <v>541</v>
      </c>
      <c r="E27" s="662"/>
      <c r="F27" s="665"/>
      <c r="G27" s="174"/>
      <c r="M27" s="645"/>
      <c r="T27" s="645"/>
    </row>
    <row r="28" spans="2:20" s="103" customFormat="1" ht="27" customHeight="1">
      <c r="B28" s="649" t="s">
        <v>458</v>
      </c>
      <c r="C28" s="654" t="s">
        <v>441</v>
      </c>
      <c r="D28" s="657" t="s">
        <v>483</v>
      </c>
      <c r="E28" s="662" t="s">
        <v>460</v>
      </c>
      <c r="F28" s="665"/>
      <c r="G28" s="174"/>
      <c r="M28" s="645"/>
      <c r="T28" s="645"/>
    </row>
    <row r="29" spans="2:20" s="103" customFormat="1" ht="27" customHeight="1">
      <c r="B29" s="651" t="s">
        <v>453</v>
      </c>
      <c r="C29" s="654" t="s">
        <v>438</v>
      </c>
      <c r="D29" s="657"/>
      <c r="E29" s="662"/>
      <c r="F29" s="657" t="s">
        <v>408</v>
      </c>
      <c r="G29" s="174"/>
      <c r="M29" s="645"/>
      <c r="T29" s="645"/>
    </row>
    <row r="30" spans="2:20" s="103" customFormat="1" ht="32.25" customHeight="1">
      <c r="B30" s="649" t="s">
        <v>207</v>
      </c>
      <c r="C30" s="654" t="s">
        <v>443</v>
      </c>
      <c r="D30" s="657" t="s">
        <v>558</v>
      </c>
      <c r="E30" s="663"/>
      <c r="F30" s="657" t="s">
        <v>557</v>
      </c>
      <c r="G30" s="646"/>
      <c r="M30" s="645"/>
    </row>
    <row r="31" spans="2:20" s="103" customFormat="1" ht="27.75" customHeight="1">
      <c r="B31" s="652" t="s">
        <v>542</v>
      </c>
      <c r="C31" s="655" t="s">
        <v>442</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08984375" defaultRowHeight="14.5"/>
  <cols>
    <col min="1" max="1" width="61.08984375" style="12" bestFit="1" customWidth="1"/>
    <col min="2" max="2" width="13.6328125" style="12" customWidth="1"/>
    <col min="3" max="3" width="9.08984375" style="10"/>
    <col min="4" max="4" width="15" style="12" customWidth="1"/>
    <col min="5" max="5" width="11.54296875" style="10" customWidth="1"/>
    <col min="6" max="6" width="24.08984375" style="12" customWidth="1"/>
    <col min="7" max="7" width="32" style="12" customWidth="1"/>
    <col min="8" max="8" width="14.6328125" style="12" customWidth="1"/>
    <col min="9" max="16384" width="9.08984375" style="12"/>
  </cols>
  <sheetData>
    <row r="1" spans="1:8">
      <c r="A1" s="8" t="s">
        <v>411</v>
      </c>
      <c r="B1" s="8" t="s">
        <v>41</v>
      </c>
      <c r="C1" s="120" t="s">
        <v>234</v>
      </c>
      <c r="D1" s="8" t="s">
        <v>416</v>
      </c>
      <c r="E1" s="120" t="s">
        <v>451</v>
      </c>
      <c r="F1" s="120" t="s">
        <v>552</v>
      </c>
      <c r="G1" s="120" t="s">
        <v>581</v>
      </c>
      <c r="H1" s="120" t="s">
        <v>592</v>
      </c>
    </row>
    <row r="2" spans="1:8">
      <c r="A2" s="12" t="s">
        <v>29</v>
      </c>
      <c r="B2" s="12" t="s">
        <v>27</v>
      </c>
      <c r="C2" s="10">
        <v>2006</v>
      </c>
      <c r="D2" s="12" t="s">
        <v>417</v>
      </c>
      <c r="E2" s="10">
        <f>'2. LRAMVA Threshold'!D9</f>
        <v>0</v>
      </c>
      <c r="F2" s="26" t="s">
        <v>170</v>
      </c>
      <c r="G2" s="12" t="s">
        <v>582</v>
      </c>
      <c r="H2" s="12" t="s">
        <v>600</v>
      </c>
    </row>
    <row r="3" spans="1:8">
      <c r="A3" s="12" t="s">
        <v>372</v>
      </c>
      <c r="B3" s="12" t="s">
        <v>27</v>
      </c>
      <c r="C3" s="10">
        <v>2007</v>
      </c>
      <c r="D3" s="12" t="s">
        <v>418</v>
      </c>
      <c r="E3" s="10">
        <f>'2. LRAMVA Threshold'!D24</f>
        <v>0</v>
      </c>
      <c r="F3" s="12" t="s">
        <v>553</v>
      </c>
      <c r="G3" s="12" t="s">
        <v>583</v>
      </c>
      <c r="H3" s="12" t="s">
        <v>593</v>
      </c>
    </row>
    <row r="4" spans="1:8">
      <c r="A4" s="12" t="s">
        <v>373</v>
      </c>
      <c r="B4" s="12" t="s">
        <v>28</v>
      </c>
      <c r="C4" s="10">
        <v>2008</v>
      </c>
      <c r="D4" s="12" t="s">
        <v>419</v>
      </c>
      <c r="F4" s="12" t="s">
        <v>169</v>
      </c>
      <c r="G4" s="12" t="s">
        <v>584</v>
      </c>
    </row>
    <row r="5" spans="1:8">
      <c r="A5" s="12" t="s">
        <v>374</v>
      </c>
      <c r="B5" s="12" t="s">
        <v>28</v>
      </c>
      <c r="C5" s="10">
        <v>2009</v>
      </c>
      <c r="F5" s="12" t="s">
        <v>369</v>
      </c>
      <c r="G5" s="12" t="s">
        <v>585</v>
      </c>
    </row>
    <row r="6" spans="1:8">
      <c r="A6" s="12" t="s">
        <v>375</v>
      </c>
      <c r="B6" s="12" t="s">
        <v>28</v>
      </c>
      <c r="C6" s="10">
        <v>2010</v>
      </c>
      <c r="F6" s="12" t="s">
        <v>370</v>
      </c>
      <c r="G6" s="12" t="s">
        <v>586</v>
      </c>
    </row>
    <row r="7" spans="1:8">
      <c r="A7" s="12" t="s">
        <v>376</v>
      </c>
      <c r="B7" s="12" t="s">
        <v>28</v>
      </c>
      <c r="C7" s="10">
        <v>2011</v>
      </c>
      <c r="F7" s="12" t="s">
        <v>371</v>
      </c>
      <c r="G7" s="12" t="s">
        <v>587</v>
      </c>
    </row>
    <row r="8" spans="1:8">
      <c r="A8" s="12" t="s">
        <v>377</v>
      </c>
      <c r="B8" s="12" t="s">
        <v>28</v>
      </c>
      <c r="C8" s="10">
        <v>2012</v>
      </c>
      <c r="F8" s="12" t="s">
        <v>561</v>
      </c>
      <c r="G8" s="12" t="s">
        <v>588</v>
      </c>
    </row>
    <row r="9" spans="1:8">
      <c r="A9" s="12" t="s">
        <v>378</v>
      </c>
      <c r="B9" s="12" t="s">
        <v>28</v>
      </c>
      <c r="C9" s="10">
        <v>2013</v>
      </c>
      <c r="G9" s="12" t="s">
        <v>589</v>
      </c>
    </row>
    <row r="10" spans="1:8">
      <c r="A10" s="12" t="s">
        <v>379</v>
      </c>
      <c r="B10" s="12" t="s">
        <v>28</v>
      </c>
      <c r="C10" s="10">
        <v>2014</v>
      </c>
      <c r="G10" s="12" t="s">
        <v>590</v>
      </c>
    </row>
    <row r="11" spans="1:8">
      <c r="A11" s="12" t="s">
        <v>380</v>
      </c>
      <c r="B11" s="12" t="s">
        <v>28</v>
      </c>
      <c r="C11" s="10">
        <v>2015</v>
      </c>
      <c r="G11" s="12" t="s">
        <v>591</v>
      </c>
    </row>
    <row r="12" spans="1:8">
      <c r="A12" s="12" t="s">
        <v>381</v>
      </c>
      <c r="B12" s="12" t="s">
        <v>28</v>
      </c>
      <c r="C12" s="10">
        <v>2016</v>
      </c>
    </row>
    <row r="13" spans="1:8">
      <c r="A13" s="12" t="s">
        <v>382</v>
      </c>
      <c r="B13" s="12" t="s">
        <v>28</v>
      </c>
      <c r="C13" s="10">
        <v>2017</v>
      </c>
    </row>
    <row r="14" spans="1:8">
      <c r="A14" s="12" t="s">
        <v>383</v>
      </c>
      <c r="B14" s="12" t="s">
        <v>28</v>
      </c>
      <c r="C14" s="10">
        <v>2018</v>
      </c>
    </row>
    <row r="15" spans="1:8">
      <c r="A15" s="12" t="s">
        <v>384</v>
      </c>
      <c r="B15" s="12" t="s">
        <v>28</v>
      </c>
      <c r="C15" s="10">
        <v>2019</v>
      </c>
    </row>
    <row r="16" spans="1:8">
      <c r="A16" s="12" t="s">
        <v>385</v>
      </c>
      <c r="B16" s="12" t="s">
        <v>28</v>
      </c>
      <c r="C16" s="10">
        <v>2020</v>
      </c>
    </row>
    <row r="17" spans="1:2">
      <c r="A17" s="12" t="s">
        <v>386</v>
      </c>
      <c r="B17" s="12" t="s">
        <v>28</v>
      </c>
    </row>
    <row r="18" spans="1:2">
      <c r="A18" s="12" t="s">
        <v>387</v>
      </c>
      <c r="B18" s="12" t="s">
        <v>28</v>
      </c>
    </row>
    <row r="19" spans="1:2">
      <c r="A19" s="12" t="s">
        <v>388</v>
      </c>
      <c r="B19" s="12" t="s">
        <v>28</v>
      </c>
    </row>
    <row r="20" spans="1:2">
      <c r="A20" s="12" t="s">
        <v>389</v>
      </c>
      <c r="B20" s="12" t="s">
        <v>28</v>
      </c>
    </row>
    <row r="21" spans="1:2">
      <c r="A21" s="12" t="s">
        <v>390</v>
      </c>
      <c r="B21" s="12" t="s">
        <v>28</v>
      </c>
    </row>
    <row r="22" spans="1:2">
      <c r="A22" s="12" t="s">
        <v>391</v>
      </c>
      <c r="B22" s="12" t="s">
        <v>28</v>
      </c>
    </row>
    <row r="23" spans="1:2">
      <c r="A23" s="12" t="s">
        <v>392</v>
      </c>
      <c r="B23" s="12" t="s">
        <v>28</v>
      </c>
    </row>
    <row r="24" spans="1:2">
      <c r="A24" s="12" t="s">
        <v>393</v>
      </c>
      <c r="B24" s="12" t="s">
        <v>28</v>
      </c>
    </row>
    <row r="25" spans="1:2">
      <c r="A25" s="12" t="s">
        <v>394</v>
      </c>
      <c r="B25" s="12" t="s">
        <v>28</v>
      </c>
    </row>
    <row r="26" spans="1:2">
      <c r="A26" s="12" t="s">
        <v>32</v>
      </c>
      <c r="B26" s="12" t="s">
        <v>27</v>
      </c>
    </row>
    <row r="27" spans="1:2">
      <c r="A27" s="12" t="s">
        <v>395</v>
      </c>
      <c r="B27" s="12" t="s">
        <v>28</v>
      </c>
    </row>
    <row r="28" spans="1:2">
      <c r="A28" s="12" t="s">
        <v>396</v>
      </c>
      <c r="B28" s="12" t="s">
        <v>28</v>
      </c>
    </row>
    <row r="29" spans="1:2">
      <c r="A29" s="12" t="s">
        <v>397</v>
      </c>
      <c r="B29" s="12" t="s">
        <v>28</v>
      </c>
    </row>
    <row r="30" spans="1:2">
      <c r="A30" s="12" t="s">
        <v>30</v>
      </c>
      <c r="B30" s="12" t="s">
        <v>28</v>
      </c>
    </row>
    <row r="31" spans="1:2">
      <c r="A31" s="12" t="s">
        <v>398</v>
      </c>
      <c r="B31" s="12" t="s">
        <v>28</v>
      </c>
    </row>
    <row r="32" spans="1:2">
      <c r="A32" s="12" t="s">
        <v>399</v>
      </c>
      <c r="B32" s="12" t="s">
        <v>28</v>
      </c>
    </row>
    <row r="33" spans="1:2">
      <c r="A33" s="12" t="s">
        <v>400</v>
      </c>
      <c r="B33" s="12" t="s">
        <v>28</v>
      </c>
    </row>
    <row r="34" spans="1:2">
      <c r="A34" s="12" t="s">
        <v>401</v>
      </c>
      <c r="B34" s="12" t="s">
        <v>28</v>
      </c>
    </row>
    <row r="35" spans="1:2">
      <c r="A35" s="12" t="s">
        <v>402</v>
      </c>
      <c r="B35" s="12" t="s">
        <v>28</v>
      </c>
    </row>
    <row r="36" spans="1:2">
      <c r="A36" s="12" t="s">
        <v>403</v>
      </c>
      <c r="B36" s="12" t="s">
        <v>28</v>
      </c>
    </row>
    <row r="37" spans="1:2">
      <c r="A37" s="12" t="s">
        <v>404</v>
      </c>
      <c r="B37" s="12" t="s">
        <v>28</v>
      </c>
    </row>
    <row r="38" spans="1:2">
      <c r="A38" s="12" t="s">
        <v>405</v>
      </c>
      <c r="B38" s="12" t="s">
        <v>28</v>
      </c>
    </row>
    <row r="39" spans="1:2">
      <c r="A39" s="12" t="s">
        <v>406</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08"/>
  <sheetViews>
    <sheetView tabSelected="1" zoomScale="85" zoomScaleNormal="85" workbookViewId="0">
      <selection activeCell="E4" sqref="E4"/>
    </sheetView>
  </sheetViews>
  <sheetFormatPr defaultColWidth="9.08984375" defaultRowHeight="15.5"/>
  <cols>
    <col min="1" max="1" width="2.6328125" style="9" customWidth="1"/>
    <col min="2" max="2" width="33.54296875" style="9" customWidth="1"/>
    <col min="3" max="4" width="29.54296875" style="9" customWidth="1"/>
    <col min="5" max="5" width="24.453125" style="17" customWidth="1"/>
    <col min="6" max="6" width="34.453125" style="9" customWidth="1"/>
    <col min="7" max="7" width="27.54296875" style="9" customWidth="1"/>
    <col min="8" max="8" width="28.90625" style="9" customWidth="1"/>
    <col min="9" max="9" width="23.08984375" style="9" customWidth="1"/>
    <col min="10" max="10" width="22" style="9" customWidth="1"/>
    <col min="11" max="11" width="19.6328125" style="9" customWidth="1"/>
    <col min="12" max="12" width="21.6328125" style="9" customWidth="1"/>
    <col min="13" max="13" width="24" style="9" customWidth="1"/>
    <col min="14" max="14" width="24.08984375" style="9" customWidth="1"/>
    <col min="15" max="15" width="21.453125" style="9" customWidth="1"/>
    <col min="16" max="16" width="22.08984375" style="9" customWidth="1"/>
    <col min="17" max="17" width="16.453125" style="9" customWidth="1"/>
    <col min="18" max="18" width="15.54296875" style="9" customWidth="1"/>
    <col min="19" max="19" width="17.08984375" style="9" customWidth="1"/>
    <col min="20" max="20" width="13.6328125" style="8" customWidth="1"/>
    <col min="21" max="21" width="6.36328125" style="8" customWidth="1"/>
    <col min="22" max="22" width="13.54296875" style="9" customWidth="1"/>
    <col min="23" max="23" width="15.36328125" style="9" customWidth="1"/>
    <col min="24" max="16384" width="9.089843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554</v>
      </c>
      <c r="D6" s="17"/>
      <c r="E6" s="9"/>
      <c r="T6" s="9"/>
      <c r="V6" s="8"/>
    </row>
    <row r="7" spans="2:22" ht="21" customHeight="1">
      <c r="B7" s="537"/>
      <c r="C7" s="17"/>
      <c r="D7" s="17"/>
      <c r="E7" s="9"/>
      <c r="T7" s="9"/>
      <c r="V7" s="8"/>
    </row>
    <row r="8" spans="2:22" ht="24.75" customHeight="1">
      <c r="B8" s="117" t="s">
        <v>239</v>
      </c>
      <c r="C8" s="189"/>
      <c r="D8" s="601"/>
      <c r="E8" s="9"/>
      <c r="T8" s="9"/>
      <c r="V8" s="8"/>
    </row>
    <row r="9" spans="2:22" ht="41.25" customHeight="1">
      <c r="B9" s="551" t="s">
        <v>523</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559</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510</v>
      </c>
      <c r="C13" s="17"/>
      <c r="F13" s="185" t="s">
        <v>511</v>
      </c>
      <c r="G13" s="36"/>
      <c r="H13" s="31"/>
      <c r="I13" s="9"/>
      <c r="J13" s="184" t="s">
        <v>508</v>
      </c>
      <c r="N13" s="103"/>
      <c r="P13" s="9"/>
      <c r="Q13" s="187"/>
      <c r="R13" s="42"/>
      <c r="T13" s="186"/>
      <c r="U13" s="186"/>
    </row>
    <row r="14" spans="2:22" ht="29.25" customHeight="1" thickBot="1">
      <c r="B14" s="124" t="s">
        <v>550</v>
      </c>
      <c r="D14" s="542" t="s">
        <v>513</v>
      </c>
      <c r="E14" s="130"/>
      <c r="F14" s="124" t="s">
        <v>551</v>
      </c>
      <c r="H14" s="542" t="s">
        <v>513</v>
      </c>
      <c r="J14" s="124" t="s">
        <v>518</v>
      </c>
      <c r="L14" s="132"/>
      <c r="N14" s="103"/>
      <c r="Q14" s="99"/>
      <c r="R14" s="96"/>
    </row>
    <row r="15" spans="2:22" ht="26.25" customHeight="1" thickBot="1">
      <c r="B15" s="124" t="s">
        <v>425</v>
      </c>
      <c r="C15" s="106"/>
      <c r="D15" s="542" t="s">
        <v>241</v>
      </c>
      <c r="F15" s="124" t="s">
        <v>415</v>
      </c>
      <c r="G15" s="127"/>
      <c r="H15" s="542" t="s">
        <v>241</v>
      </c>
      <c r="I15" s="17"/>
      <c r="J15" s="124" t="s">
        <v>519</v>
      </c>
      <c r="L15" s="132"/>
      <c r="M15" s="103"/>
      <c r="Q15" s="108"/>
      <c r="R15" s="96"/>
    </row>
    <row r="16" spans="2:22" ht="28.5" customHeight="1" thickBot="1">
      <c r="B16" s="124" t="s">
        <v>455</v>
      </c>
      <c r="C16" s="106"/>
      <c r="D16" s="543" t="s">
        <v>506</v>
      </c>
      <c r="E16" s="103"/>
      <c r="F16" s="124" t="s">
        <v>435</v>
      </c>
      <c r="G16" s="125"/>
      <c r="H16" s="543" t="s">
        <v>506</v>
      </c>
      <c r="I16" s="103"/>
      <c r="K16" s="195"/>
      <c r="L16" s="195"/>
      <c r="M16" s="195"/>
      <c r="N16" s="195"/>
      <c r="Q16" s="115"/>
      <c r="R16" s="96"/>
    </row>
    <row r="17" spans="1:21" ht="29.25" customHeight="1">
      <c r="B17" s="124" t="s">
        <v>422</v>
      </c>
      <c r="C17" s="106"/>
      <c r="D17" s="733">
        <v>0</v>
      </c>
      <c r="E17" s="121"/>
      <c r="F17" s="740" t="s">
        <v>683</v>
      </c>
      <c r="G17" s="195"/>
      <c r="H17" s="734"/>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436</v>
      </c>
      <c r="G19" s="603" t="s">
        <v>364</v>
      </c>
      <c r="H19" s="242">
        <f>SUM(R54,R57,R60,R63,R66,R69,R72,R75,R78)</f>
        <v>0</v>
      </c>
      <c r="I19" s="17"/>
      <c r="J19" s="115"/>
      <c r="K19" s="115"/>
      <c r="L19" s="115"/>
      <c r="M19" s="115"/>
      <c r="N19" s="115"/>
      <c r="P19" s="115"/>
      <c r="Q19" s="115"/>
      <c r="R19" s="96"/>
    </row>
    <row r="20" spans="1:21" ht="27.75" customHeight="1" thickBot="1">
      <c r="E20" s="9"/>
      <c r="F20" s="124" t="s">
        <v>437</v>
      </c>
      <c r="G20" s="603" t="s">
        <v>365</v>
      </c>
      <c r="H20" s="131">
        <f>-SUM(R55,R58,R61,R64,R67,R70,R73,R76,R79)</f>
        <v>0</v>
      </c>
      <c r="I20" s="17"/>
      <c r="J20" s="115"/>
      <c r="P20" s="115"/>
      <c r="Q20" s="115"/>
      <c r="R20" s="96"/>
    </row>
    <row r="21" spans="1:21" ht="27.75" customHeight="1" thickBot="1">
      <c r="C21" s="32"/>
      <c r="D21" s="32"/>
      <c r="E21" s="32"/>
      <c r="F21" s="124" t="s">
        <v>409</v>
      </c>
      <c r="G21" s="603" t="s">
        <v>366</v>
      </c>
      <c r="H21" s="188">
        <f>R84</f>
        <v>0</v>
      </c>
      <c r="I21" s="103"/>
      <c r="P21" s="115"/>
      <c r="Q21" s="115"/>
      <c r="R21" s="96"/>
    </row>
    <row r="22" spans="1:21" ht="27.75" customHeight="1">
      <c r="C22" s="32"/>
      <c r="D22" s="32"/>
      <c r="E22" s="32"/>
      <c r="F22" s="124" t="s">
        <v>512</v>
      </c>
      <c r="G22" s="603" t="s">
        <v>450</v>
      </c>
      <c r="H22" s="188">
        <f>H19-H20+H21</f>
        <v>0</v>
      </c>
      <c r="I22" s="103"/>
      <c r="P22" s="195"/>
      <c r="Q22" s="195"/>
      <c r="R22" s="96"/>
    </row>
    <row r="23" spans="1:21" ht="22.5" customHeight="1">
      <c r="A23" s="28"/>
      <c r="E23" s="9"/>
    </row>
    <row r="24" spans="1:21" ht="13.5" customHeight="1">
      <c r="A24" s="28"/>
      <c r="B24" s="118" t="s">
        <v>420</v>
      </c>
      <c r="C24" s="35"/>
      <c r="E24" s="9"/>
    </row>
    <row r="25" spans="1:21" ht="13.5" customHeight="1">
      <c r="A25" s="28"/>
      <c r="B25" s="118"/>
      <c r="C25" s="35"/>
      <c r="E25" s="9"/>
    </row>
    <row r="26" spans="1:21" ht="108" customHeight="1">
      <c r="A26" s="28"/>
      <c r="B26" s="784" t="s">
        <v>690</v>
      </c>
      <c r="C26" s="784"/>
      <c r="D26" s="784"/>
      <c r="E26" s="784"/>
      <c r="F26" s="784"/>
      <c r="G26" s="784"/>
    </row>
    <row r="27" spans="1:21" ht="14.25" customHeight="1">
      <c r="A27" s="28"/>
      <c r="B27" s="548"/>
      <c r="C27" s="548"/>
      <c r="D27" s="538"/>
      <c r="E27" s="538"/>
      <c r="F27" s="538"/>
      <c r="G27" s="548"/>
    </row>
    <row r="28" spans="1:21" s="17" customFormat="1" ht="27" customHeight="1">
      <c r="B28" s="785" t="s">
        <v>509</v>
      </c>
      <c r="C28" s="786"/>
      <c r="D28" s="133" t="s">
        <v>41</v>
      </c>
      <c r="E28" s="134" t="s">
        <v>681</v>
      </c>
      <c r="F28" s="134" t="s">
        <v>409</v>
      </c>
      <c r="G28" s="135" t="s">
        <v>410</v>
      </c>
      <c r="T28" s="136"/>
      <c r="U28" s="136"/>
    </row>
    <row r="29" spans="1:21" ht="20.25" customHeight="1">
      <c r="B29" s="782" t="s">
        <v>29</v>
      </c>
      <c r="C29" s="783"/>
      <c r="D29" s="638" t="s">
        <v>27</v>
      </c>
      <c r="E29" s="138">
        <f>SUM(D54:D80)</f>
        <v>0</v>
      </c>
      <c r="F29" s="139">
        <f>D84</f>
        <v>0</v>
      </c>
      <c r="G29" s="138">
        <f>E29+F29</f>
        <v>0</v>
      </c>
    </row>
    <row r="30" spans="1:21" ht="20.25" customHeight="1">
      <c r="B30" s="782" t="s">
        <v>372</v>
      </c>
      <c r="C30" s="783"/>
      <c r="D30" s="638" t="s">
        <v>27</v>
      </c>
      <c r="E30" s="140">
        <f>SUM(E54:E80)</f>
        <v>0</v>
      </c>
      <c r="F30" s="141">
        <f>E84</f>
        <v>0</v>
      </c>
      <c r="G30" s="140">
        <f>E30+F30</f>
        <v>0</v>
      </c>
    </row>
    <row r="31" spans="1:21" ht="20.25" customHeight="1">
      <c r="B31" s="782"/>
      <c r="C31" s="783"/>
      <c r="D31" s="638"/>
      <c r="E31" s="140">
        <f>SUM(F54:F80)</f>
        <v>0</v>
      </c>
      <c r="F31" s="141">
        <f>F84</f>
        <v>0</v>
      </c>
      <c r="G31" s="140">
        <f t="shared" ref="G31:G34" si="0">E31+F31</f>
        <v>0</v>
      </c>
    </row>
    <row r="32" spans="1:21" ht="20.25" customHeight="1">
      <c r="B32" s="782"/>
      <c r="C32" s="783"/>
      <c r="D32" s="638"/>
      <c r="E32" s="140">
        <f>SUM(G54:G80)</f>
        <v>0</v>
      </c>
      <c r="F32" s="141">
        <f>G84</f>
        <v>0</v>
      </c>
      <c r="G32" s="140">
        <f t="shared" si="0"/>
        <v>0</v>
      </c>
    </row>
    <row r="33" spans="2:22" ht="20.25" customHeight="1">
      <c r="B33" s="782"/>
      <c r="C33" s="783"/>
      <c r="D33" s="638"/>
      <c r="E33" s="140">
        <f>SUM(H54:H80)</f>
        <v>0</v>
      </c>
      <c r="F33" s="141">
        <f>H84</f>
        <v>0</v>
      </c>
      <c r="G33" s="140">
        <f>E33+F33</f>
        <v>0</v>
      </c>
    </row>
    <row r="34" spans="2:22" ht="20.25" customHeight="1">
      <c r="B34" s="782"/>
      <c r="C34" s="783"/>
      <c r="D34" s="638"/>
      <c r="E34" s="140">
        <f>SUM(I54:I80)</f>
        <v>0</v>
      </c>
      <c r="F34" s="141">
        <f>I84</f>
        <v>0</v>
      </c>
      <c r="G34" s="140">
        <f t="shared" si="0"/>
        <v>0</v>
      </c>
    </row>
    <row r="35" spans="2:22" ht="20.25" customHeight="1">
      <c r="B35" s="782"/>
      <c r="C35" s="783"/>
      <c r="D35" s="638"/>
      <c r="E35" s="140">
        <f>SUM(J54:J80)</f>
        <v>0</v>
      </c>
      <c r="F35" s="141">
        <f>J84</f>
        <v>0</v>
      </c>
      <c r="G35" s="140">
        <f>E35+F35</f>
        <v>0</v>
      </c>
    </row>
    <row r="36" spans="2:22" ht="20.25" customHeight="1">
      <c r="B36" s="782"/>
      <c r="C36" s="783"/>
      <c r="D36" s="638"/>
      <c r="E36" s="140">
        <f>SUM(K54:K80)</f>
        <v>0</v>
      </c>
      <c r="F36" s="141">
        <f>K84</f>
        <v>0</v>
      </c>
      <c r="G36" s="140">
        <f t="shared" ref="G36:G42" si="1">E36+F36</f>
        <v>0</v>
      </c>
    </row>
    <row r="37" spans="2:22" ht="20.25" customHeight="1">
      <c r="B37" s="782"/>
      <c r="C37" s="783"/>
      <c r="D37" s="638"/>
      <c r="E37" s="140">
        <f>SUM(L54:L80)</f>
        <v>0</v>
      </c>
      <c r="F37" s="141">
        <f>L84</f>
        <v>0</v>
      </c>
      <c r="G37" s="140">
        <f t="shared" si="1"/>
        <v>0</v>
      </c>
    </row>
    <row r="38" spans="2:22" ht="20.25" customHeight="1">
      <c r="B38" s="782"/>
      <c r="C38" s="783"/>
      <c r="D38" s="638"/>
      <c r="E38" s="140">
        <f>SUM(M54:M80)</f>
        <v>0</v>
      </c>
      <c r="F38" s="141">
        <f>M84</f>
        <v>0</v>
      </c>
      <c r="G38" s="140">
        <f t="shared" si="1"/>
        <v>0</v>
      </c>
    </row>
    <row r="39" spans="2:22" ht="20.25" customHeight="1">
      <c r="B39" s="782"/>
      <c r="C39" s="783"/>
      <c r="D39" s="638"/>
      <c r="E39" s="140">
        <f>SUM(N54:N80)</f>
        <v>0</v>
      </c>
      <c r="F39" s="141">
        <f>N84</f>
        <v>0</v>
      </c>
      <c r="G39" s="140">
        <f t="shared" si="1"/>
        <v>0</v>
      </c>
    </row>
    <row r="40" spans="2:22" ht="20.25" customHeight="1">
      <c r="B40" s="782"/>
      <c r="C40" s="783"/>
      <c r="D40" s="638"/>
      <c r="E40" s="140">
        <f>SUM(O54:O80)</f>
        <v>0</v>
      </c>
      <c r="F40" s="141">
        <f>O84</f>
        <v>0</v>
      </c>
      <c r="G40" s="140">
        <f t="shared" si="1"/>
        <v>0</v>
      </c>
    </row>
    <row r="41" spans="2:22" ht="20.25" customHeight="1">
      <c r="B41" s="782"/>
      <c r="C41" s="783"/>
      <c r="D41" s="638"/>
      <c r="E41" s="140">
        <f>SUM(P54:P80)</f>
        <v>0</v>
      </c>
      <c r="F41" s="141">
        <f>P84</f>
        <v>0</v>
      </c>
      <c r="G41" s="140">
        <f t="shared" si="1"/>
        <v>0</v>
      </c>
    </row>
    <row r="42" spans="2:22" ht="20.25" customHeight="1">
      <c r="B42" s="782"/>
      <c r="C42" s="783"/>
      <c r="D42" s="639"/>
      <c r="E42" s="142">
        <f>SUM(Q54:Q80)</f>
        <v>0</v>
      </c>
      <c r="F42" s="143">
        <f>Q84</f>
        <v>0</v>
      </c>
      <c r="G42" s="142">
        <f t="shared" si="1"/>
        <v>0</v>
      </c>
    </row>
    <row r="43" spans="2:22" s="8" customFormat="1" ht="21" customHeight="1">
      <c r="B43" s="787" t="s">
        <v>26</v>
      </c>
      <c r="C43" s="788"/>
      <c r="D43" s="137"/>
      <c r="E43" s="144">
        <f>SUM(E29:E42)</f>
        <v>0</v>
      </c>
      <c r="F43" s="144">
        <f>SUM(F29:F42)</f>
        <v>0</v>
      </c>
      <c r="G43" s="144">
        <f>SUM(G29:G42)</f>
        <v>0</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461</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84" t="s">
        <v>620</v>
      </c>
      <c r="C48" s="784"/>
      <c r="D48" s="784"/>
      <c r="E48" s="784"/>
      <c r="F48" s="784"/>
      <c r="G48" s="784"/>
      <c r="H48" s="784"/>
      <c r="I48" s="784"/>
      <c r="J48" s="784"/>
      <c r="K48" s="784"/>
      <c r="L48" s="784"/>
      <c r="M48" s="617"/>
      <c r="N48" s="105"/>
      <c r="O48" s="105"/>
      <c r="P48" s="105"/>
      <c r="Q48" s="105"/>
      <c r="R48" s="105"/>
      <c r="T48" s="37"/>
      <c r="U48" s="19"/>
      <c r="V48" s="38"/>
    </row>
    <row r="49" spans="2:22" s="28" customFormat="1" ht="41" customHeight="1">
      <c r="B49" s="784" t="s">
        <v>565</v>
      </c>
      <c r="C49" s="784"/>
      <c r="D49" s="784"/>
      <c r="E49" s="784"/>
      <c r="F49" s="784"/>
      <c r="G49" s="784"/>
      <c r="H49" s="784"/>
      <c r="I49" s="784"/>
      <c r="J49" s="784"/>
      <c r="K49" s="784"/>
      <c r="L49" s="784"/>
      <c r="M49" s="617"/>
      <c r="N49" s="105"/>
      <c r="O49" s="105"/>
      <c r="P49" s="105"/>
      <c r="Q49" s="105"/>
      <c r="R49" s="105"/>
      <c r="T49" s="37"/>
      <c r="U49" s="19"/>
      <c r="V49" s="38"/>
    </row>
    <row r="50" spans="2:22" s="28" customFormat="1" ht="18" customHeight="1">
      <c r="B50" s="784" t="s">
        <v>689</v>
      </c>
      <c r="C50" s="784"/>
      <c r="D50" s="784"/>
      <c r="E50" s="784"/>
      <c r="F50" s="784"/>
      <c r="G50" s="784"/>
      <c r="H50" s="784"/>
      <c r="I50" s="784"/>
      <c r="J50" s="784"/>
      <c r="K50" s="784"/>
      <c r="L50" s="784"/>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520</v>
      </c>
      <c r="D52" s="135" t="str">
        <f>IF($B29&lt;&gt;"",$B29,"")</f>
        <v>Residential</v>
      </c>
      <c r="E52" s="135" t="str">
        <f>IF($B30&lt;&gt;"",$B30,"")</f>
        <v>GS&lt;50 kW</v>
      </c>
      <c r="F52" s="135" t="str">
        <f>IF($B31&lt;&gt;"",$B31,"")</f>
        <v/>
      </c>
      <c r="G52" s="135" t="str">
        <f>IF($B32&lt;&gt;"",$B32,"")</f>
        <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f>D31</f>
        <v>0</v>
      </c>
      <c r="G53" s="576">
        <f>D32</f>
        <v>0</v>
      </c>
      <c r="H53" s="576">
        <f>D33</f>
        <v>0</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Charges'!I237</f>
        <v>0</v>
      </c>
      <c r="E84" s="679">
        <f>'6.  Carrying Charges'!J237</f>
        <v>0</v>
      </c>
      <c r="F84" s="679">
        <f>'6.  Carrying Charges'!K237</f>
        <v>0</v>
      </c>
      <c r="G84" s="679">
        <f>'6.  Carrying Charges'!L237</f>
        <v>0</v>
      </c>
      <c r="H84" s="679">
        <f>'6.  Carrying Charges'!M237</f>
        <v>0</v>
      </c>
      <c r="I84" s="679">
        <f>'6.  Carrying Charges'!N237</f>
        <v>0</v>
      </c>
      <c r="J84" s="679">
        <f>'6.  Carrying Charges'!O237</f>
        <v>0</v>
      </c>
      <c r="K84" s="679">
        <f>'6.  Carrying Charges'!P237</f>
        <v>0</v>
      </c>
      <c r="L84" s="679">
        <f>'6.  Carrying Charges'!Q237</f>
        <v>0</v>
      </c>
      <c r="M84" s="679">
        <f>'6.  Carrying Charges'!R237</f>
        <v>0</v>
      </c>
      <c r="N84" s="679">
        <f>'6.  Carrying Charges'!S237</f>
        <v>0</v>
      </c>
      <c r="O84" s="679">
        <f>'6.  Carrying Charges'!T237</f>
        <v>0</v>
      </c>
      <c r="P84" s="679">
        <f>'6.  Carrying Charges'!U237</f>
        <v>0</v>
      </c>
      <c r="Q84" s="679">
        <f>'6.  Carrying Charges'!V237</f>
        <v>0</v>
      </c>
      <c r="R84" s="680">
        <f>SUM(D84:Q84)</f>
        <v>0</v>
      </c>
      <c r="U84" s="152"/>
      <c r="V84" s="153"/>
    </row>
    <row r="85" spans="2:22" s="163" customFormat="1" ht="21.75" customHeight="1">
      <c r="B85" s="623" t="s">
        <v>240</v>
      </c>
      <c r="C85" s="624"/>
      <c r="D85" s="623">
        <f>SUM(D54:D80)+D84</f>
        <v>0</v>
      </c>
      <c r="E85" s="623">
        <f t="shared" ref="E85:Q85" si="2">SUM(E54:E80)+E84</f>
        <v>0</v>
      </c>
      <c r="F85" s="623">
        <f t="shared" si="2"/>
        <v>0</v>
      </c>
      <c r="G85" s="623">
        <f t="shared" si="2"/>
        <v>0</v>
      </c>
      <c r="H85" s="623">
        <f t="shared" si="2"/>
        <v>0</v>
      </c>
      <c r="I85" s="623">
        <f t="shared" si="2"/>
        <v>0</v>
      </c>
      <c r="J85" s="623">
        <f t="shared" si="2"/>
        <v>0</v>
      </c>
      <c r="K85" s="623">
        <f t="shared" si="2"/>
        <v>0</v>
      </c>
      <c r="L85" s="623">
        <f t="shared" si="2"/>
        <v>0</v>
      </c>
      <c r="M85" s="623">
        <f t="shared" si="2"/>
        <v>0</v>
      </c>
      <c r="N85" s="623">
        <f t="shared" si="2"/>
        <v>0</v>
      </c>
      <c r="O85" s="623">
        <f t="shared" si="2"/>
        <v>0</v>
      </c>
      <c r="P85" s="623">
        <f t="shared" si="2"/>
        <v>0</v>
      </c>
      <c r="Q85" s="623">
        <f t="shared" si="2"/>
        <v>0</v>
      </c>
      <c r="R85" s="623">
        <f>SUM(R54:R80)+R84</f>
        <v>0</v>
      </c>
      <c r="U85" s="152"/>
      <c r="V85" s="153"/>
    </row>
    <row r="86" spans="2:22" ht="20.25" customHeight="1">
      <c r="B86" s="453" t="s">
        <v>539</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4.5">
      <c r="E88" s="9"/>
    </row>
    <row r="89" spans="2:22" ht="21" hidden="1" customHeight="1">
      <c r="B89" s="118" t="s">
        <v>540</v>
      </c>
      <c r="F89" s="589"/>
    </row>
    <row r="90" spans="2:22" s="549" customFormat="1" ht="27.75" hidden="1" customHeight="1">
      <c r="B90" s="570" t="s">
        <v>560</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0</v>
      </c>
      <c r="L93" s="556">
        <f>SUM('5.  2015-2020 LRAM'!Y1114:AL1114)</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0</v>
      </c>
      <c r="L94" s="556">
        <f>SUM('5.  2015-2020 LRAM'!Y1115:AL1115)</f>
        <v>0</v>
      </c>
      <c r="M94" s="556">
        <f>SUM(D94:L94)</f>
        <v>0</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0</v>
      </c>
      <c r="K95" s="556">
        <f>SUM('5.  2015-2020 LRAM'!Y933:AL933)</f>
        <v>0</v>
      </c>
      <c r="L95" s="556">
        <f>SUM('5.  2015-2020 LRAM'!Y1116:AL1116)</f>
        <v>0</v>
      </c>
      <c r="M95" s="556">
        <f>SUM(C95:L95)</f>
        <v>0</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0</v>
      </c>
      <c r="K96" s="556">
        <f>SUM('5.  2015-2020 LRAM'!Y934:AL934)</f>
        <v>0</v>
      </c>
      <c r="L96" s="556">
        <f>SUM('5.  2015-2020 LRAM'!Y1117:AL1117)</f>
        <v>0</v>
      </c>
      <c r="M96" s="556">
        <f>SUM(F96:L96)</f>
        <v>0</v>
      </c>
      <c r="T96" s="197"/>
      <c r="U96" s="197"/>
    </row>
    <row r="97" spans="2:21" s="90" customFormat="1" ht="23.25" hidden="1" customHeight="1">
      <c r="B97" s="198">
        <v>2015</v>
      </c>
      <c r="C97" s="559"/>
      <c r="D97" s="559"/>
      <c r="E97" s="559"/>
      <c r="F97" s="559"/>
      <c r="G97" s="557">
        <f>SUM('5.  2015-2020 LRAM'!Y203:AL203)</f>
        <v>0</v>
      </c>
      <c r="H97" s="556">
        <f>SUM('5.  2015-2020 LRAM'!Y386:AL386)</f>
        <v>0</v>
      </c>
      <c r="I97" s="557">
        <f>SUM('5.  2015-2020 LRAM'!Y569:AL569)</f>
        <v>0</v>
      </c>
      <c r="J97" s="556">
        <f>SUM('5.  2015-2020 LRAM'!Y752:AL752)</f>
        <v>0</v>
      </c>
      <c r="K97" s="556">
        <f>SUM('5.  2015-2020 LRAM'!Y935:AL935)</f>
        <v>0</v>
      </c>
      <c r="L97" s="556">
        <f>SUM('5.  2015-2020 LRAM'!Y1118:AL1118)</f>
        <v>0</v>
      </c>
      <c r="M97" s="556">
        <f>SUM(G97:L97)</f>
        <v>0</v>
      </c>
      <c r="T97" s="197"/>
      <c r="U97" s="197"/>
    </row>
    <row r="98" spans="2:21" s="90" customFormat="1" ht="23.25" hidden="1" customHeight="1">
      <c r="B98" s="198">
        <v>2016</v>
      </c>
      <c r="C98" s="559"/>
      <c r="D98" s="559"/>
      <c r="E98" s="559"/>
      <c r="F98" s="559"/>
      <c r="G98" s="559"/>
      <c r="H98" s="556">
        <f>SUM('5.  2015-2020 LRAM'!Y387:AL387)</f>
        <v>0</v>
      </c>
      <c r="I98" s="557">
        <f>SUM('5.  2015-2020 LRAM'!Y570:AL570)</f>
        <v>0</v>
      </c>
      <c r="J98" s="556">
        <f>SUM('5.  2015-2020 LRAM'!Y753:AL753)</f>
        <v>0</v>
      </c>
      <c r="K98" s="556">
        <f>SUM('5.  2015-2020 LRAM'!Y936:AL936)</f>
        <v>0</v>
      </c>
      <c r="L98" s="556">
        <f>SUM('5.  2015-2020 LRAM'!Y1119:AL1119)</f>
        <v>0</v>
      </c>
      <c r="M98" s="556">
        <f>SUM(H98:L98)</f>
        <v>0</v>
      </c>
      <c r="T98" s="197"/>
      <c r="U98" s="197"/>
    </row>
    <row r="99" spans="2:21" s="90" customFormat="1" ht="23.25" hidden="1" customHeight="1">
      <c r="B99" s="198">
        <v>2017</v>
      </c>
      <c r="C99" s="559"/>
      <c r="D99" s="559"/>
      <c r="E99" s="559"/>
      <c r="F99" s="559"/>
      <c r="G99" s="559"/>
      <c r="H99" s="559"/>
      <c r="I99" s="556">
        <f>SUM('5.  2015-2020 LRAM'!Y571:AL571)</f>
        <v>0</v>
      </c>
      <c r="J99" s="556">
        <f>SUM('5.  2015-2020 LRAM'!Y754:AL754)</f>
        <v>0</v>
      </c>
      <c r="K99" s="556">
        <f>SUM('5.  2015-2020 LRAM'!Y937:AL937)</f>
        <v>0</v>
      </c>
      <c r="L99" s="556">
        <f>SUM('5.  2015-2020 LRAM'!Y1120:AL1120)</f>
        <v>0</v>
      </c>
      <c r="M99" s="556">
        <f>SUM(I99:L99)</f>
        <v>0</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522</v>
      </c>
      <c r="C103" s="555">
        <f>C93</f>
        <v>0</v>
      </c>
      <c r="D103" s="556">
        <f>D93+D94</f>
        <v>0</v>
      </c>
      <c r="E103" s="556">
        <f>E93+E94+E95</f>
        <v>0</v>
      </c>
      <c r="F103" s="556">
        <f>F93+F94+F95+F96</f>
        <v>0</v>
      </c>
      <c r="G103" s="556">
        <f>G93+G94+G95+G96+G97</f>
        <v>0</v>
      </c>
      <c r="H103" s="556">
        <f>H93+H94+H95+H96+H97+H98</f>
        <v>0</v>
      </c>
      <c r="I103" s="556">
        <f>I93+I94+I95+I96+I97+I98+I99</f>
        <v>0</v>
      </c>
      <c r="J103" s="556">
        <f>J93+J94+J95+J96+J97+J98+J99+J100</f>
        <v>0</v>
      </c>
      <c r="K103" s="556">
        <f>K93+K94+K95+K96+K97+K98+K99+K100+K101</f>
        <v>0</v>
      </c>
      <c r="L103" s="556">
        <f>SUM(L93:L102)</f>
        <v>0</v>
      </c>
      <c r="M103" s="556">
        <f>SUM(M93:M102)</f>
        <v>0</v>
      </c>
      <c r="T103" s="199"/>
      <c r="U103" s="199"/>
    </row>
    <row r="104" spans="2:21" s="27" customFormat="1" ht="24.75" hidden="1" customHeight="1">
      <c r="B104" s="572" t="s">
        <v>521</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0</v>
      </c>
      <c r="J104" s="554">
        <f>'5.  2015-2020 LRAM'!AM757</f>
        <v>0</v>
      </c>
      <c r="K104" s="554">
        <f>'5.  2015-2020 LRAM'!AM941</f>
        <v>0</v>
      </c>
      <c r="L104" s="554">
        <f>'5.  2015-2020 LRAM'!AM1125</f>
        <v>0</v>
      </c>
      <c r="M104" s="556">
        <f>SUM(C104:L104)</f>
        <v>0</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0</v>
      </c>
      <c r="J105" s="554">
        <f>'6.  Carrying Charges'!W132</f>
        <v>0</v>
      </c>
      <c r="K105" s="554">
        <f>'6.  Carrying Charges'!W147</f>
        <v>0</v>
      </c>
      <c r="L105" s="554">
        <f>'6.  Carrying Charges'!W162</f>
        <v>0</v>
      </c>
      <c r="M105" s="556">
        <f>SUM(C105:L105)</f>
        <v>0</v>
      </c>
    </row>
    <row r="106" spans="2:21" ht="23.25" hidden="1" customHeight="1">
      <c r="B106" s="571" t="s">
        <v>26</v>
      </c>
      <c r="C106" s="554">
        <f>C103-C104+C105</f>
        <v>0</v>
      </c>
      <c r="D106" s="554">
        <f t="shared" ref="D106:J106" si="3">D103-D104+D105</f>
        <v>0</v>
      </c>
      <c r="E106" s="554">
        <f t="shared" si="3"/>
        <v>0</v>
      </c>
      <c r="F106" s="554">
        <f t="shared" si="3"/>
        <v>0</v>
      </c>
      <c r="G106" s="554">
        <f t="shared" si="3"/>
        <v>0</v>
      </c>
      <c r="H106" s="554">
        <f t="shared" si="3"/>
        <v>0</v>
      </c>
      <c r="I106" s="554">
        <f t="shared" si="3"/>
        <v>0</v>
      </c>
      <c r="J106" s="554">
        <f t="shared" si="3"/>
        <v>0</v>
      </c>
      <c r="K106" s="554">
        <f>K103-K104+K105</f>
        <v>0</v>
      </c>
      <c r="L106" s="554">
        <f>L103-L104+L105</f>
        <v>0</v>
      </c>
      <c r="M106" s="554">
        <f>M103-M104+M105</f>
        <v>0</v>
      </c>
    </row>
    <row r="107" spans="2:21" hidden="1"/>
    <row r="108" spans="2:21">
      <c r="B108" s="589" t="s">
        <v>529</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958850</xdr:colOff>
                    <xdr:row>53</xdr:row>
                    <xdr:rowOff>25400</xdr:rowOff>
                  </from>
                  <to>
                    <xdr:col>2</xdr:col>
                    <xdr:colOff>1377950</xdr:colOff>
                    <xdr:row>54</xdr:row>
                    <xdr:rowOff>158750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958850</xdr:colOff>
                    <xdr:row>56</xdr:row>
                    <xdr:rowOff>25400</xdr:rowOff>
                  </from>
                  <to>
                    <xdr:col>2</xdr:col>
                    <xdr:colOff>1377950</xdr:colOff>
                    <xdr:row>57</xdr:row>
                    <xdr:rowOff>158750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958850</xdr:colOff>
                    <xdr:row>59</xdr:row>
                    <xdr:rowOff>25400</xdr:rowOff>
                  </from>
                  <to>
                    <xdr:col>2</xdr:col>
                    <xdr:colOff>1377950</xdr:colOff>
                    <xdr:row>60</xdr:row>
                    <xdr:rowOff>158750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958850</xdr:colOff>
                    <xdr:row>62</xdr:row>
                    <xdr:rowOff>25400</xdr:rowOff>
                  </from>
                  <to>
                    <xdr:col>2</xdr:col>
                    <xdr:colOff>1377950</xdr:colOff>
                    <xdr:row>63</xdr:row>
                    <xdr:rowOff>158750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958850</xdr:colOff>
                    <xdr:row>65</xdr:row>
                    <xdr:rowOff>25400</xdr:rowOff>
                  </from>
                  <to>
                    <xdr:col>2</xdr:col>
                    <xdr:colOff>1377950</xdr:colOff>
                    <xdr:row>66</xdr:row>
                    <xdr:rowOff>158750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958850</xdr:colOff>
                    <xdr:row>68</xdr:row>
                    <xdr:rowOff>38100</xdr:rowOff>
                  </from>
                  <to>
                    <xdr:col>2</xdr:col>
                    <xdr:colOff>1377950</xdr:colOff>
                    <xdr:row>69</xdr:row>
                    <xdr:rowOff>177800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958850</xdr:colOff>
                    <xdr:row>71</xdr:row>
                    <xdr:rowOff>38100</xdr:rowOff>
                  </from>
                  <to>
                    <xdr:col>2</xdr:col>
                    <xdr:colOff>1377950</xdr:colOff>
                    <xdr:row>72</xdr:row>
                    <xdr:rowOff>177800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31750</xdr:rowOff>
                  </from>
                  <to>
                    <xdr:col>2</xdr:col>
                    <xdr:colOff>1371600</xdr:colOff>
                    <xdr:row>75</xdr:row>
                    <xdr:rowOff>165100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zoomScale="80" zoomScaleNormal="80" workbookViewId="0">
      <selection activeCell="F18" sqref="F18"/>
    </sheetView>
  </sheetViews>
  <sheetFormatPr defaultColWidth="9.08984375" defaultRowHeight="14.5"/>
  <cols>
    <col min="1" max="1" width="5.453125" style="12" customWidth="1"/>
    <col min="2" max="2" width="27" style="12" customWidth="1"/>
    <col min="3" max="3" width="24.36328125" style="12" customWidth="1"/>
    <col min="4" max="4" width="23.453125" style="12" customWidth="1"/>
    <col min="5" max="5" width="28.6328125" style="12" customWidth="1"/>
    <col min="6" max="6" width="43.90625" style="12" customWidth="1"/>
    <col min="7" max="7" width="72.6328125" style="12" customWidth="1"/>
    <col min="8" max="16384" width="9.08984375" style="12"/>
  </cols>
  <sheetData>
    <row r="13" spans="2:3" ht="15" thickBot="1"/>
    <row r="14" spans="2:3" ht="26.25" customHeight="1" thickBot="1">
      <c r="B14" s="537" t="s">
        <v>171</v>
      </c>
      <c r="C14" s="126" t="s">
        <v>175</v>
      </c>
    </row>
    <row r="15" spans="2:3" ht="26.25" customHeight="1" thickBot="1">
      <c r="C15" s="128" t="s">
        <v>407</v>
      </c>
    </row>
    <row r="16" spans="2:3" ht="27" customHeight="1" thickBot="1">
      <c r="C16" s="569" t="s">
        <v>554</v>
      </c>
    </row>
    <row r="19" spans="2:8" ht="15.5">
      <c r="B19" s="537" t="s">
        <v>625</v>
      </c>
    </row>
    <row r="20" spans="2:8" ht="13.5" customHeight="1"/>
    <row r="21" spans="2:8" ht="41" customHeight="1">
      <c r="B21" s="784" t="s">
        <v>688</v>
      </c>
      <c r="C21" s="784"/>
      <c r="D21" s="784"/>
      <c r="E21" s="784"/>
      <c r="F21" s="784"/>
      <c r="G21" s="784"/>
      <c r="H21" s="784"/>
    </row>
    <row r="23" spans="2:8" s="609" customFormat="1" ht="15.5">
      <c r="B23" s="619" t="s">
        <v>549</v>
      </c>
      <c r="C23" s="619" t="s">
        <v>564</v>
      </c>
      <c r="D23" s="619" t="s">
        <v>548</v>
      </c>
      <c r="E23" s="791" t="s">
        <v>34</v>
      </c>
      <c r="F23" s="792"/>
      <c r="G23" s="791" t="s">
        <v>547</v>
      </c>
      <c r="H23" s="792"/>
    </row>
    <row r="24" spans="2:8">
      <c r="B24" s="608">
        <v>1</v>
      </c>
      <c r="C24" s="644"/>
      <c r="D24" s="607"/>
      <c r="E24" s="789"/>
      <c r="F24" s="790"/>
      <c r="G24" s="793"/>
      <c r="H24" s="794"/>
    </row>
    <row r="25" spans="2:8">
      <c r="B25" s="608">
        <v>2</v>
      </c>
      <c r="C25" s="644"/>
      <c r="D25" s="607"/>
      <c r="E25" s="789"/>
      <c r="F25" s="790"/>
      <c r="G25" s="793"/>
      <c r="H25" s="794"/>
    </row>
    <row r="26" spans="2:8">
      <c r="B26" s="608">
        <v>3</v>
      </c>
      <c r="C26" s="644"/>
      <c r="D26" s="607"/>
      <c r="E26" s="789"/>
      <c r="F26" s="790"/>
      <c r="G26" s="793"/>
      <c r="H26" s="794"/>
    </row>
    <row r="27" spans="2:8">
      <c r="B27" s="608">
        <v>4</v>
      </c>
      <c r="C27" s="644"/>
      <c r="D27" s="607"/>
      <c r="E27" s="789"/>
      <c r="F27" s="790"/>
      <c r="G27" s="793"/>
      <c r="H27" s="794"/>
    </row>
    <row r="28" spans="2:8">
      <c r="B28" s="608">
        <v>5</v>
      </c>
      <c r="C28" s="644"/>
      <c r="D28" s="607"/>
      <c r="E28" s="789"/>
      <c r="F28" s="790"/>
      <c r="G28" s="793"/>
      <c r="H28" s="794"/>
    </row>
    <row r="29" spans="2:8">
      <c r="B29" s="608">
        <v>6</v>
      </c>
      <c r="C29" s="644"/>
      <c r="D29" s="607"/>
      <c r="E29" s="789"/>
      <c r="F29" s="790"/>
      <c r="G29" s="793"/>
      <c r="H29" s="794"/>
    </row>
    <row r="30" spans="2:8">
      <c r="B30" s="608">
        <v>7</v>
      </c>
      <c r="C30" s="644"/>
      <c r="D30" s="607"/>
      <c r="E30" s="789"/>
      <c r="F30" s="790"/>
      <c r="G30" s="793"/>
      <c r="H30" s="794"/>
    </row>
    <row r="31" spans="2:8">
      <c r="B31" s="608">
        <v>8</v>
      </c>
      <c r="C31" s="644"/>
      <c r="D31" s="607"/>
      <c r="E31" s="789"/>
      <c r="F31" s="790"/>
      <c r="G31" s="793"/>
      <c r="H31" s="794"/>
    </row>
    <row r="32" spans="2:8">
      <c r="B32" s="608">
        <v>9</v>
      </c>
      <c r="C32" s="644"/>
      <c r="D32" s="607"/>
      <c r="E32" s="789"/>
      <c r="F32" s="790"/>
      <c r="G32" s="793"/>
      <c r="H32" s="794"/>
    </row>
    <row r="33" spans="2:8">
      <c r="B33" s="608">
        <v>10</v>
      </c>
      <c r="C33" s="644"/>
      <c r="D33" s="607"/>
      <c r="E33" s="789"/>
      <c r="F33" s="790"/>
      <c r="G33" s="793"/>
      <c r="H33" s="794"/>
    </row>
    <row r="34" spans="2:8">
      <c r="B34" s="608" t="s">
        <v>481</v>
      </c>
      <c r="C34" s="644"/>
      <c r="D34" s="607"/>
      <c r="E34" s="789"/>
      <c r="F34" s="790"/>
      <c r="G34" s="793"/>
      <c r="H34" s="794"/>
    </row>
    <row r="36" spans="2:8" ht="30.75" customHeight="1">
      <c r="B36" s="537" t="s">
        <v>621</v>
      </c>
    </row>
    <row r="37" spans="2:8" ht="23.25" customHeight="1">
      <c r="B37" s="568" t="s">
        <v>626</v>
      </c>
      <c r="C37" s="605"/>
      <c r="D37" s="605"/>
      <c r="E37" s="605"/>
      <c r="F37" s="605"/>
      <c r="G37" s="605"/>
      <c r="H37" s="605"/>
    </row>
    <row r="39" spans="2:8" s="90" customFormat="1" ht="15.5">
      <c r="B39" s="619" t="s">
        <v>549</v>
      </c>
      <c r="C39" s="619" t="s">
        <v>564</v>
      </c>
      <c r="D39" s="619" t="s">
        <v>548</v>
      </c>
      <c r="E39" s="791" t="s">
        <v>34</v>
      </c>
      <c r="F39" s="792"/>
      <c r="G39" s="791" t="s">
        <v>547</v>
      </c>
      <c r="H39" s="792"/>
    </row>
    <row r="40" spans="2:8">
      <c r="B40" s="608">
        <v>1</v>
      </c>
      <c r="C40" s="644"/>
      <c r="D40" s="607"/>
      <c r="E40" s="789"/>
      <c r="F40" s="790"/>
      <c r="G40" s="793"/>
      <c r="H40" s="794"/>
    </row>
    <row r="41" spans="2:8">
      <c r="B41" s="608">
        <v>2</v>
      </c>
      <c r="C41" s="644"/>
      <c r="D41" s="607"/>
      <c r="E41" s="789"/>
      <c r="F41" s="790"/>
      <c r="G41" s="793"/>
      <c r="H41" s="794"/>
    </row>
    <row r="42" spans="2:8">
      <c r="B42" s="608">
        <v>3</v>
      </c>
      <c r="C42" s="644"/>
      <c r="D42" s="607"/>
      <c r="E42" s="789"/>
      <c r="F42" s="790"/>
      <c r="G42" s="793"/>
      <c r="H42" s="794"/>
    </row>
    <row r="43" spans="2:8">
      <c r="B43" s="608">
        <v>4</v>
      </c>
      <c r="C43" s="644"/>
      <c r="D43" s="607"/>
      <c r="E43" s="789"/>
      <c r="F43" s="790"/>
      <c r="G43" s="793"/>
      <c r="H43" s="794"/>
    </row>
    <row r="44" spans="2:8">
      <c r="B44" s="608">
        <v>5</v>
      </c>
      <c r="C44" s="644"/>
      <c r="D44" s="607"/>
      <c r="E44" s="789"/>
      <c r="F44" s="790"/>
      <c r="G44" s="793"/>
      <c r="H44" s="794"/>
    </row>
    <row r="45" spans="2:8">
      <c r="B45" s="608">
        <v>6</v>
      </c>
      <c r="C45" s="644"/>
      <c r="D45" s="607"/>
      <c r="E45" s="789"/>
      <c r="F45" s="790"/>
      <c r="G45" s="793"/>
      <c r="H45" s="794"/>
    </row>
    <row r="46" spans="2:8">
      <c r="B46" s="608">
        <v>7</v>
      </c>
      <c r="C46" s="644"/>
      <c r="D46" s="607"/>
      <c r="E46" s="789"/>
      <c r="F46" s="790"/>
      <c r="G46" s="793"/>
      <c r="H46" s="794"/>
    </row>
    <row r="47" spans="2:8">
      <c r="B47" s="608">
        <v>8</v>
      </c>
      <c r="C47" s="644"/>
      <c r="D47" s="607"/>
      <c r="E47" s="789"/>
      <c r="F47" s="790"/>
      <c r="G47" s="793"/>
      <c r="H47" s="794"/>
    </row>
    <row r="48" spans="2:8">
      <c r="B48" s="608">
        <v>9</v>
      </c>
      <c r="C48" s="644"/>
      <c r="D48" s="607"/>
      <c r="E48" s="789"/>
      <c r="F48" s="790"/>
      <c r="G48" s="793"/>
      <c r="H48" s="794"/>
    </row>
    <row r="49" spans="2:8">
      <c r="B49" s="608">
        <v>10</v>
      </c>
      <c r="C49" s="644"/>
      <c r="D49" s="607"/>
      <c r="E49" s="789"/>
      <c r="F49" s="790"/>
      <c r="G49" s="793"/>
      <c r="H49" s="794"/>
    </row>
    <row r="50" spans="2:8">
      <c r="B50" s="608" t="s">
        <v>481</v>
      </c>
      <c r="C50" s="644"/>
      <c r="D50" s="607"/>
      <c r="E50" s="789"/>
      <c r="F50" s="790"/>
      <c r="G50" s="793"/>
      <c r="H50" s="794"/>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96"/>
  <sheetViews>
    <sheetView topLeftCell="A9" zoomScale="90" zoomScaleNormal="90" workbookViewId="0">
      <selection activeCell="F23" sqref="F23"/>
    </sheetView>
  </sheetViews>
  <sheetFormatPr defaultColWidth="9.08984375" defaultRowHeight="14.5"/>
  <cols>
    <col min="1" max="1" width="5.36328125" style="12" customWidth="1"/>
    <col min="2" max="2" width="27.36328125" style="10" customWidth="1"/>
    <col min="3" max="3" width="23" style="10" customWidth="1"/>
    <col min="4" max="4" width="32.36328125" style="12" customWidth="1"/>
    <col min="5" max="5" width="26.36328125" style="12" customWidth="1"/>
    <col min="6" max="6" width="24" style="12" customWidth="1"/>
    <col min="7" max="7" width="21.453125" style="12" customWidth="1"/>
    <col min="8" max="8" width="24.08984375" style="12" customWidth="1"/>
    <col min="9" max="13" width="22.08984375" style="12" customWidth="1"/>
    <col min="14" max="14" width="26" style="12" customWidth="1"/>
    <col min="15" max="16" width="22.08984375" style="12" customWidth="1"/>
    <col min="17" max="17" width="16.36328125" style="12" customWidth="1"/>
    <col min="18" max="18" width="13.54296875" style="12" customWidth="1"/>
    <col min="19" max="19" width="13.90625" style="12" customWidth="1"/>
    <col min="20" max="20" width="20" style="12" customWidth="1"/>
    <col min="21" max="21" width="10.08984375" style="12" customWidth="1"/>
    <col min="22" max="30" width="14" style="12" customWidth="1"/>
    <col min="31" max="16384" width="9.089843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407</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554</v>
      </c>
      <c r="P7" s="105"/>
      <c r="Q7" s="105"/>
    </row>
    <row r="8" spans="2:17" s="104" customFormat="1" ht="30" customHeight="1">
      <c r="D8" s="574"/>
      <c r="P8" s="105"/>
      <c r="Q8" s="105"/>
    </row>
    <row r="9" spans="2:17" s="2" customFormat="1" ht="24.75" customHeight="1">
      <c r="B9" s="118" t="s">
        <v>412</v>
      </c>
      <c r="C9" s="17"/>
      <c r="D9" s="455"/>
    </row>
    <row r="10" spans="2:17" s="17" customFormat="1" ht="16.5" customHeight="1"/>
    <row r="11" spans="2:17" s="17" customFormat="1" ht="36.75" customHeight="1">
      <c r="B11" s="795" t="s">
        <v>766</v>
      </c>
      <c r="C11" s="795"/>
      <c r="D11" s="795"/>
      <c r="E11" s="795"/>
      <c r="F11" s="795"/>
      <c r="G11" s="795"/>
      <c r="H11" s="795"/>
      <c r="I11" s="795"/>
      <c r="J11" s="795"/>
      <c r="K11" s="795"/>
      <c r="L11" s="795"/>
      <c r="M11" s="795"/>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
      </c>
      <c r="G13" s="243" t="str">
        <f>'1.  LRAMVA Summary'!G52</f>
        <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f>'1.  LRAMVA Summary'!F53</f>
        <v>0</v>
      </c>
      <c r="G14" s="579">
        <f>'1.  LRAMVA Summary'!G53</f>
        <v>0</v>
      </c>
      <c r="H14" s="579">
        <f>'1.  LRAMVA Summary'!H53</f>
        <v>0</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6">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452</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682</v>
      </c>
      <c r="C20" s="453"/>
      <c r="D20" s="454"/>
    </row>
    <row r="21" spans="2:17" s="438" customFormat="1" ht="21" customHeight="1">
      <c r="B21" s="460" t="s">
        <v>367</v>
      </c>
      <c r="C21" s="453" t="s">
        <v>414</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413</v>
      </c>
      <c r="C24" s="118"/>
      <c r="D24" s="455"/>
    </row>
    <row r="25" spans="2:17" s="2" customFormat="1" ht="15.75" customHeight="1">
      <c r="D25" s="20"/>
    </row>
    <row r="26" spans="2:17" s="2" customFormat="1" ht="42" customHeight="1">
      <c r="B26" s="795" t="s">
        <v>766</v>
      </c>
      <c r="C26" s="795"/>
      <c r="D26" s="795"/>
      <c r="E26" s="795"/>
      <c r="F26" s="795"/>
      <c r="G26" s="795"/>
      <c r="H26" s="795"/>
      <c r="I26" s="795"/>
      <c r="J26" s="795"/>
      <c r="K26" s="795"/>
      <c r="L26" s="795"/>
      <c r="M26" s="795"/>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
      </c>
      <c r="G28" s="243" t="str">
        <f>'1.  LRAMVA Summary'!G52</f>
        <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f>'1.  LRAMVA Summary'!F53</f>
        <v>0</v>
      </c>
      <c r="G29" s="579">
        <f>'1.  LRAMVA Summary'!G53</f>
        <v>0</v>
      </c>
      <c r="H29" s="579">
        <f>'1.  LRAMVA Summary'!H53</f>
        <v>0</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452</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682</v>
      </c>
      <c r="C35" s="453"/>
      <c r="D35" s="454"/>
      <c r="E35" s="93"/>
      <c r="F35" s="93"/>
      <c r="G35" s="93"/>
      <c r="H35" s="93"/>
      <c r="I35" s="93"/>
      <c r="J35" s="93"/>
      <c r="K35" s="93"/>
      <c r="L35" s="93"/>
      <c r="M35" s="93"/>
      <c r="N35" s="93"/>
      <c r="O35" s="93"/>
      <c r="P35" s="93"/>
      <c r="Q35" s="93"/>
    </row>
    <row r="36" spans="2:32" s="438" customFormat="1" ht="21" customHeight="1">
      <c r="B36" s="460" t="s">
        <v>367</v>
      </c>
      <c r="C36" s="453" t="s">
        <v>414</v>
      </c>
      <c r="D36" s="454"/>
    </row>
    <row r="37" spans="2:32" s="17" customFormat="1" ht="15.75" customHeight="1">
      <c r="B37" s="166"/>
      <c r="C37" s="167"/>
      <c r="D37" s="163"/>
      <c r="R37" s="163"/>
    </row>
    <row r="38" spans="2:32" s="17" customFormat="1" ht="15.75" customHeight="1">
      <c r="B38" s="166"/>
      <c r="C38" s="166"/>
      <c r="D38" s="163"/>
      <c r="R38" s="163"/>
    </row>
    <row r="39" spans="2:32" s="20" customFormat="1" ht="15.5">
      <c r="B39" s="118" t="s">
        <v>454</v>
      </c>
      <c r="C39" s="35"/>
      <c r="D39" s="34"/>
      <c r="E39" s="39"/>
      <c r="F39" s="40"/>
    </row>
    <row r="40" spans="2:32" s="70" customFormat="1" ht="39" customHeight="1">
      <c r="B40" s="795" t="s">
        <v>619</v>
      </c>
      <c r="C40" s="795"/>
      <c r="D40" s="795"/>
      <c r="E40" s="795"/>
      <c r="F40" s="795"/>
      <c r="G40" s="795"/>
      <c r="H40" s="795"/>
      <c r="I40" s="795"/>
      <c r="J40" s="795"/>
      <c r="K40" s="795"/>
      <c r="L40" s="795"/>
      <c r="M40" s="795"/>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616</v>
      </c>
      <c r="D42" s="243" t="str">
        <f>'1.  LRAMVA Summary'!D52</f>
        <v>Residential</v>
      </c>
      <c r="E42" s="243" t="str">
        <f>'1.  LRAMVA Summary'!E52</f>
        <v>GS&lt;50 kW</v>
      </c>
      <c r="F42" s="243" t="str">
        <f>'1.  LRAMVA Summary'!F52</f>
        <v/>
      </c>
      <c r="G42" s="243" t="str">
        <f>'1.  LRAMVA Summary'!G52</f>
        <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f>'1.  LRAMVA Summary'!F53</f>
        <v>0</v>
      </c>
      <c r="G43" s="583">
        <f>'1.  LRAMVA Summary'!G53</f>
        <v>0</v>
      </c>
      <c r="H43" s="583">
        <f>'1.  LRAMVA Summary'!H53</f>
        <v>0</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5">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5">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5">
      <c r="B50" s="171">
        <v>2017</v>
      </c>
      <c r="C50" s="534"/>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5">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5">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539</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136"/>
  <sheetViews>
    <sheetView zoomScale="80" zoomScaleNormal="80" workbookViewId="0">
      <pane ySplit="14" topLeftCell="A15" activePane="bottomLeft" state="frozen"/>
      <selection pane="bottomLeft" activeCell="D138" sqref="D138"/>
    </sheetView>
  </sheetViews>
  <sheetFormatPr defaultColWidth="9.08984375" defaultRowHeight="14.5" outlineLevelRow="1"/>
  <cols>
    <col min="1" max="1" width="6.54296875" style="4" customWidth="1"/>
    <col min="2" max="2" width="36.54296875" style="5" customWidth="1"/>
    <col min="3" max="3" width="16.90625" style="78" customWidth="1"/>
    <col min="4" max="5" width="17.90625" style="5" customWidth="1"/>
    <col min="6" max="6" width="18.6328125" style="5" customWidth="1"/>
    <col min="7" max="8" width="15.453125" style="5" customWidth="1"/>
    <col min="9" max="9" width="17.36328125" style="5" customWidth="1"/>
    <col min="10" max="13" width="15.90625" style="5" customWidth="1"/>
    <col min="14" max="14" width="18.90625" style="5" customWidth="1"/>
    <col min="15" max="15" width="16.54296875" style="5" customWidth="1"/>
    <col min="16" max="16" width="17.08984375" style="5" customWidth="1"/>
    <col min="17" max="16384" width="9.089843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796" t="s">
        <v>171</v>
      </c>
      <c r="C4" s="85" t="s">
        <v>175</v>
      </c>
      <c r="D4" s="85"/>
      <c r="E4" s="49"/>
    </row>
    <row r="5" spans="1:26" s="18" customFormat="1" ht="26.25" hidden="1" customHeight="1" outlineLevel="1" thickBot="1">
      <c r="A5" s="4"/>
      <c r="B5" s="796"/>
      <c r="C5" s="86" t="s">
        <v>172</v>
      </c>
      <c r="D5" s="86"/>
      <c r="E5" s="49"/>
    </row>
    <row r="6" spans="1:26" ht="26.25" hidden="1" customHeight="1" outlineLevel="1" thickBot="1">
      <c r="B6" s="796"/>
      <c r="C6" s="802" t="s">
        <v>554</v>
      </c>
      <c r="D6" s="803"/>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530</v>
      </c>
      <c r="C8" s="594" t="s">
        <v>483</v>
      </c>
      <c r="D8" s="593"/>
      <c r="M8" s="6"/>
      <c r="N8" s="6"/>
      <c r="O8" s="6"/>
      <c r="P8" s="6"/>
      <c r="Q8" s="6"/>
      <c r="R8" s="6"/>
      <c r="S8" s="6"/>
      <c r="T8" s="6"/>
      <c r="U8" s="6"/>
      <c r="V8" s="6"/>
      <c r="W8" s="6"/>
      <c r="X8" s="6"/>
      <c r="Y8" s="6"/>
      <c r="Z8" s="6"/>
    </row>
    <row r="9" spans="1:26" s="18" customFormat="1" ht="19.5" hidden="1" customHeight="1" outlineLevel="1">
      <c r="A9" s="4"/>
      <c r="B9" s="540"/>
      <c r="C9" s="594" t="s">
        <v>531</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484</v>
      </c>
      <c r="O11" s="552"/>
    </row>
    <row r="12" spans="1:26" ht="58.5" customHeight="1">
      <c r="B12" s="804" t="s">
        <v>627</v>
      </c>
      <c r="C12" s="804"/>
      <c r="D12" s="804"/>
      <c r="E12" s="804"/>
      <c r="F12" s="804"/>
      <c r="G12" s="804"/>
      <c r="H12" s="804"/>
      <c r="I12" s="804"/>
      <c r="J12" s="804"/>
      <c r="K12" s="804"/>
      <c r="L12" s="804"/>
      <c r="M12" s="804"/>
      <c r="N12" s="804"/>
      <c r="O12" s="804"/>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566</v>
      </c>
      <c r="E14" s="472" t="s">
        <v>567</v>
      </c>
      <c r="F14" s="472" t="s">
        <v>568</v>
      </c>
      <c r="G14" s="472" t="s">
        <v>569</v>
      </c>
      <c r="H14" s="472" t="s">
        <v>570</v>
      </c>
      <c r="I14" s="472" t="s">
        <v>571</v>
      </c>
      <c r="J14" s="472" t="s">
        <v>572</v>
      </c>
      <c r="K14" s="472" t="s">
        <v>573</v>
      </c>
      <c r="L14" s="472" t="s">
        <v>574</v>
      </c>
      <c r="M14" s="472" t="s">
        <v>575</v>
      </c>
      <c r="N14" s="472" t="s">
        <v>576</v>
      </c>
      <c r="O14" s="472" t="s">
        <v>577</v>
      </c>
      <c r="P14" s="7"/>
    </row>
    <row r="15" spans="1:26" s="7" customFormat="1" ht="18.75" customHeight="1">
      <c r="B15" s="473" t="s">
        <v>188</v>
      </c>
      <c r="C15" s="797"/>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562</v>
      </c>
      <c r="C16" s="798"/>
      <c r="D16" s="477"/>
      <c r="E16" s="477"/>
      <c r="F16" s="477"/>
      <c r="G16" s="477"/>
      <c r="H16" s="477"/>
      <c r="I16" s="477"/>
      <c r="J16" s="477"/>
      <c r="K16" s="477"/>
      <c r="L16" s="477"/>
      <c r="M16" s="477"/>
      <c r="N16" s="477"/>
      <c r="O16" s="478"/>
    </row>
    <row r="17" spans="1:15" s="111" customFormat="1" ht="17.25" customHeight="1">
      <c r="B17" s="479" t="s">
        <v>563</v>
      </c>
      <c r="C17" s="799"/>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800" t="str">
        <f>'2. LRAMVA Threshold'!D43</f>
        <v>kWh</v>
      </c>
      <c r="D18" s="46"/>
      <c r="E18" s="46"/>
      <c r="F18" s="46"/>
      <c r="G18" s="46"/>
      <c r="H18" s="46"/>
      <c r="I18" s="46"/>
      <c r="J18" s="46"/>
      <c r="K18" s="46"/>
      <c r="L18" s="46"/>
      <c r="M18" s="46"/>
      <c r="N18" s="46"/>
      <c r="O18" s="69"/>
    </row>
    <row r="19" spans="1:15" s="7" customFormat="1" ht="15" customHeight="1" outlineLevel="1">
      <c r="B19" s="536" t="s">
        <v>514</v>
      </c>
      <c r="C19" s="798"/>
      <c r="D19" s="46"/>
      <c r="E19" s="46"/>
      <c r="F19" s="46"/>
      <c r="G19" s="46"/>
      <c r="H19" s="46"/>
      <c r="I19" s="46"/>
      <c r="J19" s="46"/>
      <c r="K19" s="46"/>
      <c r="L19" s="46"/>
      <c r="M19" s="46"/>
      <c r="N19" s="46"/>
      <c r="O19" s="69"/>
    </row>
    <row r="20" spans="1:15" s="7" customFormat="1" ht="15" customHeight="1" outlineLevel="1">
      <c r="B20" s="536" t="s">
        <v>515</v>
      </c>
      <c r="C20" s="798"/>
      <c r="D20" s="46"/>
      <c r="E20" s="46"/>
      <c r="F20" s="46"/>
      <c r="G20" s="46"/>
      <c r="H20" s="46"/>
      <c r="I20" s="46"/>
      <c r="J20" s="46"/>
      <c r="K20" s="46"/>
      <c r="L20" s="46"/>
      <c r="M20" s="46"/>
      <c r="N20" s="46"/>
      <c r="O20" s="69"/>
    </row>
    <row r="21" spans="1:15" s="7" customFormat="1" ht="15" customHeight="1" outlineLevel="1">
      <c r="B21" s="536" t="s">
        <v>491</v>
      </c>
      <c r="C21" s="798"/>
      <c r="D21" s="46"/>
      <c r="E21" s="46"/>
      <c r="F21" s="46"/>
      <c r="G21" s="46"/>
      <c r="H21" s="46"/>
      <c r="I21" s="46"/>
      <c r="J21" s="46"/>
      <c r="K21" s="46"/>
      <c r="L21" s="46"/>
      <c r="M21" s="46"/>
      <c r="N21" s="46"/>
      <c r="O21" s="69"/>
    </row>
    <row r="22" spans="1:15" s="7" customFormat="1" ht="14.25" customHeight="1">
      <c r="B22" s="536" t="s">
        <v>516</v>
      </c>
      <c r="C22" s="801"/>
      <c r="D22" s="65">
        <f>SUM(D18:D21)</f>
        <v>0</v>
      </c>
      <c r="E22" s="65">
        <f>SUM(E18:E21)</f>
        <v>0</v>
      </c>
      <c r="F22" s="65">
        <f>SUM(F18:F21)</f>
        <v>0</v>
      </c>
      <c r="G22" s="65">
        <f t="shared" ref="G22:N22" si="2">SUM(G18:G21)</f>
        <v>0</v>
      </c>
      <c r="H22" s="65">
        <f t="shared" si="2"/>
        <v>0</v>
      </c>
      <c r="I22" s="65">
        <f t="shared" si="2"/>
        <v>0</v>
      </c>
      <c r="J22" s="65">
        <f t="shared" si="2"/>
        <v>0</v>
      </c>
      <c r="K22" s="65">
        <f t="shared" si="2"/>
        <v>0</v>
      </c>
      <c r="L22" s="65">
        <f t="shared" si="2"/>
        <v>0</v>
      </c>
      <c r="M22" s="65">
        <f t="shared" si="2"/>
        <v>0</v>
      </c>
      <c r="N22" s="65">
        <f t="shared" si="2"/>
        <v>0</v>
      </c>
      <c r="O22" s="76"/>
    </row>
    <row r="23" spans="1:15" s="63" customFormat="1">
      <c r="A23" s="62"/>
      <c r="B23" s="492" t="s">
        <v>517</v>
      </c>
      <c r="C23" s="482"/>
      <c r="D23" s="483"/>
      <c r="E23" s="484">
        <f>ROUND(SUM(D22*E16+E22*E17)/12,4)</f>
        <v>0</v>
      </c>
      <c r="F23" s="484">
        <f>ROUND(SUM(E22*F16+F22*F17)/12,4)</f>
        <v>0</v>
      </c>
      <c r="G23" s="484">
        <f>ROUND(SUM(F22*G16+G22*G17)/12,4)</f>
        <v>0</v>
      </c>
      <c r="H23" s="484">
        <f>ROUND(SUM(G22*H16+H22*H17)/12,4)</f>
        <v>0</v>
      </c>
      <c r="I23" s="484">
        <f>ROUND(SUM(H22*I16+I22*I17)/12,4)</f>
        <v>0</v>
      </c>
      <c r="J23" s="484">
        <f t="shared" ref="J23:N23" si="3">ROUND(SUM(I22*J16+J22*J17)/12,4)</f>
        <v>0</v>
      </c>
      <c r="K23" s="484">
        <f t="shared" si="3"/>
        <v>0</v>
      </c>
      <c r="L23" s="484">
        <f t="shared" si="3"/>
        <v>0</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00" t="str">
        <f>'2. LRAMVA Threshold'!E43</f>
        <v>kWh</v>
      </c>
      <c r="D25" s="46"/>
      <c r="E25" s="46"/>
      <c r="F25" s="46"/>
      <c r="G25" s="46"/>
      <c r="H25" s="46"/>
      <c r="I25" s="46"/>
      <c r="J25" s="46"/>
      <c r="K25" s="46"/>
      <c r="L25" s="46"/>
      <c r="M25" s="46"/>
      <c r="N25" s="46"/>
      <c r="O25" s="69"/>
    </row>
    <row r="26" spans="1:15" s="18" customFormat="1" outlineLevel="1">
      <c r="A26" s="4"/>
      <c r="B26" s="536" t="s">
        <v>514</v>
      </c>
      <c r="C26" s="798"/>
      <c r="D26" s="46"/>
      <c r="E26" s="46"/>
      <c r="F26" s="46"/>
      <c r="G26" s="46"/>
      <c r="H26" s="46"/>
      <c r="I26" s="46"/>
      <c r="J26" s="46"/>
      <c r="K26" s="46"/>
      <c r="L26" s="46"/>
      <c r="M26" s="46"/>
      <c r="N26" s="46"/>
      <c r="O26" s="69"/>
    </row>
    <row r="27" spans="1:15" s="18" customFormat="1" outlineLevel="1">
      <c r="A27" s="4"/>
      <c r="B27" s="536" t="s">
        <v>515</v>
      </c>
      <c r="C27" s="798"/>
      <c r="D27" s="46"/>
      <c r="E27" s="46"/>
      <c r="F27" s="46"/>
      <c r="G27" s="46"/>
      <c r="H27" s="46"/>
      <c r="I27" s="46"/>
      <c r="J27" s="46"/>
      <c r="K27" s="46"/>
      <c r="L27" s="46"/>
      <c r="M27" s="46"/>
      <c r="N27" s="46"/>
      <c r="O27" s="69"/>
    </row>
    <row r="28" spans="1:15" s="18" customFormat="1" outlineLevel="1">
      <c r="A28" s="4"/>
      <c r="B28" s="536" t="s">
        <v>491</v>
      </c>
      <c r="C28" s="798"/>
      <c r="D28" s="46"/>
      <c r="E28" s="46"/>
      <c r="F28" s="46"/>
      <c r="G28" s="46"/>
      <c r="H28" s="46"/>
      <c r="I28" s="46"/>
      <c r="J28" s="46"/>
      <c r="K28" s="46"/>
      <c r="L28" s="46"/>
      <c r="M28" s="46"/>
      <c r="N28" s="46"/>
      <c r="O28" s="69"/>
    </row>
    <row r="29" spans="1:15" s="18" customFormat="1">
      <c r="A29" s="4"/>
      <c r="B29" s="536" t="s">
        <v>516</v>
      </c>
      <c r="C29" s="801"/>
      <c r="D29" s="65">
        <f>SUM(D25:D28)</f>
        <v>0</v>
      </c>
      <c r="E29" s="65">
        <f t="shared" ref="E29:N29" si="4">SUM(E25:E28)</f>
        <v>0</v>
      </c>
      <c r="F29" s="65">
        <f t="shared" si="4"/>
        <v>0</v>
      </c>
      <c r="G29" s="65">
        <f t="shared" si="4"/>
        <v>0</v>
      </c>
      <c r="H29" s="65">
        <f t="shared" si="4"/>
        <v>0</v>
      </c>
      <c r="I29" s="65">
        <f t="shared" si="4"/>
        <v>0</v>
      </c>
      <c r="J29" s="65">
        <f t="shared" si="4"/>
        <v>0</v>
      </c>
      <c r="K29" s="65">
        <f t="shared" si="4"/>
        <v>0</v>
      </c>
      <c r="L29" s="65">
        <f t="shared" si="4"/>
        <v>0</v>
      </c>
      <c r="M29" s="65">
        <f t="shared" si="4"/>
        <v>0</v>
      </c>
      <c r="N29" s="65">
        <f t="shared" si="4"/>
        <v>0</v>
      </c>
      <c r="O29" s="76"/>
    </row>
    <row r="30" spans="1:15" s="18" customFormat="1">
      <c r="A30" s="4"/>
      <c r="B30" s="492" t="s">
        <v>517</v>
      </c>
      <c r="C30" s="488"/>
      <c r="D30" s="71"/>
      <c r="E30" s="484">
        <f>ROUND(SUM(D29*E16+E29*E17)/12,4)</f>
        <v>0</v>
      </c>
      <c r="F30" s="484">
        <f t="shared" ref="F30:N30" si="5">ROUND(SUM(E29*F16+F29*F17)/12,4)</f>
        <v>0</v>
      </c>
      <c r="G30" s="484">
        <f t="shared" si="5"/>
        <v>0</v>
      </c>
      <c r="H30" s="484">
        <f t="shared" si="5"/>
        <v>0</v>
      </c>
      <c r="I30" s="484">
        <f t="shared" si="5"/>
        <v>0</v>
      </c>
      <c r="J30" s="484">
        <f>ROUND(SUM(I29*J16+J29*J17)/12,4)</f>
        <v>0</v>
      </c>
      <c r="K30" s="484">
        <f t="shared" si="5"/>
        <v>0</v>
      </c>
      <c r="L30" s="484">
        <f t="shared" si="5"/>
        <v>0</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ht="14">
      <c r="B32" s="604">
        <f>'1.  LRAMVA Summary'!B31</f>
        <v>0</v>
      </c>
      <c r="C32" s="800">
        <f>'2. LRAMVA Threshold'!F43</f>
        <v>0</v>
      </c>
      <c r="D32" s="46"/>
      <c r="E32" s="46"/>
      <c r="F32" s="46"/>
      <c r="G32" s="46"/>
      <c r="H32" s="46"/>
      <c r="I32" s="46"/>
      <c r="J32" s="46"/>
      <c r="K32" s="46"/>
      <c r="L32" s="46"/>
      <c r="M32" s="46"/>
      <c r="N32" s="46"/>
      <c r="O32" s="69"/>
    </row>
    <row r="33" spans="1:15" s="18" customFormat="1" outlineLevel="1">
      <c r="A33" s="4"/>
      <c r="B33" s="536" t="s">
        <v>514</v>
      </c>
      <c r="C33" s="798"/>
      <c r="D33" s="46"/>
      <c r="E33" s="46"/>
      <c r="F33" s="46"/>
      <c r="G33" s="46"/>
      <c r="H33" s="46"/>
      <c r="I33" s="46"/>
      <c r="J33" s="46"/>
      <c r="K33" s="46"/>
      <c r="L33" s="46"/>
      <c r="M33" s="46"/>
      <c r="N33" s="46"/>
      <c r="O33" s="69"/>
    </row>
    <row r="34" spans="1:15" s="18" customFormat="1" outlineLevel="1">
      <c r="A34" s="4"/>
      <c r="B34" s="536" t="s">
        <v>515</v>
      </c>
      <c r="C34" s="798"/>
      <c r="D34" s="46"/>
      <c r="E34" s="46"/>
      <c r="F34" s="46"/>
      <c r="G34" s="46"/>
      <c r="H34" s="46"/>
      <c r="I34" s="46"/>
      <c r="J34" s="46"/>
      <c r="K34" s="46"/>
      <c r="L34" s="46"/>
      <c r="M34" s="46"/>
      <c r="N34" s="46"/>
      <c r="O34" s="69"/>
    </row>
    <row r="35" spans="1:15" s="18" customFormat="1" outlineLevel="1">
      <c r="A35" s="4"/>
      <c r="B35" s="536" t="s">
        <v>491</v>
      </c>
      <c r="C35" s="798"/>
      <c r="D35" s="46"/>
      <c r="E35" s="46"/>
      <c r="F35" s="46"/>
      <c r="G35" s="46"/>
      <c r="H35" s="46"/>
      <c r="I35" s="46"/>
      <c r="J35" s="46"/>
      <c r="K35" s="46"/>
      <c r="L35" s="46"/>
      <c r="M35" s="46"/>
      <c r="N35" s="46"/>
      <c r="O35" s="69"/>
    </row>
    <row r="36" spans="1:15" s="18" customFormat="1">
      <c r="A36" s="4"/>
      <c r="B36" s="536" t="s">
        <v>516</v>
      </c>
      <c r="C36" s="801"/>
      <c r="D36" s="65">
        <f>SUM(D32:D35)</f>
        <v>0</v>
      </c>
      <c r="E36" s="65">
        <f>SUM(E32:E35)</f>
        <v>0</v>
      </c>
      <c r="F36" s="65">
        <f t="shared" ref="F36:M36" si="6">SUM(F32:F35)</f>
        <v>0</v>
      </c>
      <c r="G36" s="65">
        <f t="shared" si="6"/>
        <v>0</v>
      </c>
      <c r="H36" s="65">
        <f t="shared" si="6"/>
        <v>0</v>
      </c>
      <c r="I36" s="65">
        <f t="shared" si="6"/>
        <v>0</v>
      </c>
      <c r="J36" s="65">
        <f t="shared" si="6"/>
        <v>0</v>
      </c>
      <c r="K36" s="65">
        <f t="shared" si="6"/>
        <v>0</v>
      </c>
      <c r="L36" s="65">
        <f t="shared" si="6"/>
        <v>0</v>
      </c>
      <c r="M36" s="65">
        <f t="shared" si="6"/>
        <v>0</v>
      </c>
      <c r="N36" s="65">
        <f>SUM(N32:N35)</f>
        <v>0</v>
      </c>
      <c r="O36" s="76"/>
    </row>
    <row r="37" spans="1:15" s="18" customFormat="1">
      <c r="A37" s="4"/>
      <c r="B37" s="492" t="s">
        <v>517</v>
      </c>
      <c r="C37" s="488"/>
      <c r="D37" s="71"/>
      <c r="E37" s="484">
        <f t="shared" ref="E37:N37" si="7">ROUND(SUM(D36*E16+E36*E17)/12,4)</f>
        <v>0</v>
      </c>
      <c r="F37" s="484">
        <f t="shared" si="7"/>
        <v>0</v>
      </c>
      <c r="G37" s="484">
        <f t="shared" si="7"/>
        <v>0</v>
      </c>
      <c r="H37" s="484">
        <f t="shared" si="7"/>
        <v>0</v>
      </c>
      <c r="I37" s="484">
        <f t="shared" si="7"/>
        <v>0</v>
      </c>
      <c r="J37" s="484">
        <f t="shared" si="7"/>
        <v>0</v>
      </c>
      <c r="K37" s="484">
        <f t="shared" si="7"/>
        <v>0</v>
      </c>
      <c r="L37" s="484">
        <f t="shared" si="7"/>
        <v>0</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ht="14">
      <c r="A39" s="62"/>
      <c r="B39" s="604">
        <f>'1.  LRAMVA Summary'!B32</f>
        <v>0</v>
      </c>
      <c r="C39" s="800">
        <f>'2. LRAMVA Threshold'!G43</f>
        <v>0</v>
      </c>
      <c r="D39" s="46"/>
      <c r="E39" s="46"/>
      <c r="F39" s="46"/>
      <c r="G39" s="46"/>
      <c r="H39" s="46"/>
      <c r="I39" s="46"/>
      <c r="J39" s="46"/>
      <c r="K39" s="46"/>
      <c r="L39" s="46"/>
      <c r="M39" s="46"/>
      <c r="N39" s="46"/>
      <c r="O39" s="69"/>
    </row>
    <row r="40" spans="1:15" s="18" customFormat="1" outlineLevel="1">
      <c r="A40" s="4"/>
      <c r="B40" s="536" t="s">
        <v>514</v>
      </c>
      <c r="C40" s="798"/>
      <c r="D40" s="46"/>
      <c r="E40" s="46"/>
      <c r="F40" s="46"/>
      <c r="G40" s="46"/>
      <c r="H40" s="46"/>
      <c r="I40" s="46"/>
      <c r="J40" s="46"/>
      <c r="K40" s="46"/>
      <c r="L40" s="46"/>
      <c r="M40" s="46"/>
      <c r="N40" s="46"/>
      <c r="O40" s="69"/>
    </row>
    <row r="41" spans="1:15" s="18" customFormat="1" outlineLevel="1">
      <c r="A41" s="4"/>
      <c r="B41" s="536" t="s">
        <v>515</v>
      </c>
      <c r="C41" s="798"/>
      <c r="D41" s="46"/>
      <c r="E41" s="46"/>
      <c r="F41" s="46"/>
      <c r="G41" s="46"/>
      <c r="H41" s="46"/>
      <c r="I41" s="46"/>
      <c r="J41" s="46"/>
      <c r="K41" s="46"/>
      <c r="L41" s="46"/>
      <c r="M41" s="46"/>
      <c r="N41" s="46"/>
      <c r="O41" s="69"/>
    </row>
    <row r="42" spans="1:15" s="18" customFormat="1" outlineLevel="1">
      <c r="A42" s="4"/>
      <c r="B42" s="536" t="s">
        <v>491</v>
      </c>
      <c r="C42" s="798"/>
      <c r="D42" s="46"/>
      <c r="E42" s="46"/>
      <c r="F42" s="46"/>
      <c r="G42" s="46"/>
      <c r="H42" s="46"/>
      <c r="I42" s="46"/>
      <c r="J42" s="46"/>
      <c r="K42" s="46"/>
      <c r="L42" s="46"/>
      <c r="M42" s="46"/>
      <c r="N42" s="46"/>
      <c r="O42" s="69"/>
    </row>
    <row r="43" spans="1:15" s="18" customFormat="1">
      <c r="A43" s="4"/>
      <c r="B43" s="536" t="s">
        <v>516</v>
      </c>
      <c r="C43" s="801"/>
      <c r="D43" s="65">
        <f>SUM(D39:D42)</f>
        <v>0</v>
      </c>
      <c r="E43" s="65">
        <f t="shared" ref="E43:N43" si="8">SUM(E39:E42)</f>
        <v>0</v>
      </c>
      <c r="F43" s="65">
        <f t="shared" si="8"/>
        <v>0</v>
      </c>
      <c r="G43" s="65">
        <f t="shared" si="8"/>
        <v>0</v>
      </c>
      <c r="H43" s="65">
        <f t="shared" si="8"/>
        <v>0</v>
      </c>
      <c r="I43" s="65">
        <f t="shared" si="8"/>
        <v>0</v>
      </c>
      <c r="J43" s="65">
        <f t="shared" si="8"/>
        <v>0</v>
      </c>
      <c r="K43" s="65">
        <f t="shared" si="8"/>
        <v>0</v>
      </c>
      <c r="L43" s="65">
        <f t="shared" si="8"/>
        <v>0</v>
      </c>
      <c r="M43" s="65">
        <f t="shared" si="8"/>
        <v>0</v>
      </c>
      <c r="N43" s="65">
        <f t="shared" si="8"/>
        <v>0</v>
      </c>
      <c r="O43" s="76"/>
    </row>
    <row r="44" spans="1:15" s="14" customFormat="1">
      <c r="A44" s="72"/>
      <c r="B44" s="492" t="s">
        <v>517</v>
      </c>
      <c r="C44" s="488"/>
      <c r="D44" s="71"/>
      <c r="E44" s="484">
        <f t="shared" ref="E44:N44" si="9">ROUND(SUM(D43*E16+E43*E17)/12,4)</f>
        <v>0</v>
      </c>
      <c r="F44" s="484">
        <f t="shared" si="9"/>
        <v>0</v>
      </c>
      <c r="G44" s="484">
        <f t="shared" si="9"/>
        <v>0</v>
      </c>
      <c r="H44" s="484">
        <f t="shared" si="9"/>
        <v>0</v>
      </c>
      <c r="I44" s="484">
        <f t="shared" si="9"/>
        <v>0</v>
      </c>
      <c r="J44" s="484">
        <f t="shared" si="9"/>
        <v>0</v>
      </c>
      <c r="K44" s="484">
        <f t="shared" si="9"/>
        <v>0</v>
      </c>
      <c r="L44" s="484">
        <f t="shared" si="9"/>
        <v>0</v>
      </c>
      <c r="M44" s="484">
        <f t="shared" si="9"/>
        <v>0</v>
      </c>
      <c r="N44" s="484">
        <f t="shared" si="9"/>
        <v>0</v>
      </c>
      <c r="O44" s="489"/>
    </row>
    <row r="45" spans="1:15" s="70" customFormat="1" ht="14">
      <c r="A45" s="72"/>
      <c r="B45" s="492"/>
      <c r="C45" s="488"/>
      <c r="D45" s="71"/>
      <c r="E45" s="71"/>
      <c r="F45" s="71"/>
      <c r="G45" s="71"/>
      <c r="H45" s="71"/>
      <c r="I45" s="71"/>
      <c r="J45" s="71"/>
      <c r="K45" s="71"/>
      <c r="L45" s="487"/>
      <c r="M45" s="487"/>
      <c r="N45" s="487"/>
      <c r="O45" s="493"/>
    </row>
    <row r="46" spans="1:15" s="64" customFormat="1" ht="14">
      <c r="A46" s="62"/>
      <c r="B46" s="604">
        <f>'1.  LRAMVA Summary'!B33</f>
        <v>0</v>
      </c>
      <c r="C46" s="800">
        <f>'2. LRAMVA Threshold'!H43</f>
        <v>0</v>
      </c>
      <c r="D46" s="46"/>
      <c r="E46" s="46"/>
      <c r="F46" s="46"/>
      <c r="G46" s="46"/>
      <c r="H46" s="46"/>
      <c r="I46" s="46"/>
      <c r="J46" s="46"/>
      <c r="K46" s="46"/>
      <c r="L46" s="46"/>
      <c r="M46" s="46"/>
      <c r="N46" s="46"/>
      <c r="O46" s="69"/>
    </row>
    <row r="47" spans="1:15" s="18" customFormat="1" outlineLevel="1">
      <c r="A47" s="4"/>
      <c r="B47" s="536" t="s">
        <v>514</v>
      </c>
      <c r="C47" s="798"/>
      <c r="D47" s="46"/>
      <c r="E47" s="46"/>
      <c r="F47" s="46"/>
      <c r="G47" s="46"/>
      <c r="H47" s="46"/>
      <c r="I47" s="46"/>
      <c r="J47" s="46"/>
      <c r="K47" s="46"/>
      <c r="L47" s="46"/>
      <c r="M47" s="46"/>
      <c r="N47" s="46"/>
      <c r="O47" s="69"/>
    </row>
    <row r="48" spans="1:15" s="18" customFormat="1" outlineLevel="1">
      <c r="A48" s="4"/>
      <c r="B48" s="536" t="s">
        <v>515</v>
      </c>
      <c r="C48" s="798"/>
      <c r="D48" s="46"/>
      <c r="E48" s="46"/>
      <c r="F48" s="46"/>
      <c r="G48" s="46"/>
      <c r="H48" s="46"/>
      <c r="I48" s="46"/>
      <c r="J48" s="46"/>
      <c r="K48" s="46"/>
      <c r="L48" s="46"/>
      <c r="M48" s="46"/>
      <c r="N48" s="46"/>
      <c r="O48" s="69"/>
    </row>
    <row r="49" spans="1:15" s="18" customFormat="1" outlineLevel="1">
      <c r="A49" s="4"/>
      <c r="B49" s="536" t="s">
        <v>491</v>
      </c>
      <c r="C49" s="798"/>
      <c r="D49" s="46"/>
      <c r="E49" s="46"/>
      <c r="F49" s="46"/>
      <c r="G49" s="46"/>
      <c r="H49" s="46"/>
      <c r="I49" s="46"/>
      <c r="J49" s="46"/>
      <c r="K49" s="46"/>
      <c r="L49" s="46"/>
      <c r="M49" s="46"/>
      <c r="N49" s="46"/>
      <c r="O49" s="69"/>
    </row>
    <row r="50" spans="1:15" s="18" customFormat="1">
      <c r="A50" s="4"/>
      <c r="B50" s="536" t="s">
        <v>516</v>
      </c>
      <c r="C50" s="801"/>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92" t="s">
        <v>517</v>
      </c>
      <c r="C51" s="488"/>
      <c r="D51" s="71"/>
      <c r="E51" s="484">
        <f t="shared" ref="E51:N51" si="11">ROUND(SUM(D50*E16+E50*E17)/12,4)</f>
        <v>0</v>
      </c>
      <c r="F51" s="484">
        <f t="shared" si="11"/>
        <v>0</v>
      </c>
      <c r="G51" s="484">
        <f t="shared" si="11"/>
        <v>0</v>
      </c>
      <c r="H51" s="484">
        <f t="shared" si="11"/>
        <v>0</v>
      </c>
      <c r="I51" s="484">
        <f t="shared" si="11"/>
        <v>0</v>
      </c>
      <c r="J51" s="484">
        <f t="shared" si="11"/>
        <v>0</v>
      </c>
      <c r="K51" s="484">
        <f t="shared" si="11"/>
        <v>0</v>
      </c>
      <c r="L51" s="484">
        <f t="shared" si="11"/>
        <v>0</v>
      </c>
      <c r="M51" s="484">
        <f t="shared" si="11"/>
        <v>0</v>
      </c>
      <c r="N51" s="484">
        <f t="shared" si="11"/>
        <v>0</v>
      </c>
      <c r="O51" s="489"/>
    </row>
    <row r="52" spans="1:15" s="70" customFormat="1" ht="14">
      <c r="A52" s="72"/>
      <c r="B52" s="492"/>
      <c r="C52" s="488"/>
      <c r="D52" s="71"/>
      <c r="E52" s="71"/>
      <c r="F52" s="71"/>
      <c r="G52" s="71"/>
      <c r="H52" s="71"/>
      <c r="I52" s="71"/>
      <c r="J52" s="71"/>
      <c r="K52" s="71"/>
      <c r="L52" s="494"/>
      <c r="M52" s="494"/>
      <c r="N52" s="494"/>
      <c r="O52" s="493"/>
    </row>
    <row r="53" spans="1:15" s="64" customFormat="1" ht="14">
      <c r="A53" s="62"/>
      <c r="B53" s="604">
        <f>'1.  LRAMVA Summary'!B34</f>
        <v>0</v>
      </c>
      <c r="C53" s="800">
        <f>'2. LRAMVA Threshold'!I43</f>
        <v>0</v>
      </c>
      <c r="D53" s="46"/>
      <c r="E53" s="46"/>
      <c r="F53" s="46"/>
      <c r="G53" s="46"/>
      <c r="H53" s="46"/>
      <c r="I53" s="46"/>
      <c r="J53" s="46"/>
      <c r="K53" s="46"/>
      <c r="L53" s="46"/>
      <c r="M53" s="46"/>
      <c r="N53" s="46"/>
      <c r="O53" s="69"/>
    </row>
    <row r="54" spans="1:15" s="18" customFormat="1" outlineLevel="1">
      <c r="A54" s="4"/>
      <c r="B54" s="536" t="s">
        <v>514</v>
      </c>
      <c r="C54" s="798"/>
      <c r="D54" s="46"/>
      <c r="E54" s="46"/>
      <c r="F54" s="46"/>
      <c r="G54" s="46"/>
      <c r="H54" s="46"/>
      <c r="I54" s="46"/>
      <c r="J54" s="46"/>
      <c r="K54" s="46"/>
      <c r="L54" s="46"/>
      <c r="M54" s="46"/>
      <c r="N54" s="46"/>
      <c r="O54" s="69"/>
    </row>
    <row r="55" spans="1:15" s="18" customFormat="1" outlineLevel="1">
      <c r="A55" s="4"/>
      <c r="B55" s="536" t="s">
        <v>515</v>
      </c>
      <c r="C55" s="798"/>
      <c r="D55" s="46"/>
      <c r="E55" s="46"/>
      <c r="F55" s="46"/>
      <c r="G55" s="46"/>
      <c r="H55" s="46"/>
      <c r="I55" s="46"/>
      <c r="J55" s="46"/>
      <c r="K55" s="46"/>
      <c r="L55" s="46"/>
      <c r="M55" s="46"/>
      <c r="N55" s="46"/>
      <c r="O55" s="69"/>
    </row>
    <row r="56" spans="1:15" s="18" customFormat="1" outlineLevel="1">
      <c r="A56" s="4"/>
      <c r="B56" s="536" t="s">
        <v>491</v>
      </c>
      <c r="C56" s="798"/>
      <c r="D56" s="46"/>
      <c r="E56" s="46"/>
      <c r="F56" s="46"/>
      <c r="G56" s="46"/>
      <c r="H56" s="46"/>
      <c r="I56" s="46"/>
      <c r="J56" s="46"/>
      <c r="K56" s="46"/>
      <c r="L56" s="46"/>
      <c r="M56" s="46"/>
      <c r="N56" s="46"/>
      <c r="O56" s="69"/>
    </row>
    <row r="57" spans="1:15" s="18" customFormat="1">
      <c r="A57" s="4"/>
      <c r="B57" s="536" t="s">
        <v>516</v>
      </c>
      <c r="C57" s="801"/>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517</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ht="14">
      <c r="A59" s="72"/>
      <c r="B59" s="492"/>
      <c r="C59" s="488"/>
      <c r="D59" s="71"/>
      <c r="E59" s="71"/>
      <c r="F59" s="71"/>
      <c r="G59" s="71"/>
      <c r="H59" s="71"/>
      <c r="I59" s="71"/>
      <c r="J59" s="71"/>
      <c r="K59" s="71"/>
      <c r="L59" s="494"/>
      <c r="M59" s="494"/>
      <c r="N59" s="494"/>
      <c r="O59" s="493"/>
    </row>
    <row r="60" spans="1:15" s="64" customFormat="1" ht="14">
      <c r="A60" s="62"/>
      <c r="B60" s="604">
        <f>'1.  LRAMVA Summary'!B35</f>
        <v>0</v>
      </c>
      <c r="C60" s="800">
        <f>'2. LRAMVA Threshold'!J43</f>
        <v>0</v>
      </c>
      <c r="D60" s="46"/>
      <c r="E60" s="46"/>
      <c r="F60" s="46"/>
      <c r="G60" s="46"/>
      <c r="H60" s="46"/>
      <c r="I60" s="46"/>
      <c r="J60" s="46"/>
      <c r="K60" s="46"/>
      <c r="L60" s="46"/>
      <c r="M60" s="46"/>
      <c r="N60" s="46"/>
      <c r="O60" s="69"/>
    </row>
    <row r="61" spans="1:15" s="18" customFormat="1" outlineLevel="1">
      <c r="A61" s="4"/>
      <c r="B61" s="536" t="s">
        <v>514</v>
      </c>
      <c r="C61" s="798"/>
      <c r="D61" s="46"/>
      <c r="E61" s="46"/>
      <c r="F61" s="46"/>
      <c r="G61" s="46"/>
      <c r="H61" s="46"/>
      <c r="I61" s="46"/>
      <c r="J61" s="46"/>
      <c r="K61" s="46"/>
      <c r="L61" s="46"/>
      <c r="M61" s="46"/>
      <c r="N61" s="46"/>
      <c r="O61" s="69"/>
    </row>
    <row r="62" spans="1:15" s="18" customFormat="1" outlineLevel="1">
      <c r="A62" s="4"/>
      <c r="B62" s="536" t="s">
        <v>515</v>
      </c>
      <c r="C62" s="798"/>
      <c r="D62" s="46"/>
      <c r="E62" s="46"/>
      <c r="F62" s="46"/>
      <c r="G62" s="46"/>
      <c r="H62" s="46"/>
      <c r="I62" s="46"/>
      <c r="J62" s="46"/>
      <c r="K62" s="46"/>
      <c r="L62" s="46"/>
      <c r="M62" s="46"/>
      <c r="N62" s="46"/>
      <c r="O62" s="69"/>
    </row>
    <row r="63" spans="1:15" s="18" customFormat="1" outlineLevel="1">
      <c r="A63" s="4"/>
      <c r="B63" s="536" t="s">
        <v>491</v>
      </c>
      <c r="C63" s="798"/>
      <c r="D63" s="46"/>
      <c r="E63" s="46"/>
      <c r="F63" s="46"/>
      <c r="G63" s="46"/>
      <c r="H63" s="46"/>
      <c r="I63" s="46"/>
      <c r="J63" s="46"/>
      <c r="K63" s="46"/>
      <c r="L63" s="46"/>
      <c r="M63" s="46"/>
      <c r="N63" s="46"/>
      <c r="O63" s="69"/>
    </row>
    <row r="64" spans="1:15" s="18" customFormat="1">
      <c r="A64" s="4"/>
      <c r="B64" s="536" t="s">
        <v>516</v>
      </c>
      <c r="C64" s="801"/>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517</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ht="14">
      <c r="A67" s="62"/>
      <c r="B67" s="604">
        <f>'1.  LRAMVA Summary'!B36</f>
        <v>0</v>
      </c>
      <c r="C67" s="800">
        <f>'2. LRAMVA Threshold'!K43</f>
        <v>0</v>
      </c>
      <c r="D67" s="46"/>
      <c r="E67" s="46"/>
      <c r="F67" s="46"/>
      <c r="G67" s="46"/>
      <c r="H67" s="46"/>
      <c r="I67" s="46"/>
      <c r="J67" s="46"/>
      <c r="K67" s="46"/>
      <c r="L67" s="46"/>
      <c r="M67" s="46"/>
      <c r="N67" s="46"/>
      <c r="O67" s="69"/>
    </row>
    <row r="68" spans="1:15" s="18" customFormat="1" outlineLevel="1">
      <c r="A68" s="4"/>
      <c r="B68" s="536" t="s">
        <v>514</v>
      </c>
      <c r="C68" s="798"/>
      <c r="D68" s="46"/>
      <c r="E68" s="46"/>
      <c r="F68" s="46"/>
      <c r="G68" s="46"/>
      <c r="H68" s="46"/>
      <c r="I68" s="46"/>
      <c r="J68" s="46"/>
      <c r="K68" s="46"/>
      <c r="L68" s="46"/>
      <c r="M68" s="46"/>
      <c r="N68" s="46"/>
      <c r="O68" s="69"/>
    </row>
    <row r="69" spans="1:15" s="18" customFormat="1" outlineLevel="1">
      <c r="A69" s="4"/>
      <c r="B69" s="536" t="s">
        <v>515</v>
      </c>
      <c r="C69" s="798"/>
      <c r="D69" s="46"/>
      <c r="E69" s="46"/>
      <c r="F69" s="46"/>
      <c r="G69" s="46"/>
      <c r="H69" s="46"/>
      <c r="I69" s="46"/>
      <c r="J69" s="46"/>
      <c r="K69" s="46"/>
      <c r="L69" s="46"/>
      <c r="M69" s="46"/>
      <c r="N69" s="46"/>
      <c r="O69" s="69"/>
    </row>
    <row r="70" spans="1:15" s="18" customFormat="1" outlineLevel="1">
      <c r="A70" s="4"/>
      <c r="B70" s="536" t="s">
        <v>491</v>
      </c>
      <c r="C70" s="798"/>
      <c r="D70" s="46"/>
      <c r="E70" s="46"/>
      <c r="F70" s="46"/>
      <c r="G70" s="46"/>
      <c r="H70" s="46"/>
      <c r="I70" s="46"/>
      <c r="J70" s="46"/>
      <c r="K70" s="46"/>
      <c r="L70" s="46"/>
      <c r="M70" s="46"/>
      <c r="N70" s="46"/>
      <c r="O70" s="69"/>
    </row>
    <row r="71" spans="1:15" s="18" customFormat="1">
      <c r="A71" s="4"/>
      <c r="B71" s="536" t="s">
        <v>516</v>
      </c>
      <c r="C71" s="801"/>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517</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ht="14">
      <c r="A74" s="62"/>
      <c r="B74" s="604">
        <f>'1.  LRAMVA Summary'!B37</f>
        <v>0</v>
      </c>
      <c r="C74" s="800">
        <f>'2. LRAMVA Threshold'!L43</f>
        <v>0</v>
      </c>
      <c r="D74" s="46"/>
      <c r="E74" s="46"/>
      <c r="F74" s="46"/>
      <c r="G74" s="46"/>
      <c r="H74" s="46"/>
      <c r="I74" s="46"/>
      <c r="J74" s="46"/>
      <c r="K74" s="46"/>
      <c r="L74" s="46"/>
      <c r="M74" s="46"/>
      <c r="N74" s="46"/>
      <c r="O74" s="69"/>
    </row>
    <row r="75" spans="1:15" s="18" customFormat="1" outlineLevel="1">
      <c r="A75" s="4"/>
      <c r="B75" s="536" t="s">
        <v>514</v>
      </c>
      <c r="C75" s="798"/>
      <c r="D75" s="46"/>
      <c r="E75" s="46"/>
      <c r="F75" s="46"/>
      <c r="G75" s="46"/>
      <c r="H75" s="46"/>
      <c r="I75" s="46"/>
      <c r="J75" s="46"/>
      <c r="K75" s="46"/>
      <c r="L75" s="46"/>
      <c r="M75" s="46"/>
      <c r="N75" s="46"/>
      <c r="O75" s="69"/>
    </row>
    <row r="76" spans="1:15" s="18" customFormat="1" outlineLevel="1">
      <c r="A76" s="4"/>
      <c r="B76" s="536" t="s">
        <v>515</v>
      </c>
      <c r="C76" s="798"/>
      <c r="D76" s="46"/>
      <c r="E76" s="46"/>
      <c r="F76" s="46"/>
      <c r="G76" s="46"/>
      <c r="H76" s="46"/>
      <c r="I76" s="46"/>
      <c r="J76" s="46"/>
      <c r="K76" s="46"/>
      <c r="L76" s="46"/>
      <c r="M76" s="46"/>
      <c r="N76" s="46"/>
      <c r="O76" s="69"/>
    </row>
    <row r="77" spans="1:15" s="18" customFormat="1" outlineLevel="1">
      <c r="A77" s="4"/>
      <c r="B77" s="536" t="s">
        <v>491</v>
      </c>
      <c r="C77" s="798"/>
      <c r="D77" s="46"/>
      <c r="E77" s="46"/>
      <c r="F77" s="46"/>
      <c r="G77" s="46"/>
      <c r="H77" s="46"/>
      <c r="I77" s="46"/>
      <c r="J77" s="46"/>
      <c r="K77" s="46"/>
      <c r="L77" s="46"/>
      <c r="M77" s="46"/>
      <c r="N77" s="46"/>
      <c r="O77" s="69"/>
    </row>
    <row r="78" spans="1:15" s="18" customFormat="1">
      <c r="A78" s="4"/>
      <c r="B78" s="536" t="s">
        <v>516</v>
      </c>
      <c r="C78" s="801"/>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517</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ht="14">
      <c r="A81" s="62"/>
      <c r="B81" s="604">
        <f>'1.  LRAMVA Summary'!B38</f>
        <v>0</v>
      </c>
      <c r="C81" s="800">
        <f>'2. LRAMVA Threshold'!M43</f>
        <v>0</v>
      </c>
      <c r="D81" s="46"/>
      <c r="E81" s="46"/>
      <c r="F81" s="46"/>
      <c r="G81" s="46"/>
      <c r="H81" s="46"/>
      <c r="I81" s="46"/>
      <c r="J81" s="46"/>
      <c r="K81" s="46"/>
      <c r="L81" s="46"/>
      <c r="M81" s="46"/>
      <c r="N81" s="46"/>
      <c r="O81" s="69"/>
    </row>
    <row r="82" spans="1:15" s="18" customFormat="1" outlineLevel="1">
      <c r="A82" s="4"/>
      <c r="B82" s="536" t="s">
        <v>514</v>
      </c>
      <c r="C82" s="798"/>
      <c r="D82" s="46"/>
      <c r="E82" s="46"/>
      <c r="F82" s="46"/>
      <c r="G82" s="46"/>
      <c r="H82" s="46"/>
      <c r="I82" s="46"/>
      <c r="J82" s="46"/>
      <c r="K82" s="46"/>
      <c r="L82" s="46"/>
      <c r="M82" s="46"/>
      <c r="N82" s="46"/>
      <c r="O82" s="69"/>
    </row>
    <row r="83" spans="1:15" s="18" customFormat="1" outlineLevel="1">
      <c r="A83" s="4"/>
      <c r="B83" s="536" t="s">
        <v>515</v>
      </c>
      <c r="C83" s="798"/>
      <c r="D83" s="46"/>
      <c r="E83" s="46"/>
      <c r="F83" s="46"/>
      <c r="G83" s="46"/>
      <c r="H83" s="46"/>
      <c r="I83" s="46"/>
      <c r="J83" s="46"/>
      <c r="K83" s="46"/>
      <c r="L83" s="46"/>
      <c r="M83" s="46"/>
      <c r="N83" s="46"/>
      <c r="O83" s="69"/>
    </row>
    <row r="84" spans="1:15" s="18" customFormat="1" outlineLevel="1">
      <c r="A84" s="4"/>
      <c r="B84" s="536" t="s">
        <v>491</v>
      </c>
      <c r="C84" s="798"/>
      <c r="D84" s="46"/>
      <c r="E84" s="46"/>
      <c r="F84" s="46"/>
      <c r="G84" s="46"/>
      <c r="H84" s="46"/>
      <c r="I84" s="46"/>
      <c r="J84" s="46"/>
      <c r="K84" s="46"/>
      <c r="L84" s="46"/>
      <c r="M84" s="46"/>
      <c r="N84" s="46"/>
      <c r="O84" s="69"/>
    </row>
    <row r="85" spans="1:15" s="18" customFormat="1">
      <c r="A85" s="4"/>
      <c r="B85" s="536" t="s">
        <v>516</v>
      </c>
      <c r="C85" s="801"/>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517</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ht="14">
      <c r="A88" s="62"/>
      <c r="B88" s="604">
        <f>'1.  LRAMVA Summary'!B39</f>
        <v>0</v>
      </c>
      <c r="C88" s="800">
        <f>'2. LRAMVA Threshold'!N43</f>
        <v>0</v>
      </c>
      <c r="D88" s="46"/>
      <c r="E88" s="46"/>
      <c r="F88" s="46"/>
      <c r="G88" s="46"/>
      <c r="H88" s="46"/>
      <c r="I88" s="46"/>
      <c r="J88" s="46"/>
      <c r="K88" s="46"/>
      <c r="L88" s="46"/>
      <c r="M88" s="46"/>
      <c r="N88" s="46"/>
      <c r="O88" s="69"/>
    </row>
    <row r="89" spans="1:15" s="18" customFormat="1" outlineLevel="1">
      <c r="A89" s="4"/>
      <c r="B89" s="536" t="s">
        <v>514</v>
      </c>
      <c r="C89" s="798"/>
      <c r="D89" s="46"/>
      <c r="E89" s="46"/>
      <c r="F89" s="46"/>
      <c r="G89" s="46"/>
      <c r="H89" s="46"/>
      <c r="I89" s="46"/>
      <c r="J89" s="46"/>
      <c r="K89" s="46"/>
      <c r="L89" s="46"/>
      <c r="M89" s="46"/>
      <c r="N89" s="46"/>
      <c r="O89" s="69"/>
    </row>
    <row r="90" spans="1:15" s="18" customFormat="1" outlineLevel="1">
      <c r="A90" s="4"/>
      <c r="B90" s="536" t="s">
        <v>515</v>
      </c>
      <c r="C90" s="798"/>
      <c r="D90" s="46"/>
      <c r="E90" s="46"/>
      <c r="F90" s="46"/>
      <c r="G90" s="46"/>
      <c r="H90" s="46"/>
      <c r="I90" s="46"/>
      <c r="J90" s="46"/>
      <c r="K90" s="46"/>
      <c r="L90" s="46"/>
      <c r="M90" s="46"/>
      <c r="N90" s="46"/>
      <c r="O90" s="69"/>
    </row>
    <row r="91" spans="1:15" s="18" customFormat="1" outlineLevel="1">
      <c r="A91" s="4"/>
      <c r="B91" s="536" t="s">
        <v>491</v>
      </c>
      <c r="C91" s="798"/>
      <c r="D91" s="46"/>
      <c r="E91" s="46"/>
      <c r="F91" s="46"/>
      <c r="G91" s="46"/>
      <c r="H91" s="46"/>
      <c r="I91" s="46"/>
      <c r="J91" s="46"/>
      <c r="K91" s="46"/>
      <c r="L91" s="46"/>
      <c r="M91" s="46"/>
      <c r="N91" s="46"/>
      <c r="O91" s="69"/>
    </row>
    <row r="92" spans="1:15" s="18" customFormat="1">
      <c r="A92" s="4"/>
      <c r="B92" s="536" t="s">
        <v>516</v>
      </c>
      <c r="C92" s="801"/>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517</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ht="14">
      <c r="A95" s="62"/>
      <c r="B95" s="604">
        <f>'1.  LRAMVA Summary'!B40</f>
        <v>0</v>
      </c>
      <c r="C95" s="800">
        <f>'2. LRAMVA Threshold'!O43</f>
        <v>0</v>
      </c>
      <c r="D95" s="46"/>
      <c r="E95" s="46"/>
      <c r="F95" s="46"/>
      <c r="G95" s="46"/>
      <c r="H95" s="46"/>
      <c r="I95" s="46"/>
      <c r="J95" s="46"/>
      <c r="K95" s="46"/>
      <c r="L95" s="46"/>
      <c r="M95" s="46"/>
      <c r="N95" s="46"/>
      <c r="O95" s="69"/>
    </row>
    <row r="96" spans="1:15" s="18" customFormat="1" outlineLevel="1">
      <c r="A96" s="4"/>
      <c r="B96" s="536" t="s">
        <v>514</v>
      </c>
      <c r="C96" s="798"/>
      <c r="D96" s="46"/>
      <c r="E96" s="46"/>
      <c r="F96" s="46"/>
      <c r="G96" s="46"/>
      <c r="H96" s="46"/>
      <c r="I96" s="46"/>
      <c r="J96" s="46"/>
      <c r="K96" s="46"/>
      <c r="L96" s="46"/>
      <c r="M96" s="46"/>
      <c r="N96" s="46"/>
      <c r="O96" s="69"/>
    </row>
    <row r="97" spans="1:15" s="18" customFormat="1" outlineLevel="1">
      <c r="A97" s="4"/>
      <c r="B97" s="536" t="s">
        <v>515</v>
      </c>
      <c r="C97" s="798"/>
      <c r="D97" s="46"/>
      <c r="E97" s="46"/>
      <c r="F97" s="46"/>
      <c r="G97" s="46"/>
      <c r="H97" s="46"/>
      <c r="I97" s="46"/>
      <c r="J97" s="46"/>
      <c r="K97" s="46"/>
      <c r="L97" s="46"/>
      <c r="M97" s="46"/>
      <c r="N97" s="46"/>
      <c r="O97" s="69"/>
    </row>
    <row r="98" spans="1:15" s="18" customFormat="1" outlineLevel="1">
      <c r="A98" s="4"/>
      <c r="B98" s="536" t="s">
        <v>491</v>
      </c>
      <c r="C98" s="798"/>
      <c r="D98" s="46"/>
      <c r="E98" s="46"/>
      <c r="F98" s="46"/>
      <c r="G98" s="46"/>
      <c r="H98" s="46"/>
      <c r="I98" s="46"/>
      <c r="J98" s="46"/>
      <c r="K98" s="46"/>
      <c r="L98" s="46"/>
      <c r="M98" s="46"/>
      <c r="N98" s="46"/>
      <c r="O98" s="69"/>
    </row>
    <row r="99" spans="1:15" s="18" customFormat="1">
      <c r="A99" s="4"/>
      <c r="B99" s="536" t="s">
        <v>516</v>
      </c>
      <c r="C99" s="801"/>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517</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ht="14">
      <c r="A102" s="62"/>
      <c r="B102" s="604">
        <f>'1.  LRAMVA Summary'!B41</f>
        <v>0</v>
      </c>
      <c r="C102" s="800">
        <f>'2. LRAMVA Threshold'!P43</f>
        <v>0</v>
      </c>
      <c r="D102" s="46"/>
      <c r="E102" s="46"/>
      <c r="F102" s="46"/>
      <c r="G102" s="46"/>
      <c r="H102" s="46"/>
      <c r="I102" s="46"/>
      <c r="J102" s="46"/>
      <c r="K102" s="46"/>
      <c r="L102" s="46"/>
      <c r="M102" s="46"/>
      <c r="N102" s="46"/>
      <c r="O102" s="69"/>
    </row>
    <row r="103" spans="1:15" s="18" customFormat="1" outlineLevel="1">
      <c r="A103" s="4"/>
      <c r="B103" s="536" t="s">
        <v>514</v>
      </c>
      <c r="C103" s="798"/>
      <c r="D103" s="46"/>
      <c r="E103" s="46"/>
      <c r="F103" s="46"/>
      <c r="G103" s="46"/>
      <c r="H103" s="46"/>
      <c r="I103" s="46"/>
      <c r="J103" s="46"/>
      <c r="K103" s="46"/>
      <c r="L103" s="46"/>
      <c r="M103" s="46"/>
      <c r="N103" s="46"/>
      <c r="O103" s="69"/>
    </row>
    <row r="104" spans="1:15" s="18" customFormat="1" outlineLevel="1">
      <c r="A104" s="4"/>
      <c r="B104" s="536" t="s">
        <v>515</v>
      </c>
      <c r="C104" s="798"/>
      <c r="D104" s="46"/>
      <c r="E104" s="46"/>
      <c r="F104" s="46"/>
      <c r="G104" s="46"/>
      <c r="H104" s="46"/>
      <c r="I104" s="46"/>
      <c r="J104" s="46"/>
      <c r="K104" s="46"/>
      <c r="L104" s="46"/>
      <c r="M104" s="46"/>
      <c r="N104" s="46"/>
      <c r="O104" s="69"/>
    </row>
    <row r="105" spans="1:15" s="18" customFormat="1" outlineLevel="1">
      <c r="A105" s="4"/>
      <c r="B105" s="536" t="s">
        <v>491</v>
      </c>
      <c r="C105" s="798"/>
      <c r="D105" s="46"/>
      <c r="E105" s="46"/>
      <c r="F105" s="46"/>
      <c r="G105" s="46"/>
      <c r="H105" s="46"/>
      <c r="I105" s="46"/>
      <c r="J105" s="46"/>
      <c r="K105" s="46"/>
      <c r="L105" s="46"/>
      <c r="M105" s="46"/>
      <c r="N105" s="46"/>
      <c r="O105" s="69"/>
    </row>
    <row r="106" spans="1:15" s="18" customFormat="1">
      <c r="A106" s="4"/>
      <c r="B106" s="536" t="s">
        <v>516</v>
      </c>
      <c r="C106" s="801"/>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517</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ht="14">
      <c r="A109" s="62"/>
      <c r="B109" s="604">
        <f>'1.  LRAMVA Summary'!B42</f>
        <v>0</v>
      </c>
      <c r="C109" s="800">
        <f>'2. LRAMVA Threshold'!Q43</f>
        <v>0</v>
      </c>
      <c r="D109" s="46"/>
      <c r="E109" s="46"/>
      <c r="F109" s="46"/>
      <c r="G109" s="46"/>
      <c r="H109" s="46"/>
      <c r="I109" s="46"/>
      <c r="J109" s="46"/>
      <c r="K109" s="46"/>
      <c r="L109" s="46"/>
      <c r="M109" s="46"/>
      <c r="N109" s="46"/>
      <c r="O109" s="69"/>
    </row>
    <row r="110" spans="1:15" s="18" customFormat="1" outlineLevel="1">
      <c r="A110" s="4"/>
      <c r="B110" s="536" t="s">
        <v>514</v>
      </c>
      <c r="C110" s="798"/>
      <c r="D110" s="46"/>
      <c r="E110" s="46"/>
      <c r="F110" s="46"/>
      <c r="G110" s="46"/>
      <c r="H110" s="46"/>
      <c r="I110" s="46"/>
      <c r="J110" s="46"/>
      <c r="K110" s="46"/>
      <c r="L110" s="46"/>
      <c r="M110" s="46"/>
      <c r="N110" s="46"/>
      <c r="O110" s="69"/>
    </row>
    <row r="111" spans="1:15" s="18" customFormat="1" outlineLevel="1">
      <c r="A111" s="4"/>
      <c r="B111" s="536" t="s">
        <v>515</v>
      </c>
      <c r="C111" s="798"/>
      <c r="D111" s="46"/>
      <c r="E111" s="46"/>
      <c r="F111" s="46"/>
      <c r="G111" s="46"/>
      <c r="H111" s="46"/>
      <c r="I111" s="46"/>
      <c r="J111" s="46"/>
      <c r="K111" s="46"/>
      <c r="L111" s="46"/>
      <c r="M111" s="46"/>
      <c r="N111" s="46"/>
      <c r="O111" s="69"/>
    </row>
    <row r="112" spans="1:15" s="18" customFormat="1" outlineLevel="1">
      <c r="A112" s="4"/>
      <c r="B112" s="536" t="s">
        <v>491</v>
      </c>
      <c r="C112" s="798"/>
      <c r="D112" s="46"/>
      <c r="E112" s="46"/>
      <c r="F112" s="46"/>
      <c r="G112" s="46"/>
      <c r="H112" s="46"/>
      <c r="I112" s="46"/>
      <c r="J112" s="46"/>
      <c r="K112" s="46"/>
      <c r="L112" s="46"/>
      <c r="M112" s="46"/>
      <c r="N112" s="46"/>
      <c r="O112" s="69"/>
    </row>
    <row r="113" spans="1:17" s="18" customFormat="1">
      <c r="A113" s="4"/>
      <c r="B113" s="536" t="s">
        <v>516</v>
      </c>
      <c r="C113" s="801"/>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517</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
      <c r="A115" s="72"/>
      <c r="B115" s="74"/>
      <c r="C115" s="81"/>
      <c r="D115" s="75"/>
      <c r="E115" s="75"/>
      <c r="F115" s="75"/>
      <c r="G115" s="75"/>
      <c r="H115" s="75"/>
      <c r="I115" s="75"/>
      <c r="J115" s="75"/>
      <c r="K115" s="495"/>
      <c r="L115" s="496"/>
      <c r="M115" s="496"/>
      <c r="N115" s="496"/>
      <c r="O115" s="497"/>
    </row>
    <row r="116" spans="1:17" s="3" customFormat="1" ht="21" customHeight="1">
      <c r="A116" s="4"/>
      <c r="B116" s="498" t="s">
        <v>623</v>
      </c>
      <c r="C116" s="98"/>
      <c r="D116" s="499"/>
      <c r="E116" s="499"/>
      <c r="F116" s="499"/>
      <c r="G116" s="499"/>
      <c r="H116" s="499"/>
      <c r="I116" s="499"/>
      <c r="J116" s="499"/>
      <c r="K116" s="499"/>
      <c r="L116" s="499"/>
      <c r="M116" s="499"/>
      <c r="N116" s="499"/>
      <c r="O116" s="499"/>
    </row>
    <row r="119" spans="1:17" ht="15.5">
      <c r="B119" s="118" t="s">
        <v>485</v>
      </c>
      <c r="J119" s="18"/>
    </row>
    <row r="120" spans="1:17" s="14" customFormat="1" ht="75.650000000000006" customHeight="1">
      <c r="A120" s="72"/>
      <c r="B120" s="805" t="s">
        <v>684</v>
      </c>
      <c r="C120" s="805"/>
      <c r="D120" s="805"/>
      <c r="E120" s="805"/>
      <c r="F120" s="805"/>
      <c r="G120" s="805"/>
      <c r="H120" s="805"/>
      <c r="I120" s="805"/>
      <c r="J120" s="805"/>
      <c r="K120" s="805"/>
      <c r="L120" s="805"/>
      <c r="M120" s="805"/>
      <c r="N120" s="805"/>
      <c r="O120" s="805"/>
      <c r="P120" s="805"/>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
      </c>
      <c r="F122" s="244" t="str">
        <f>'1.  LRAMVA Summary'!G52</f>
        <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f>'1.  LRAMVA Summary'!F53</f>
        <v>0</v>
      </c>
      <c r="F123" s="586">
        <f>'1.  LRAMVA Summary'!G53</f>
        <v>0</v>
      </c>
      <c r="G123" s="586">
        <f>'1.  LRAMVA Summary'!H53</f>
        <v>0</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0</v>
      </c>
      <c r="D124" s="682">
        <f>HLOOKUP(B124,$E$15:$O$114,16,FALSE)</f>
        <v>0</v>
      </c>
      <c r="E124" s="683">
        <f>HLOOKUP(B124,$E$15:$O$114,23,FALSE)</f>
        <v>0</v>
      </c>
      <c r="F124" s="682">
        <f>HLOOKUP(B124,$E$15:$O$114,30,FALSE)</f>
        <v>0</v>
      </c>
      <c r="G124" s="683">
        <f>HLOOKUP(B124,$E$15:$O$114,37,FALSE)</f>
        <v>0</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0</v>
      </c>
      <c r="D125" s="685">
        <f>HLOOKUP(B125,$E$15:$O$114,16,FALSE)</f>
        <v>0</v>
      </c>
      <c r="E125" s="686">
        <f>HLOOKUP(B125,$E$15:$O$114,23,FALSE)</f>
        <v>0</v>
      </c>
      <c r="F125" s="685">
        <f>HLOOKUP(B125,$E$15:$O$114,30,FALSE)</f>
        <v>0</v>
      </c>
      <c r="G125" s="686">
        <f>HLOOKUP(B125,$E$15:$O$114,37,FALSE)</f>
        <v>0</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0</v>
      </c>
      <c r="D126" s="685">
        <f t="shared" ref="D126:D133" si="32">HLOOKUP(B126,$E$15:$O$114,16,FALSE)</f>
        <v>0</v>
      </c>
      <c r="E126" s="686">
        <f t="shared" ref="E126:E133" si="33">HLOOKUP(B126,$E$15:$O$114,23,FALSE)</f>
        <v>0</v>
      </c>
      <c r="F126" s="685">
        <f t="shared" ref="F126:F133" si="34">HLOOKUP(B126,$E$15:$O$114,30,FALSE)</f>
        <v>0</v>
      </c>
      <c r="G126" s="686">
        <f t="shared" ref="G126:G132" si="35">HLOOKUP(B126,$E$15:$O$114,37,FALSE)</f>
        <v>0</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0</v>
      </c>
      <c r="D127" s="685">
        <f>HLOOKUP(B127,$E$15:$O$114,16,FALSE)</f>
        <v>0</v>
      </c>
      <c r="E127" s="686">
        <f>HLOOKUP(B127,$E$15:$O$114,23,FALSE)</f>
        <v>0</v>
      </c>
      <c r="F127" s="685">
        <f>HLOOKUP(B127,$E$15:$O$114,30,FALSE)</f>
        <v>0</v>
      </c>
      <c r="G127" s="686">
        <f>HLOOKUP(B127,$E$15:$O$114,37,FALSE)</f>
        <v>0</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0</v>
      </c>
      <c r="D128" s="685">
        <f t="shared" si="32"/>
        <v>0</v>
      </c>
      <c r="E128" s="686">
        <f t="shared" si="33"/>
        <v>0</v>
      </c>
      <c r="F128" s="685">
        <f t="shared" si="34"/>
        <v>0</v>
      </c>
      <c r="G128" s="686">
        <f t="shared" si="35"/>
        <v>0</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0</v>
      </c>
      <c r="D129" s="685">
        <f t="shared" si="32"/>
        <v>0</v>
      </c>
      <c r="E129" s="686">
        <f t="shared" si="33"/>
        <v>0</v>
      </c>
      <c r="F129" s="685">
        <f t="shared" si="34"/>
        <v>0</v>
      </c>
      <c r="G129" s="686">
        <f t="shared" si="35"/>
        <v>0</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0</v>
      </c>
      <c r="D130" s="685">
        <f t="shared" si="32"/>
        <v>0</v>
      </c>
      <c r="E130" s="686">
        <f t="shared" si="33"/>
        <v>0</v>
      </c>
      <c r="F130" s="685">
        <f t="shared" si="34"/>
        <v>0</v>
      </c>
      <c r="G130" s="686">
        <f t="shared" si="35"/>
        <v>0</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c r="B131" s="501">
        <v>2018</v>
      </c>
      <c r="C131" s="684">
        <f t="shared" ref="C131:C133" si="44">HLOOKUP(B131,$E$15:$O$114,9,FALSE)</f>
        <v>0</v>
      </c>
      <c r="D131" s="685">
        <f t="shared" si="32"/>
        <v>0</v>
      </c>
      <c r="E131" s="686">
        <f t="shared" si="33"/>
        <v>0</v>
      </c>
      <c r="F131" s="685">
        <f t="shared" si="34"/>
        <v>0</v>
      </c>
      <c r="G131" s="686">
        <f t="shared" si="35"/>
        <v>0</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c r="B132" s="501">
        <v>2019</v>
      </c>
      <c r="C132" s="684">
        <f t="shared" si="44"/>
        <v>0</v>
      </c>
      <c r="D132" s="685">
        <f t="shared" si="32"/>
        <v>0</v>
      </c>
      <c r="E132" s="686">
        <f t="shared" si="33"/>
        <v>0</v>
      </c>
      <c r="F132" s="685">
        <f t="shared" si="34"/>
        <v>0</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hidden="1">
      <c r="B133" s="502">
        <v>2020</v>
      </c>
      <c r="C133" s="687">
        <f t="shared" si="44"/>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640</v>
      </c>
      <c r="C134" s="598"/>
      <c r="D134" s="599"/>
      <c r="E134" s="600"/>
      <c r="F134" s="599"/>
      <c r="G134" s="599"/>
      <c r="H134" s="599"/>
      <c r="I134" s="599"/>
      <c r="J134" s="599"/>
      <c r="K134" s="599"/>
      <c r="L134" s="599"/>
      <c r="M134" s="599"/>
      <c r="N134" s="599"/>
      <c r="O134" s="599"/>
      <c r="P134" s="599"/>
    </row>
    <row r="136" spans="2:16">
      <c r="B136" s="592" t="s">
        <v>529</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4:X16"/>
  <sheetViews>
    <sheetView zoomScale="90" zoomScaleNormal="90" workbookViewId="0">
      <selection activeCell="H24" sqref="H24"/>
    </sheetView>
  </sheetViews>
  <sheetFormatPr defaultColWidth="9.08984375" defaultRowHeight="14.5"/>
  <cols>
    <col min="1" max="16384" width="9.08984375" style="12"/>
  </cols>
  <sheetData>
    <row r="14" spans="2:24" ht="15.5">
      <c r="B14" s="588" t="s">
        <v>507</v>
      </c>
    </row>
    <row r="15" spans="2:24" ht="15.5">
      <c r="B15" s="588"/>
    </row>
    <row r="16" spans="2:24" s="668" customFormat="1" ht="28.5" customHeight="1">
      <c r="B16" s="806" t="s">
        <v>643</v>
      </c>
      <c r="C16" s="806"/>
      <c r="D16" s="806"/>
      <c r="E16" s="806"/>
      <c r="F16" s="806"/>
      <c r="G16" s="806"/>
      <c r="H16" s="806"/>
      <c r="I16" s="806"/>
      <c r="J16" s="806"/>
      <c r="K16" s="806"/>
      <c r="L16" s="806"/>
      <c r="M16" s="806"/>
      <c r="N16" s="806"/>
      <c r="O16" s="806"/>
      <c r="P16" s="806"/>
      <c r="Q16" s="806"/>
      <c r="R16" s="806"/>
      <c r="S16" s="806"/>
      <c r="T16" s="806"/>
      <c r="U16" s="806"/>
      <c r="V16" s="806"/>
      <c r="W16" s="806"/>
      <c r="X16" s="806"/>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Sibtain Janmohamed</cp:lastModifiedBy>
  <cp:lastPrinted>2017-05-24T00:43:43Z</cp:lastPrinted>
  <dcterms:created xsi:type="dcterms:W3CDTF">2012-03-05T18:56:04Z</dcterms:created>
  <dcterms:modified xsi:type="dcterms:W3CDTF">2020-04-30T14:50:51Z</dcterms:modified>
</cp:coreProperties>
</file>