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2 Electricity Rates\CoS Model Updates\To be Issued\"/>
    </mc:Choice>
  </mc:AlternateContent>
  <xr:revisionPtr revIDLastSave="0" documentId="13_ncr:1_{E0D36C63-D210-47F3-A328-EF27BC218CD9}" xr6:coauthVersionLast="45" xr6:coauthVersionMax="45" xr10:uidLastSave="{00000000-0000-0000-0000-000000000000}"/>
  <bookViews>
    <workbookView xWindow="28680" yWindow="-120" windowWidth="29040" windowHeight="15840" tabRatio="874"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1">'7.  Persistence Report'!$A$1:$BT$54</definedName>
    <definedName name="_xlnm.Print_Area" localSheetId="0">Contents!$A$1:$D$27</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110" i="79" l="1"/>
  <c r="AC1110" i="79"/>
  <c r="AB1110" i="79"/>
  <c r="AA1110" i="79"/>
  <c r="Z1110" i="79"/>
  <c r="C133" i="45" l="1"/>
  <c r="N114" i="45"/>
  <c r="N107" i="45"/>
  <c r="N100" i="45"/>
  <c r="N93" i="45"/>
  <c r="N79" i="45"/>
  <c r="N65" i="45"/>
  <c r="N58" i="45"/>
  <c r="N51" i="45"/>
  <c r="N44" i="45"/>
  <c r="N37" i="45"/>
  <c r="N30" i="45"/>
  <c r="M23" i="45"/>
  <c r="AM953" i="79" l="1"/>
  <c r="AM956" i="79"/>
  <c r="AM959" i="79"/>
  <c r="AM962" i="79"/>
  <c r="AM965" i="79"/>
  <c r="AM969" i="79"/>
  <c r="AM972" i="79"/>
  <c r="AM975" i="79"/>
  <c r="AM978" i="79"/>
  <c r="AM981" i="79"/>
  <c r="AM985" i="79"/>
  <c r="AM988" i="79"/>
  <c r="AM991" i="79"/>
  <c r="AM995" i="79"/>
  <c r="AM999" i="79"/>
  <c r="AM1002" i="79"/>
  <c r="AM1006" i="79"/>
  <c r="AM1009" i="79"/>
  <c r="AM1012" i="79"/>
  <c r="AM1015" i="79"/>
  <c r="AM1020" i="79"/>
  <c r="AM1023" i="79"/>
  <c r="AM1026" i="79"/>
  <c r="AM1029" i="79"/>
  <c r="AM1033" i="79"/>
  <c r="AM1036" i="79"/>
  <c r="AM1039" i="79"/>
  <c r="AM1042" i="79"/>
  <c r="AM1045" i="79"/>
  <c r="AM1048" i="79"/>
  <c r="AM1051" i="79"/>
  <c r="AM1054" i="79"/>
  <c r="AM1058" i="79"/>
  <c r="AM1061" i="79"/>
  <c r="AM1064" i="79"/>
  <c r="AM1068" i="79"/>
  <c r="AM1071" i="79"/>
  <c r="AM1074" i="79"/>
  <c r="AM1077" i="79"/>
  <c r="AM1080" i="79"/>
  <c r="AM1083" i="79"/>
  <c r="AM1086" i="79"/>
  <c r="AM1089" i="79"/>
  <c r="AM1092" i="79"/>
  <c r="AM1095" i="79"/>
  <c r="AM1098" i="79"/>
  <c r="AM1101" i="79"/>
  <c r="AM1104" i="79"/>
  <c r="AM1107" i="79"/>
  <c r="H169" i="47" l="1"/>
  <c r="H170" i="47"/>
  <c r="H168" i="47"/>
  <c r="H166" i="47"/>
  <c r="H167" i="47"/>
  <c r="H165" i="47"/>
  <c r="H161" i="47"/>
  <c r="H160" i="47"/>
  <c r="H159" i="47"/>
  <c r="H158" i="47"/>
  <c r="H157" i="47"/>
  <c r="H156" i="47"/>
  <c r="H155" i="47"/>
  <c r="H154" i="47"/>
  <c r="H153" i="47"/>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E1043" i="79" l="1"/>
  <c r="Z1043" i="79"/>
  <c r="Y1030" i="79"/>
  <c r="Y1027" i="79"/>
  <c r="AD1000" i="79"/>
  <c r="Z1000" i="79"/>
  <c r="Y1000" i="79"/>
  <c r="Y1007"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402" i="79"/>
  <c r="AC36" i="79"/>
  <c r="AD148" i="46"/>
  <c r="I13" i="44"/>
  <c r="AD401" i="79"/>
  <c r="AD584" i="79"/>
  <c r="AD950" i="79"/>
  <c r="AD767" i="79"/>
  <c r="AD218" i="79"/>
  <c r="AD35" i="79"/>
  <c r="H123" i="45"/>
  <c r="I14" i="44"/>
  <c r="I18" i="44" s="1"/>
  <c r="AD768" i="79"/>
  <c r="AD944" i="79" s="1"/>
  <c r="AD951" i="79"/>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585" i="79"/>
  <c r="AA36" i="79"/>
  <c r="AA208" i="79" s="1"/>
  <c r="AB406" i="46"/>
  <c r="G13" i="44"/>
  <c r="AB767" i="79"/>
  <c r="AB584" i="79"/>
  <c r="AB218" i="79"/>
  <c r="AB950" i="79"/>
  <c r="AB401" i="79"/>
  <c r="AB35" i="79"/>
  <c r="AB407" i="46"/>
  <c r="G14" i="44"/>
  <c r="G18" i="44" s="1"/>
  <c r="AB951" i="79"/>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O133" i="45"/>
  <c r="M133" i="45"/>
  <c r="N133" i="45"/>
  <c r="N72" i="45"/>
  <c r="L65" i="45"/>
  <c r="L51" i="45"/>
  <c r="L30" i="45"/>
  <c r="L58" i="45"/>
  <c r="L37" i="45"/>
  <c r="L44" i="45"/>
  <c r="M44" i="45"/>
  <c r="M58" i="45"/>
  <c r="M51" i="45"/>
  <c r="M37" i="45"/>
  <c r="M65" i="45"/>
  <c r="M30"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Y1113" i="79"/>
  <c r="N130" i="45"/>
  <c r="AG258" i="46"/>
  <c r="AG259" i="46" s="1"/>
  <c r="K125" i="45"/>
  <c r="K128" i="45"/>
  <c r="AJ516" i="46"/>
  <c r="AJ520" i="46" s="1"/>
  <c r="N127" i="45"/>
  <c r="K126" i="45"/>
  <c r="AG387" i="46" s="1"/>
  <c r="G129" i="45"/>
  <c r="E129" i="45"/>
  <c r="AA381" i="79" s="1"/>
  <c r="AA382" i="79" s="1"/>
  <c r="J125" i="45"/>
  <c r="AF258" i="46" s="1"/>
  <c r="Y258" i="46"/>
  <c r="Y259" i="46" s="1"/>
  <c r="F128" i="45"/>
  <c r="E130" i="45"/>
  <c r="AK564" i="79" s="1"/>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1125" i="79" l="1"/>
  <c r="Y1123" i="79"/>
  <c r="Y1119" i="79"/>
  <c r="AK573" i="79"/>
  <c r="P73" i="43" s="1"/>
  <c r="Y522" i="46"/>
  <c r="D64" i="43" s="1"/>
  <c r="AD522" i="46"/>
  <c r="I64" i="43" s="1"/>
  <c r="Y1117"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4" i="79"/>
  <c r="Y1116" i="79"/>
  <c r="Y1122"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1124" i="79" l="1"/>
  <c r="Y756" i="79"/>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C10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AM1120" i="79" s="1"/>
  <c r="Z1115" i="79"/>
  <c r="AM1115" i="79" s="1"/>
  <c r="Z1116" i="79"/>
  <c r="AM1116" i="79" s="1"/>
  <c r="Z1119" i="79"/>
  <c r="Z1114" i="79"/>
  <c r="AM1114" i="79" s="1"/>
  <c r="Z1118" i="79"/>
  <c r="AM1118" i="79" s="1"/>
  <c r="Z1117" i="79"/>
  <c r="AM1117" i="79" s="1"/>
  <c r="Z1121" i="79"/>
  <c r="AM1121" i="79" s="1"/>
  <c r="Z1122" i="79"/>
  <c r="AM1122" i="79" s="1"/>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M1119" i="79" s="1"/>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D81"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1123" i="79" l="1"/>
  <c r="AM1124" i="79"/>
  <c r="AM1125" i="79"/>
  <c r="R82" i="43"/>
  <c r="AM383" i="79"/>
  <c r="S56" i="47"/>
  <c r="P39" i="47"/>
  <c r="R54" i="43"/>
  <c r="M45" i="47"/>
  <c r="V39" i="47"/>
  <c r="R30" i="47"/>
  <c r="N51" i="47"/>
  <c r="Z756" i="79"/>
  <c r="E75" i="43" s="1"/>
  <c r="Y572" i="79"/>
  <c r="AM382" i="79"/>
  <c r="AM384" i="79"/>
  <c r="AM205" i="79"/>
  <c r="G104" i="43" s="1"/>
  <c r="AD572" i="79"/>
  <c r="I72" i="43" s="1"/>
  <c r="AJ572" i="79"/>
  <c r="O72" i="43" s="1"/>
  <c r="AM521" i="46"/>
  <c r="AM523" i="46" s="1"/>
  <c r="U31" i="47"/>
  <c r="R55" i="43"/>
  <c r="AM261" i="46"/>
  <c r="AM263" i="46" s="1"/>
  <c r="AM388" i="46"/>
  <c r="AM567" i="79"/>
  <c r="AM390" i="46"/>
  <c r="AM200" i="79"/>
  <c r="AM199" i="79"/>
  <c r="AM750" i="79"/>
  <c r="AM754" i="79"/>
  <c r="AM749" i="79"/>
  <c r="AM748" i="79"/>
  <c r="AM932" i="79"/>
  <c r="AM201" i="79"/>
  <c r="AM389" i="46"/>
  <c r="AM133" i="46"/>
  <c r="AM934" i="79"/>
  <c r="AM571" i="79"/>
  <c r="AM753" i="79"/>
  <c r="AM75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L104" i="43"/>
  <c r="AM936" i="79"/>
  <c r="AM755" i="79"/>
  <c r="AM939" i="79"/>
  <c r="AM938" i="79"/>
  <c r="AM757" i="79"/>
  <c r="D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232"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D72" i="43"/>
  <c r="AC756" i="79"/>
  <c r="H75" i="43" s="1"/>
  <c r="K100" i="43"/>
  <c r="AK1124" i="79"/>
  <c r="P81" i="43" s="1"/>
  <c r="E41" i="43" s="1"/>
  <c r="AJ1124" i="79"/>
  <c r="O81" i="43" s="1"/>
  <c r="AI756" i="79"/>
  <c r="N75" i="43" s="1"/>
  <c r="AA756" i="79"/>
  <c r="F75" i="43" s="1"/>
  <c r="I97" i="43"/>
  <c r="K96" i="43"/>
  <c r="Y388" i="79"/>
  <c r="D69" i="43" s="1"/>
  <c r="L99"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E29" i="43" s="1"/>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R81" i="43" l="1"/>
  <c r="E30" i="43"/>
  <c r="E37" i="43"/>
  <c r="E42" i="43"/>
  <c r="R78" i="43"/>
  <c r="E35" i="43"/>
  <c r="E39" i="43"/>
  <c r="E40" i="43"/>
  <c r="E33" i="43"/>
  <c r="K182" i="47"/>
  <c r="E32" i="43"/>
  <c r="H20" i="43"/>
  <c r="AM1126" i="79"/>
  <c r="V180" i="47"/>
  <c r="P226" i="47"/>
  <c r="R226" i="47"/>
  <c r="N230" i="47"/>
  <c r="E31" i="43"/>
  <c r="E38" i="43"/>
  <c r="E34" i="43"/>
  <c r="E36" i="43"/>
  <c r="R57" i="43"/>
  <c r="H19" i="43" s="1"/>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J104" i="43"/>
  <c r="I104" i="43"/>
  <c r="R75" i="43"/>
  <c r="R66" i="43"/>
  <c r="R69" i="43"/>
  <c r="R60" i="43"/>
  <c r="R72" i="43"/>
  <c r="Q82" i="47"/>
  <c r="P83" i="47"/>
  <c r="AM391" i="46"/>
  <c r="AM393" i="46" s="1"/>
  <c r="U63" i="47"/>
  <c r="U71" i="47"/>
  <c r="AM206" i="79"/>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E43" i="43" l="1"/>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F41" i="43"/>
  <c r="G41" i="43" s="1"/>
  <c r="O104" i="47"/>
  <c r="O117" i="47" s="1"/>
  <c r="O119" i="47" s="1"/>
  <c r="O132" i="47" s="1"/>
  <c r="O134" i="47" s="1"/>
  <c r="O147" i="47" s="1"/>
  <c r="O149" i="47" s="1"/>
  <c r="O162" i="47" s="1"/>
  <c r="J104" i="47"/>
  <c r="J117" i="47" s="1"/>
  <c r="J119" i="47" s="1"/>
  <c r="J132" i="47" s="1"/>
  <c r="J134" i="47" s="1"/>
  <c r="J147" i="47" s="1"/>
  <c r="J149" i="47" s="1"/>
  <c r="J162" i="47" s="1"/>
  <c r="F40" i="43"/>
  <c r="G40" i="43"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6" i="43" l="1"/>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c r="G35" i="43" s="1"/>
  <c r="F29" i="43" l="1"/>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<sst xmlns="http://schemas.openxmlformats.org/spreadsheetml/2006/main" count="3116" uniqueCount="763">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</sst>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2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785164"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07592"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75752"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76200</xdr:rowOff>
        </xdr:from>
        <xdr:to>
          <xdr:col>2</xdr:col>
          <xdr:colOff>1381125</xdr:colOff>
          <xdr:row>79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60423"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422974"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7128" y="216648"/>
          <a:ext cx="17446165"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6918" y="134471"/>
          <a:ext cx="18277415"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39467"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Normal="100" workbookViewId="0">
      <selection activeCell="G7" sqref="G7"/>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57" t="s">
        <v>174</v>
      </c>
      <c r="C3" s="757"/>
    </row>
    <row r="4" spans="1:3" ht="11.25" customHeight="1"/>
    <row r="5" spans="1:3" s="30" customFormat="1" ht="25.5" customHeight="1">
      <c r="B5" s="60" t="s">
        <v>421</v>
      </c>
      <c r="C5" s="60" t="s">
        <v>173</v>
      </c>
    </row>
    <row r="6" spans="1:3" s="176" customFormat="1" ht="48" customHeight="1">
      <c r="A6" s="241"/>
      <c r="B6" s="618" t="s">
        <v>170</v>
      </c>
      <c r="C6" s="671" t="s">
        <v>609</v>
      </c>
    </row>
    <row r="7" spans="1:3" s="176" customFormat="1" ht="21" customHeight="1">
      <c r="A7" s="241"/>
      <c r="B7" s="612" t="s">
        <v>555</v>
      </c>
      <c r="C7" s="672" t="s">
        <v>622</v>
      </c>
    </row>
    <row r="8" spans="1:3" s="176" customFormat="1" ht="32.25" customHeight="1">
      <c r="B8" s="612" t="s">
        <v>368</v>
      </c>
      <c r="C8" s="673" t="s">
        <v>610</v>
      </c>
    </row>
    <row r="9" spans="1:3" s="176" customFormat="1" ht="27.75" customHeight="1">
      <c r="B9" s="612" t="s">
        <v>169</v>
      </c>
      <c r="C9" s="673" t="s">
        <v>611</v>
      </c>
    </row>
    <row r="10" spans="1:3" s="176" customFormat="1" ht="33" customHeight="1">
      <c r="B10" s="612" t="s">
        <v>607</v>
      </c>
      <c r="C10" s="672" t="s">
        <v>615</v>
      </c>
    </row>
    <row r="11" spans="1:3" s="176" customFormat="1" ht="26.25" customHeight="1">
      <c r="B11" s="627" t="s">
        <v>369</v>
      </c>
      <c r="C11" s="675" t="s">
        <v>612</v>
      </c>
    </row>
    <row r="12" spans="1:3" s="176" customFormat="1" ht="39.75" customHeight="1">
      <c r="B12" s="612" t="s">
        <v>370</v>
      </c>
      <c r="C12" s="673" t="s">
        <v>613</v>
      </c>
    </row>
    <row r="13" spans="1:3" s="176" customFormat="1" ht="18" customHeight="1">
      <c r="B13" s="612" t="s">
        <v>371</v>
      </c>
      <c r="C13" s="673" t="s">
        <v>614</v>
      </c>
    </row>
    <row r="14" spans="1:3" s="176" customFormat="1" ht="13.5" customHeight="1">
      <c r="B14" s="612"/>
      <c r="C14" s="674"/>
    </row>
    <row r="15" spans="1:3" s="176" customFormat="1" ht="18" customHeight="1">
      <c r="B15" s="612" t="s">
        <v>674</v>
      </c>
      <c r="C15" s="672" t="s">
        <v>672</v>
      </c>
    </row>
    <row r="16" spans="1:3" s="176" customFormat="1" ht="8.25" customHeight="1">
      <c r="B16" s="612"/>
      <c r="C16" s="674"/>
    </row>
    <row r="17" spans="2:3" s="176" customFormat="1" ht="33" customHeight="1">
      <c r="B17" s="676" t="s">
        <v>608</v>
      </c>
      <c r="C17" s="677" t="s">
        <v>673</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17" activePane="bottomLeft" state="frozen"/>
      <selection pane="bottomLeft" activeCell="A43" sqref="A43"/>
    </sheetView>
  </sheetViews>
  <sheetFormatPr defaultColWidth="9" defaultRowHeight="15"/>
  <cols>
    <col min="1" max="1" width="9" style="12"/>
    <col min="2" max="2" width="37" style="704" customWidth="1"/>
    <col min="3" max="3" width="9" style="10"/>
    <col min="4" max="16384" width="9" style="12"/>
  </cols>
  <sheetData>
    <row r="16" spans="2:21" ht="26.25" customHeight="1">
      <c r="B16" s="705" t="s">
        <v>564</v>
      </c>
      <c r="C16" s="761" t="s">
        <v>507</v>
      </c>
      <c r="D16" s="762"/>
      <c r="E16" s="762"/>
      <c r="F16" s="762"/>
      <c r="G16" s="762"/>
      <c r="H16" s="762"/>
      <c r="I16" s="762"/>
      <c r="J16" s="762"/>
      <c r="K16" s="762"/>
      <c r="L16" s="762"/>
      <c r="M16" s="762"/>
      <c r="N16" s="762"/>
      <c r="O16" s="762"/>
      <c r="P16" s="762"/>
      <c r="Q16" s="762"/>
      <c r="R16" s="762"/>
      <c r="S16" s="762"/>
      <c r="T16" s="762"/>
      <c r="U16" s="762"/>
    </row>
    <row r="17" spans="2:21" ht="55.5" customHeight="1">
      <c r="B17" s="706" t="s">
        <v>643</v>
      </c>
      <c r="C17" s="763" t="s">
        <v>747</v>
      </c>
      <c r="D17" s="763"/>
      <c r="E17" s="763"/>
      <c r="F17" s="763"/>
      <c r="G17" s="763"/>
      <c r="H17" s="763"/>
      <c r="I17" s="763"/>
      <c r="J17" s="763"/>
      <c r="K17" s="763"/>
      <c r="L17" s="763"/>
      <c r="M17" s="763"/>
      <c r="N17" s="763"/>
      <c r="O17" s="763"/>
      <c r="P17" s="763"/>
      <c r="Q17" s="763"/>
      <c r="R17" s="763"/>
      <c r="S17" s="763"/>
      <c r="T17" s="763"/>
      <c r="U17" s="764"/>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647</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644</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60" t="s">
        <v>645</v>
      </c>
      <c r="D23" s="760"/>
      <c r="E23" s="760"/>
      <c r="F23" s="760"/>
      <c r="G23" s="760"/>
      <c r="H23" s="760"/>
      <c r="I23" s="760"/>
      <c r="J23" s="760"/>
      <c r="K23" s="760"/>
      <c r="L23" s="760"/>
      <c r="M23" s="760"/>
      <c r="N23" s="760"/>
      <c r="O23" s="760"/>
      <c r="P23" s="760"/>
      <c r="Q23" s="760"/>
      <c r="R23" s="760"/>
      <c r="S23" s="760"/>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648</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60" t="s">
        <v>646</v>
      </c>
      <c r="D27" s="760"/>
      <c r="E27" s="760"/>
      <c r="F27" s="760"/>
      <c r="G27" s="760"/>
      <c r="H27" s="760"/>
      <c r="I27" s="760"/>
      <c r="J27" s="760"/>
      <c r="K27" s="760"/>
      <c r="L27" s="760"/>
      <c r="M27" s="760"/>
      <c r="N27" s="760"/>
      <c r="O27" s="760"/>
      <c r="P27" s="760"/>
      <c r="Q27" s="760"/>
      <c r="R27" s="760"/>
      <c r="S27" s="760"/>
      <c r="T27" s="760"/>
      <c r="U27" s="765"/>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60" t="s">
        <v>649</v>
      </c>
      <c r="D29" s="760"/>
      <c r="E29" s="760"/>
      <c r="F29" s="760"/>
      <c r="G29" s="760"/>
      <c r="H29" s="760"/>
      <c r="I29" s="760"/>
      <c r="J29" s="760"/>
      <c r="K29" s="760"/>
      <c r="L29" s="760"/>
      <c r="M29" s="760"/>
      <c r="N29" s="760"/>
      <c r="O29" s="760"/>
      <c r="P29" s="760"/>
      <c r="Q29" s="760"/>
      <c r="R29" s="760"/>
      <c r="S29" s="760"/>
      <c r="T29" s="760"/>
      <c r="U29" s="765"/>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650</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651</v>
      </c>
      <c r="C33" s="766" t="s">
        <v>652</v>
      </c>
      <c r="D33" s="766"/>
      <c r="E33" s="766"/>
      <c r="F33" s="766"/>
      <c r="G33" s="766"/>
      <c r="H33" s="766"/>
      <c r="I33" s="766"/>
      <c r="J33" s="766"/>
      <c r="K33" s="766"/>
      <c r="L33" s="766"/>
      <c r="M33" s="766"/>
      <c r="N33" s="766"/>
      <c r="O33" s="766"/>
      <c r="P33" s="766"/>
      <c r="Q33" s="766"/>
      <c r="R33" s="766"/>
      <c r="S33" s="766"/>
      <c r="T33" s="766"/>
      <c r="U33" s="767"/>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653</v>
      </c>
      <c r="C35" s="720" t="s">
        <v>654</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655</v>
      </c>
      <c r="C37" s="768" t="s">
        <v>656</v>
      </c>
      <c r="D37" s="768"/>
      <c r="E37" s="768"/>
      <c r="F37" s="768"/>
      <c r="G37" s="768"/>
      <c r="H37" s="768"/>
      <c r="I37" s="768"/>
      <c r="J37" s="768"/>
      <c r="K37" s="768"/>
      <c r="L37" s="768"/>
      <c r="M37" s="768"/>
      <c r="N37" s="768"/>
      <c r="O37" s="768"/>
      <c r="P37" s="768"/>
      <c r="Q37" s="768"/>
      <c r="R37" s="768"/>
      <c r="S37" s="768"/>
      <c r="T37" s="768"/>
      <c r="U37" s="769"/>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657</v>
      </c>
      <c r="C39" s="722" t="s">
        <v>658</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c r="B41" s="723"/>
      <c r="C41" s="717"/>
      <c r="D41" s="717"/>
      <c r="E41" s="717"/>
      <c r="F41" s="717"/>
      <c r="G41" s="717"/>
      <c r="H41" s="717"/>
      <c r="I41" s="717"/>
      <c r="J41" s="717"/>
      <c r="K41" s="717"/>
      <c r="L41" s="717"/>
      <c r="M41" s="717"/>
      <c r="N41" s="717"/>
      <c r="O41" s="717"/>
      <c r="P41" s="717"/>
      <c r="Q41" s="717"/>
      <c r="R41" s="717"/>
      <c r="S41" s="717"/>
      <c r="T41" s="717"/>
      <c r="U41" s="718"/>
    </row>
    <row r="42" spans="2:21" ht="15.75">
      <c r="B42" s="719" t="s">
        <v>659</v>
      </c>
      <c r="C42" s="720" t="s">
        <v>660</v>
      </c>
      <c r="D42" s="709"/>
      <c r="E42" s="709"/>
      <c r="F42" s="709"/>
      <c r="G42" s="709"/>
      <c r="H42" s="709"/>
      <c r="I42" s="709"/>
      <c r="J42" s="709"/>
      <c r="K42" s="709"/>
      <c r="L42" s="709"/>
      <c r="M42" s="709"/>
      <c r="N42" s="709"/>
      <c r="O42" s="709"/>
      <c r="P42" s="709"/>
      <c r="Q42" s="709"/>
      <c r="R42" s="709"/>
      <c r="S42" s="709"/>
      <c r="T42" s="709"/>
      <c r="U42" s="710"/>
    </row>
    <row r="43" spans="2:21">
      <c r="B43" s="724"/>
      <c r="C43" s="709"/>
      <c r="D43" s="709"/>
      <c r="E43" s="709"/>
      <c r="F43" s="709"/>
      <c r="G43" s="709"/>
      <c r="H43" s="709"/>
      <c r="I43" s="709"/>
      <c r="J43" s="709"/>
      <c r="K43" s="709"/>
      <c r="L43" s="709"/>
      <c r="M43" s="709"/>
      <c r="N43" s="709"/>
      <c r="O43" s="709"/>
      <c r="P43" s="709"/>
      <c r="Q43" s="709"/>
      <c r="R43" s="709"/>
      <c r="S43" s="709"/>
      <c r="T43" s="709"/>
      <c r="U43" s="710"/>
    </row>
    <row r="44" spans="2:21" ht="36" customHeight="1">
      <c r="B44" s="724"/>
      <c r="C44" s="758" t="s">
        <v>676</v>
      </c>
      <c r="D44" s="758"/>
      <c r="E44" s="758"/>
      <c r="F44" s="758"/>
      <c r="G44" s="758"/>
      <c r="H44" s="758"/>
      <c r="I44" s="758"/>
      <c r="J44" s="758"/>
      <c r="K44" s="758"/>
      <c r="L44" s="758"/>
      <c r="M44" s="758"/>
      <c r="N44" s="758"/>
      <c r="O44" s="758"/>
      <c r="P44" s="758"/>
      <c r="Q44" s="758"/>
      <c r="R44" s="758"/>
      <c r="S44" s="758"/>
      <c r="T44" s="758"/>
      <c r="U44" s="759"/>
    </row>
    <row r="45" spans="2:21">
      <c r="B45" s="724"/>
      <c r="C45" s="725"/>
      <c r="D45" s="709"/>
      <c r="E45" s="709"/>
      <c r="F45" s="709"/>
      <c r="G45" s="709"/>
      <c r="H45" s="709"/>
      <c r="I45" s="709"/>
      <c r="J45" s="709"/>
      <c r="K45" s="709"/>
      <c r="L45" s="709"/>
      <c r="M45" s="709"/>
      <c r="N45" s="709"/>
      <c r="O45" s="709"/>
      <c r="P45" s="709"/>
      <c r="Q45" s="709"/>
      <c r="R45" s="709"/>
      <c r="S45" s="709"/>
      <c r="T45" s="709"/>
      <c r="U45" s="710"/>
    </row>
    <row r="46" spans="2:21" ht="35.25" customHeight="1">
      <c r="B46" s="724"/>
      <c r="C46" s="758" t="s">
        <v>661</v>
      </c>
      <c r="D46" s="758"/>
      <c r="E46" s="758"/>
      <c r="F46" s="758"/>
      <c r="G46" s="758"/>
      <c r="H46" s="758"/>
      <c r="I46" s="758"/>
      <c r="J46" s="758"/>
      <c r="K46" s="758"/>
      <c r="L46" s="758"/>
      <c r="M46" s="758"/>
      <c r="N46" s="758"/>
      <c r="O46" s="758"/>
      <c r="P46" s="758"/>
      <c r="Q46" s="758"/>
      <c r="R46" s="758"/>
      <c r="S46" s="758"/>
      <c r="T46" s="758"/>
      <c r="U46" s="759"/>
    </row>
    <row r="47" spans="2:21">
      <c r="B47" s="724"/>
      <c r="C47" s="725"/>
      <c r="D47" s="709"/>
      <c r="E47" s="709"/>
      <c r="F47" s="709"/>
      <c r="G47" s="709"/>
      <c r="H47" s="709"/>
      <c r="I47" s="709"/>
      <c r="J47" s="709"/>
      <c r="K47" s="709"/>
      <c r="L47" s="709"/>
      <c r="M47" s="709"/>
      <c r="N47" s="709"/>
      <c r="O47" s="709"/>
      <c r="P47" s="709"/>
      <c r="Q47" s="709"/>
      <c r="R47" s="709"/>
      <c r="S47" s="709"/>
      <c r="T47" s="709"/>
      <c r="U47" s="710"/>
    </row>
    <row r="48" spans="2:21" ht="40.5" customHeight="1">
      <c r="B48" s="724"/>
      <c r="C48" s="758" t="s">
        <v>662</v>
      </c>
      <c r="D48" s="758"/>
      <c r="E48" s="758"/>
      <c r="F48" s="758"/>
      <c r="G48" s="758"/>
      <c r="H48" s="758"/>
      <c r="I48" s="758"/>
      <c r="J48" s="758"/>
      <c r="K48" s="758"/>
      <c r="L48" s="758"/>
      <c r="M48" s="758"/>
      <c r="N48" s="758"/>
      <c r="O48" s="758"/>
      <c r="P48" s="758"/>
      <c r="Q48" s="758"/>
      <c r="R48" s="758"/>
      <c r="S48" s="758"/>
      <c r="T48" s="758"/>
      <c r="U48" s="759"/>
    </row>
    <row r="49" spans="2:21">
      <c r="B49" s="724"/>
      <c r="C49" s="725"/>
      <c r="D49" s="709"/>
      <c r="E49" s="709"/>
      <c r="F49" s="709"/>
      <c r="G49" s="709"/>
      <c r="H49" s="709"/>
      <c r="I49" s="709"/>
      <c r="J49" s="709"/>
      <c r="K49" s="709"/>
      <c r="L49" s="709"/>
      <c r="M49" s="709"/>
      <c r="N49" s="709"/>
      <c r="O49" s="709"/>
      <c r="P49" s="709"/>
      <c r="Q49" s="709"/>
      <c r="R49" s="709"/>
      <c r="S49" s="709"/>
      <c r="T49" s="709"/>
      <c r="U49" s="710"/>
    </row>
    <row r="50" spans="2:21" ht="30" customHeight="1">
      <c r="B50" s="724"/>
      <c r="C50" s="758" t="s">
        <v>663</v>
      </c>
      <c r="D50" s="758"/>
      <c r="E50" s="758"/>
      <c r="F50" s="758"/>
      <c r="G50" s="758"/>
      <c r="H50" s="758"/>
      <c r="I50" s="758"/>
      <c r="J50" s="758"/>
      <c r="K50" s="758"/>
      <c r="L50" s="758"/>
      <c r="M50" s="758"/>
      <c r="N50" s="758"/>
      <c r="O50" s="758"/>
      <c r="P50" s="758"/>
      <c r="Q50" s="758"/>
      <c r="R50" s="758"/>
      <c r="S50" s="758"/>
      <c r="T50" s="758"/>
      <c r="U50" s="759"/>
    </row>
    <row r="51" spans="2:21" ht="15.75">
      <c r="B51" s="724"/>
      <c r="C51" s="708"/>
      <c r="D51" s="709"/>
      <c r="E51" s="709"/>
      <c r="F51" s="709"/>
      <c r="G51" s="709"/>
      <c r="H51" s="709"/>
      <c r="I51" s="709"/>
      <c r="J51" s="709"/>
      <c r="K51" s="709"/>
      <c r="L51" s="709"/>
      <c r="M51" s="709"/>
      <c r="N51" s="709"/>
      <c r="O51" s="709"/>
      <c r="P51" s="709"/>
      <c r="Q51" s="709"/>
      <c r="R51" s="709"/>
      <c r="S51" s="709"/>
      <c r="T51" s="709"/>
      <c r="U51" s="710"/>
    </row>
    <row r="52" spans="2:21" ht="31.5" customHeight="1">
      <c r="B52" s="724"/>
      <c r="C52" s="760" t="s">
        <v>675</v>
      </c>
      <c r="D52" s="760"/>
      <c r="E52" s="760"/>
      <c r="F52" s="760"/>
      <c r="G52" s="760"/>
      <c r="H52" s="760"/>
      <c r="I52" s="760"/>
      <c r="J52" s="760"/>
      <c r="K52" s="760"/>
      <c r="L52" s="760"/>
      <c r="M52" s="760"/>
      <c r="N52" s="760"/>
      <c r="O52" s="760"/>
      <c r="P52" s="760"/>
      <c r="Q52" s="760"/>
      <c r="R52" s="760"/>
      <c r="S52" s="760"/>
      <c r="T52" s="760"/>
      <c r="U52" s="765"/>
    </row>
    <row r="53" spans="2:21">
      <c r="B53" s="721"/>
      <c r="C53" s="713"/>
      <c r="D53" s="713"/>
      <c r="E53" s="713"/>
      <c r="F53" s="713"/>
      <c r="G53" s="713"/>
      <c r="H53" s="713"/>
      <c r="I53" s="713"/>
      <c r="J53" s="713"/>
      <c r="K53" s="713"/>
      <c r="L53" s="713"/>
      <c r="M53" s="713"/>
      <c r="N53" s="713"/>
      <c r="O53" s="713"/>
      <c r="P53" s="713"/>
      <c r="Q53" s="713"/>
      <c r="R53" s="713"/>
      <c r="S53" s="713"/>
      <c r="T53" s="713"/>
      <c r="U53" s="714"/>
    </row>
    <row r="54" spans="2:21" ht="48" customHeight="1">
      <c r="B54" s="706" t="s">
        <v>664</v>
      </c>
      <c r="C54" s="768" t="s">
        <v>665</v>
      </c>
      <c r="D54" s="768"/>
      <c r="E54" s="768"/>
      <c r="F54" s="768"/>
      <c r="G54" s="768"/>
      <c r="H54" s="768"/>
      <c r="I54" s="768"/>
      <c r="J54" s="768"/>
      <c r="K54" s="768"/>
      <c r="L54" s="768"/>
      <c r="M54" s="768"/>
      <c r="N54" s="768"/>
      <c r="O54" s="768"/>
      <c r="P54" s="768"/>
      <c r="Q54" s="768"/>
      <c r="R54" s="768"/>
      <c r="S54" s="768"/>
      <c r="T54" s="768"/>
      <c r="U54" s="769"/>
    </row>
    <row r="55" spans="2:21">
      <c r="B55" s="721"/>
      <c r="C55" s="713"/>
      <c r="D55" s="713"/>
      <c r="E55" s="713"/>
      <c r="F55" s="713"/>
      <c r="G55" s="713"/>
      <c r="H55" s="713"/>
      <c r="I55" s="713"/>
      <c r="J55" s="713"/>
      <c r="K55" s="713"/>
      <c r="L55" s="713"/>
      <c r="M55" s="713"/>
      <c r="N55" s="713"/>
      <c r="O55" s="713"/>
      <c r="P55" s="713"/>
      <c r="Q55" s="713"/>
      <c r="R55" s="713"/>
      <c r="S55" s="713"/>
      <c r="T55" s="713"/>
      <c r="U55" s="714"/>
    </row>
    <row r="56" spans="2:21" ht="34.5" customHeight="1">
      <c r="B56" s="706" t="s">
        <v>666</v>
      </c>
      <c r="C56" s="768" t="s">
        <v>667</v>
      </c>
      <c r="D56" s="768"/>
      <c r="E56" s="768"/>
      <c r="F56" s="768"/>
      <c r="G56" s="768"/>
      <c r="H56" s="768"/>
      <c r="I56" s="768"/>
      <c r="J56" s="768"/>
      <c r="K56" s="768"/>
      <c r="L56" s="768"/>
      <c r="M56" s="768"/>
      <c r="N56" s="768"/>
      <c r="O56" s="768"/>
      <c r="P56" s="768"/>
      <c r="Q56" s="768"/>
      <c r="R56" s="768"/>
      <c r="S56" s="768"/>
      <c r="T56" s="768"/>
      <c r="U56" s="769"/>
    </row>
    <row r="57" spans="2:21">
      <c r="B57" s="726"/>
      <c r="C57" s="713"/>
      <c r="D57" s="713"/>
      <c r="E57" s="713"/>
      <c r="F57" s="713"/>
      <c r="G57" s="713"/>
      <c r="H57" s="713"/>
      <c r="I57" s="713"/>
      <c r="J57" s="713"/>
      <c r="K57" s="713"/>
      <c r="L57" s="713"/>
      <c r="M57" s="713"/>
      <c r="N57" s="713"/>
      <c r="O57" s="713"/>
      <c r="P57" s="713"/>
      <c r="Q57" s="713"/>
      <c r="R57" s="713"/>
      <c r="S57" s="713"/>
      <c r="T57" s="713"/>
      <c r="U57" s="714"/>
    </row>
    <row r="58" spans="2:21" ht="30.75" customHeight="1">
      <c r="B58" s="715" t="s">
        <v>668</v>
      </c>
      <c r="C58" s="727" t="s">
        <v>669</v>
      </c>
      <c r="D58" s="728"/>
      <c r="E58" s="728"/>
      <c r="F58" s="728"/>
      <c r="G58" s="728"/>
      <c r="H58" s="728"/>
      <c r="I58" s="728"/>
      <c r="J58" s="728"/>
      <c r="K58" s="728"/>
      <c r="L58" s="728"/>
      <c r="M58" s="728"/>
      <c r="N58" s="728"/>
      <c r="O58" s="728"/>
      <c r="P58" s="728"/>
      <c r="Q58" s="728"/>
      <c r="R58" s="728"/>
      <c r="S58" s="728"/>
      <c r="T58" s="728"/>
      <c r="U58" s="729"/>
    </row>
  </sheetData>
  <mergeCells count="14">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7" zoomScale="90" zoomScaleNormal="90" workbookViewId="0">
      <pane xSplit="2" ySplit="3" topLeftCell="D20" activePane="bottomRight" state="frozen"/>
      <selection activeCell="A17" sqref="A17"/>
      <selection pane="topRight" activeCell="C17" sqref="C17"/>
      <selection pane="bottomLeft" activeCell="A20" sqref="A20"/>
      <selection pane="bottomRight" activeCell="D33" sqref="D33"/>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71" t="s">
        <v>742</v>
      </c>
      <c r="C3" s="772"/>
      <c r="D3" s="772"/>
      <c r="E3" s="772"/>
      <c r="F3" s="773"/>
      <c r="G3" s="122"/>
    </row>
    <row r="4" spans="2:20" ht="16.5" customHeight="1">
      <c r="B4" s="774"/>
      <c r="C4" s="775"/>
      <c r="D4" s="775"/>
      <c r="E4" s="775"/>
      <c r="F4" s="776"/>
      <c r="G4" s="122"/>
    </row>
    <row r="5" spans="2:20" ht="71.25" customHeight="1">
      <c r="B5" s="774"/>
      <c r="C5" s="775"/>
      <c r="D5" s="775"/>
      <c r="E5" s="775"/>
      <c r="F5" s="776"/>
      <c r="G5" s="122"/>
    </row>
    <row r="6" spans="2:20" ht="21.75" customHeight="1">
      <c r="B6" s="777"/>
      <c r="C6" s="778"/>
      <c r="D6" s="778"/>
      <c r="E6" s="778"/>
      <c r="F6" s="779"/>
      <c r="G6" s="122"/>
    </row>
    <row r="8" spans="2:20" ht="21">
      <c r="B8" s="770" t="s">
        <v>482</v>
      </c>
      <c r="C8" s="770"/>
      <c r="D8" s="770"/>
      <c r="E8" s="770"/>
      <c r="F8" s="770"/>
      <c r="G8" s="770"/>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599</v>
      </c>
      <c r="G12" s="28"/>
      <c r="L12" s="33"/>
      <c r="M12" s="33"/>
      <c r="N12" s="33"/>
      <c r="O12" s="33"/>
      <c r="P12" s="33"/>
      <c r="Q12" s="68"/>
      <c r="S12" s="8"/>
      <c r="T12" s="8"/>
    </row>
    <row r="13" spans="2:20" s="9" customFormat="1" ht="26.25" customHeight="1" thickBot="1">
      <c r="B13" s="102"/>
      <c r="C13" s="124" t="s">
        <v>638</v>
      </c>
      <c r="G13" s="109"/>
      <c r="L13" s="33"/>
      <c r="M13" s="33"/>
      <c r="N13" s="33"/>
      <c r="O13" s="33"/>
      <c r="P13" s="33"/>
      <c r="Q13" s="68"/>
      <c r="S13" s="8"/>
      <c r="T13" s="8"/>
    </row>
    <row r="14" spans="2:20" s="9" customFormat="1" ht="26.25" customHeight="1" thickBot="1">
      <c r="B14" s="102"/>
      <c r="C14" s="172" t="s">
        <v>633</v>
      </c>
      <c r="G14" s="123"/>
      <c r="L14" s="33"/>
      <c r="M14" s="33"/>
      <c r="N14" s="33"/>
      <c r="O14" s="33"/>
      <c r="P14" s="33"/>
      <c r="Q14" s="68"/>
      <c r="S14" s="8"/>
      <c r="T14" s="8"/>
    </row>
    <row r="15" spans="2:20" s="9" customFormat="1" ht="26.25" customHeight="1" thickBot="1">
      <c r="B15" s="102"/>
      <c r="C15" s="172" t="s">
        <v>634</v>
      </c>
      <c r="G15" s="123"/>
      <c r="L15" s="33"/>
      <c r="M15" s="33"/>
      <c r="N15" s="33"/>
      <c r="O15" s="33"/>
      <c r="P15" s="33"/>
      <c r="Q15" s="68"/>
      <c r="S15" s="8"/>
      <c r="T15" s="8"/>
    </row>
    <row r="16" spans="2:20" s="9" customFormat="1" ht="26.25" customHeight="1" thickBot="1">
      <c r="B16" s="102"/>
      <c r="C16" s="172" t="s">
        <v>635</v>
      </c>
      <c r="G16" s="123"/>
      <c r="L16" s="33"/>
      <c r="M16" s="33"/>
      <c r="N16" s="33"/>
      <c r="O16" s="33"/>
      <c r="P16" s="33"/>
      <c r="Q16" s="68"/>
      <c r="S16" s="8"/>
      <c r="T16" s="8"/>
    </row>
    <row r="17" spans="2:20" s="9" customFormat="1" ht="26.25" customHeight="1" thickBot="1">
      <c r="B17" s="102"/>
      <c r="C17" s="124" t="s">
        <v>636</v>
      </c>
      <c r="G17" s="109"/>
      <c r="L17" s="33"/>
      <c r="M17" s="33"/>
      <c r="N17" s="33"/>
      <c r="O17" s="33"/>
      <c r="P17" s="33"/>
      <c r="Q17" s="68"/>
      <c r="S17" s="8"/>
      <c r="T17" s="8"/>
    </row>
    <row r="18" spans="2:20" s="9" customFormat="1" ht="26.25" customHeight="1" thickBot="1">
      <c r="B18" s="102"/>
      <c r="C18" s="124" t="s">
        <v>637</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543</v>
      </c>
      <c r="C20" s="243" t="s">
        <v>472</v>
      </c>
      <c r="D20" s="243" t="s">
        <v>448</v>
      </c>
      <c r="E20" s="243" t="s">
        <v>440</v>
      </c>
      <c r="F20" s="243" t="s">
        <v>556</v>
      </c>
      <c r="G20" s="40"/>
      <c r="M20" s="25"/>
      <c r="T20" s="25"/>
    </row>
    <row r="21" spans="2:20" s="103" customFormat="1" ht="50.45" customHeight="1">
      <c r="B21" s="647" t="s">
        <v>546</v>
      </c>
      <c r="C21" s="653" t="s">
        <v>438</v>
      </c>
      <c r="D21" s="656" t="s">
        <v>444</v>
      </c>
      <c r="E21" s="660" t="s">
        <v>598</v>
      </c>
      <c r="F21" s="656" t="s">
        <v>449</v>
      </c>
      <c r="G21" s="174"/>
      <c r="M21" s="645"/>
      <c r="T21" s="645"/>
    </row>
    <row r="22" spans="2:20" s="103" customFormat="1" ht="47.45" customHeight="1">
      <c r="B22" s="648" t="s">
        <v>459</v>
      </c>
      <c r="C22" s="654" t="s">
        <v>439</v>
      </c>
      <c r="D22" s="657" t="s">
        <v>445</v>
      </c>
      <c r="E22" s="661" t="s">
        <v>598</v>
      </c>
      <c r="F22" s="657" t="s">
        <v>449</v>
      </c>
      <c r="G22" s="174"/>
      <c r="M22" s="645"/>
      <c r="T22" s="645"/>
    </row>
    <row r="23" spans="2:20" s="103" customFormat="1" ht="45.6" customHeight="1">
      <c r="B23" s="648" t="s">
        <v>456</v>
      </c>
      <c r="C23" s="654" t="s">
        <v>439</v>
      </c>
      <c r="D23" s="657" t="s">
        <v>446</v>
      </c>
      <c r="E23" s="661" t="s">
        <v>598</v>
      </c>
      <c r="F23" s="657" t="s">
        <v>449</v>
      </c>
      <c r="G23" s="174"/>
      <c r="M23" s="645"/>
      <c r="T23" s="645"/>
    </row>
    <row r="24" spans="2:20" s="103" customFormat="1" ht="32.25" customHeight="1">
      <c r="B24" s="649" t="s">
        <v>457</v>
      </c>
      <c r="C24" s="654" t="s">
        <v>438</v>
      </c>
      <c r="D24" s="657" t="s">
        <v>447</v>
      </c>
      <c r="E24" s="662" t="s">
        <v>617</v>
      </c>
      <c r="F24" s="665"/>
      <c r="G24" s="174"/>
      <c r="M24" s="645"/>
      <c r="T24" s="645"/>
    </row>
    <row r="25" spans="2:20" s="103" customFormat="1" ht="30.75" customHeight="1">
      <c r="B25" s="650" t="s">
        <v>544</v>
      </c>
      <c r="C25" s="654" t="s">
        <v>438</v>
      </c>
      <c r="D25" s="657"/>
      <c r="E25" s="662"/>
      <c r="F25" s="665"/>
      <c r="G25" s="174"/>
      <c r="M25" s="645"/>
      <c r="T25" s="645"/>
    </row>
    <row r="26" spans="2:20" s="103" customFormat="1" ht="32.25" customHeight="1">
      <c r="B26" s="651" t="s">
        <v>545</v>
      </c>
      <c r="C26" s="654" t="s">
        <v>438</v>
      </c>
      <c r="D26" s="658" t="s">
        <v>541</v>
      </c>
      <c r="E26" s="662"/>
      <c r="F26" s="665"/>
      <c r="G26" s="174"/>
      <c r="M26" s="645"/>
      <c r="T26" s="645"/>
    </row>
    <row r="27" spans="2:20" s="103" customFormat="1" ht="27" customHeight="1">
      <c r="B27" s="649" t="s">
        <v>458</v>
      </c>
      <c r="C27" s="654" t="s">
        <v>441</v>
      </c>
      <c r="D27" s="657" t="s">
        <v>483</v>
      </c>
      <c r="E27" s="662" t="s">
        <v>460</v>
      </c>
      <c r="F27" s="665"/>
      <c r="G27" s="174"/>
      <c r="M27" s="645"/>
      <c r="T27" s="645"/>
    </row>
    <row r="28" spans="2:20" s="103" customFormat="1" ht="27" customHeight="1">
      <c r="B28" s="651" t="s">
        <v>453</v>
      </c>
      <c r="C28" s="654" t="s">
        <v>438</v>
      </c>
      <c r="D28" s="657"/>
      <c r="E28" s="662"/>
      <c r="F28" s="657" t="s">
        <v>408</v>
      </c>
      <c r="G28" s="174"/>
      <c r="M28" s="645"/>
      <c r="T28" s="645"/>
    </row>
    <row r="29" spans="2:20" s="103" customFormat="1" ht="32.25" customHeight="1">
      <c r="B29" s="649" t="s">
        <v>207</v>
      </c>
      <c r="C29" s="654" t="s">
        <v>443</v>
      </c>
      <c r="D29" s="657" t="s">
        <v>558</v>
      </c>
      <c r="E29" s="663"/>
      <c r="F29" s="657" t="s">
        <v>557</v>
      </c>
      <c r="G29" s="646"/>
      <c r="M29" s="645"/>
    </row>
    <row r="30" spans="2:20" s="103" customFormat="1" ht="27.75" customHeight="1">
      <c r="B30" s="652" t="s">
        <v>542</v>
      </c>
      <c r="C30" s="655" t="s">
        <v>442</v>
      </c>
      <c r="D30" s="659"/>
      <c r="E30" s="664"/>
      <c r="F30" s="659"/>
      <c r="G30" s="646"/>
      <c r="M30" s="645"/>
    </row>
    <row r="31" spans="2:20" s="103" customFormat="1" ht="23.25" customHeight="1">
      <c r="C31" s="175"/>
      <c r="D31" s="175"/>
      <c r="E31" s="175"/>
      <c r="G31" s="646"/>
      <c r="M31" s="645"/>
    </row>
    <row r="32" spans="2:20" s="17" customFormat="1">
      <c r="B32" s="175"/>
      <c r="C32" s="173"/>
      <c r="D32" s="173"/>
      <c r="E32" s="173"/>
      <c r="G32" s="163"/>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411</v>
      </c>
      <c r="B1" s="8" t="s">
        <v>41</v>
      </c>
      <c r="C1" s="120" t="s">
        <v>234</v>
      </c>
      <c r="D1" s="8" t="s">
        <v>416</v>
      </c>
      <c r="E1" s="120" t="s">
        <v>451</v>
      </c>
      <c r="F1" s="120" t="s">
        <v>552</v>
      </c>
      <c r="G1" s="120" t="s">
        <v>581</v>
      </c>
      <c r="H1" s="120" t="s">
        <v>592</v>
      </c>
    </row>
    <row r="2" spans="1:8">
      <c r="A2" s="12" t="s">
        <v>29</v>
      </c>
      <c r="B2" s="12" t="s">
        <v>27</v>
      </c>
      <c r="C2" s="10">
        <v>2006</v>
      </c>
      <c r="D2" s="12" t="s">
        <v>417</v>
      </c>
      <c r="E2" s="10">
        <f>'2. LRAMVA Threshold'!D9</f>
        <v>0</v>
      </c>
      <c r="F2" s="26" t="s">
        <v>170</v>
      </c>
      <c r="G2" s="12" t="s">
        <v>582</v>
      </c>
      <c r="H2" s="12" t="s">
        <v>600</v>
      </c>
    </row>
    <row r="3" spans="1:8">
      <c r="A3" s="12" t="s">
        <v>372</v>
      </c>
      <c r="B3" s="12" t="s">
        <v>27</v>
      </c>
      <c r="C3" s="10">
        <v>2007</v>
      </c>
      <c r="D3" s="12" t="s">
        <v>418</v>
      </c>
      <c r="E3" s="10">
        <f>'2. LRAMVA Threshold'!D24</f>
        <v>0</v>
      </c>
      <c r="F3" s="12" t="s">
        <v>553</v>
      </c>
      <c r="G3" s="12" t="s">
        <v>583</v>
      </c>
      <c r="H3" s="12" t="s">
        <v>593</v>
      </c>
    </row>
    <row r="4" spans="1:8">
      <c r="A4" s="12" t="s">
        <v>373</v>
      </c>
      <c r="B4" s="12" t="s">
        <v>28</v>
      </c>
      <c r="C4" s="10">
        <v>2008</v>
      </c>
      <c r="D4" s="12" t="s">
        <v>419</v>
      </c>
      <c r="F4" s="12" t="s">
        <v>169</v>
      </c>
      <c r="G4" s="12" t="s">
        <v>584</v>
      </c>
    </row>
    <row r="5" spans="1:8">
      <c r="A5" s="12" t="s">
        <v>374</v>
      </c>
      <c r="B5" s="12" t="s">
        <v>28</v>
      </c>
      <c r="C5" s="10">
        <v>2009</v>
      </c>
      <c r="F5" s="12" t="s">
        <v>369</v>
      </c>
      <c r="G5" s="12" t="s">
        <v>585</v>
      </c>
    </row>
    <row r="6" spans="1:8">
      <c r="A6" s="12" t="s">
        <v>375</v>
      </c>
      <c r="B6" s="12" t="s">
        <v>28</v>
      </c>
      <c r="C6" s="10">
        <v>2010</v>
      </c>
      <c r="F6" s="12" t="s">
        <v>370</v>
      </c>
      <c r="G6" s="12" t="s">
        <v>586</v>
      </c>
    </row>
    <row r="7" spans="1:8">
      <c r="A7" s="12" t="s">
        <v>376</v>
      </c>
      <c r="B7" s="12" t="s">
        <v>28</v>
      </c>
      <c r="C7" s="10">
        <v>2011</v>
      </c>
      <c r="F7" s="12" t="s">
        <v>371</v>
      </c>
      <c r="G7" s="12" t="s">
        <v>587</v>
      </c>
    </row>
    <row r="8" spans="1:8">
      <c r="A8" s="12" t="s">
        <v>377</v>
      </c>
      <c r="B8" s="12" t="s">
        <v>28</v>
      </c>
      <c r="C8" s="10">
        <v>2012</v>
      </c>
      <c r="F8" s="12" t="s">
        <v>561</v>
      </c>
      <c r="G8" s="12" t="s">
        <v>588</v>
      </c>
    </row>
    <row r="9" spans="1:8">
      <c r="A9" s="12" t="s">
        <v>378</v>
      </c>
      <c r="B9" s="12" t="s">
        <v>28</v>
      </c>
      <c r="C9" s="10">
        <v>2013</v>
      </c>
      <c r="G9" s="12" t="s">
        <v>589</v>
      </c>
    </row>
    <row r="10" spans="1:8">
      <c r="A10" s="12" t="s">
        <v>379</v>
      </c>
      <c r="B10" s="12" t="s">
        <v>28</v>
      </c>
      <c r="C10" s="10">
        <v>2014</v>
      </c>
      <c r="G10" s="12" t="s">
        <v>590</v>
      </c>
    </row>
    <row r="11" spans="1:8">
      <c r="A11" s="12" t="s">
        <v>380</v>
      </c>
      <c r="B11" s="12" t="s">
        <v>28</v>
      </c>
      <c r="C11" s="10">
        <v>2015</v>
      </c>
      <c r="G11" s="12" t="s">
        <v>591</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zoomScale="80" zoomScaleNormal="80" workbookViewId="0">
      <selection activeCell="C4" sqref="C4"/>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554</v>
      </c>
      <c r="D6" s="17"/>
      <c r="E6" s="9"/>
      <c r="T6" s="9"/>
      <c r="V6" s="8"/>
    </row>
    <row r="7" spans="2:22" ht="21" customHeight="1">
      <c r="B7" s="537"/>
      <c r="C7" s="17"/>
      <c r="D7" s="17"/>
      <c r="E7" s="9"/>
      <c r="T7" s="9"/>
      <c r="V7" s="8"/>
    </row>
    <row r="8" spans="2:22" ht="24.75" customHeight="1">
      <c r="B8" s="117" t="s">
        <v>239</v>
      </c>
      <c r="C8" s="189"/>
      <c r="D8" s="601"/>
      <c r="E8" s="9"/>
      <c r="T8" s="9"/>
      <c r="V8" s="8"/>
    </row>
    <row r="9" spans="2:22" ht="41.25" customHeight="1">
      <c r="B9" s="551" t="s">
        <v>523</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559</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510</v>
      </c>
      <c r="C13" s="17"/>
      <c r="F13" s="185" t="s">
        <v>511</v>
      </c>
      <c r="G13" s="36"/>
      <c r="H13" s="31"/>
      <c r="I13" s="9"/>
      <c r="J13" s="184" t="s">
        <v>508</v>
      </c>
      <c r="N13" s="103"/>
      <c r="P13" s="9"/>
      <c r="Q13" s="187"/>
      <c r="R13" s="42"/>
      <c r="T13" s="186"/>
      <c r="U13" s="186"/>
    </row>
    <row r="14" spans="2:22" ht="29.25" customHeight="1" thickBot="1">
      <c r="B14" s="124" t="s">
        <v>550</v>
      </c>
      <c r="D14" s="542" t="s">
        <v>513</v>
      </c>
      <c r="E14" s="130"/>
      <c r="F14" s="124" t="s">
        <v>551</v>
      </c>
      <c r="H14" s="542" t="s">
        <v>513</v>
      </c>
      <c r="J14" s="124" t="s">
        <v>518</v>
      </c>
      <c r="L14" s="132"/>
      <c r="N14" s="103"/>
      <c r="Q14" s="99"/>
      <c r="R14" s="96"/>
    </row>
    <row r="15" spans="2:22" ht="26.25" customHeight="1" thickBot="1">
      <c r="B15" s="124" t="s">
        <v>425</v>
      </c>
      <c r="C15" s="106"/>
      <c r="D15" s="542" t="s">
        <v>241</v>
      </c>
      <c r="F15" s="124" t="s">
        <v>415</v>
      </c>
      <c r="G15" s="127"/>
      <c r="H15" s="542" t="s">
        <v>241</v>
      </c>
      <c r="I15" s="17"/>
      <c r="J15" s="124" t="s">
        <v>519</v>
      </c>
      <c r="L15" s="132"/>
      <c r="M15" s="103"/>
      <c r="Q15" s="108"/>
      <c r="R15" s="96"/>
    </row>
    <row r="16" spans="2:22" ht="28.5" customHeight="1" thickBot="1">
      <c r="B16" s="124" t="s">
        <v>455</v>
      </c>
      <c r="C16" s="106"/>
      <c r="D16" s="543" t="s">
        <v>506</v>
      </c>
      <c r="E16" s="103"/>
      <c r="F16" s="124" t="s">
        <v>435</v>
      </c>
      <c r="G16" s="125"/>
      <c r="H16" s="543" t="s">
        <v>506</v>
      </c>
      <c r="I16" s="103"/>
      <c r="K16" s="195"/>
      <c r="L16" s="195"/>
      <c r="M16" s="195"/>
      <c r="N16" s="195"/>
      <c r="Q16" s="115"/>
      <c r="R16" s="96"/>
    </row>
    <row r="17" spans="1:21" ht="29.25" customHeight="1">
      <c r="B17" s="124" t="s">
        <v>422</v>
      </c>
      <c r="C17" s="106"/>
      <c r="D17" s="733">
        <v>0</v>
      </c>
      <c r="E17" s="121"/>
      <c r="F17" s="740" t="s">
        <v>679</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436</v>
      </c>
      <c r="G19" s="603" t="s">
        <v>364</v>
      </c>
      <c r="H19" s="242">
        <f>SUM(R54,R57,R60,R63,R66,R69,R72,R75,R78,R81)</f>
        <v>0</v>
      </c>
      <c r="I19" s="17"/>
      <c r="J19" s="115"/>
      <c r="K19" s="115"/>
      <c r="L19" s="115"/>
      <c r="M19" s="115"/>
      <c r="N19" s="115"/>
      <c r="P19" s="115"/>
      <c r="Q19" s="115"/>
      <c r="R19" s="96"/>
    </row>
    <row r="20" spans="1:21" ht="27.75" customHeight="1" thickBot="1">
      <c r="E20" s="9"/>
      <c r="F20" s="124" t="s">
        <v>437</v>
      </c>
      <c r="G20" s="603" t="s">
        <v>365</v>
      </c>
      <c r="H20" s="131">
        <f>-SUM(R55,R58,R61,R64,R67,R70,R73,R76,R79,R82)</f>
        <v>0</v>
      </c>
      <c r="I20" s="17"/>
      <c r="J20" s="115"/>
      <c r="P20" s="115"/>
      <c r="Q20" s="115"/>
      <c r="R20" s="96"/>
    </row>
    <row r="21" spans="1:21" ht="27.75" customHeight="1" thickBot="1">
      <c r="C21" s="32"/>
      <c r="D21" s="32"/>
      <c r="E21" s="32"/>
      <c r="F21" s="124" t="s">
        <v>409</v>
      </c>
      <c r="G21" s="603" t="s">
        <v>366</v>
      </c>
      <c r="H21" s="188">
        <f>R84</f>
        <v>0</v>
      </c>
      <c r="I21" s="103"/>
      <c r="P21" s="115"/>
      <c r="Q21" s="115"/>
      <c r="R21" s="96"/>
    </row>
    <row r="22" spans="1:21" ht="27.75" customHeight="1">
      <c r="C22" s="32"/>
      <c r="D22" s="32"/>
      <c r="E22" s="32"/>
      <c r="F22" s="124" t="s">
        <v>512</v>
      </c>
      <c r="G22" s="603" t="s">
        <v>450</v>
      </c>
      <c r="H22" s="188">
        <f>H19-H20+H21</f>
        <v>0</v>
      </c>
      <c r="I22" s="103"/>
      <c r="P22" s="195"/>
      <c r="Q22" s="195"/>
      <c r="R22" s="96"/>
    </row>
    <row r="23" spans="1:21" ht="22.5" customHeight="1">
      <c r="A23" s="28"/>
      <c r="E23" s="9"/>
    </row>
    <row r="24" spans="1:21" ht="13.5" customHeight="1">
      <c r="A24" s="28"/>
      <c r="B24" s="118" t="s">
        <v>420</v>
      </c>
      <c r="C24" s="35"/>
      <c r="E24" s="9"/>
    </row>
    <row r="25" spans="1:21" ht="13.5" customHeight="1">
      <c r="A25" s="28"/>
      <c r="B25" s="118"/>
      <c r="C25" s="35"/>
      <c r="E25" s="9"/>
    </row>
    <row r="26" spans="1:21" ht="108" customHeight="1">
      <c r="A26" s="28"/>
      <c r="B26" s="782" t="s">
        <v>686</v>
      </c>
      <c r="C26" s="782"/>
      <c r="D26" s="782"/>
      <c r="E26" s="782"/>
      <c r="F26" s="782"/>
      <c r="G26" s="782"/>
    </row>
    <row r="27" spans="1:21" ht="14.25" customHeight="1">
      <c r="A27" s="28"/>
      <c r="B27" s="548"/>
      <c r="C27" s="548"/>
      <c r="D27" s="538"/>
      <c r="E27" s="538"/>
      <c r="F27" s="538"/>
      <c r="G27" s="548"/>
    </row>
    <row r="28" spans="1:21" s="17" customFormat="1" ht="27" customHeight="1">
      <c r="B28" s="783" t="s">
        <v>509</v>
      </c>
      <c r="C28" s="784"/>
      <c r="D28" s="133" t="s">
        <v>41</v>
      </c>
      <c r="E28" s="134" t="s">
        <v>677</v>
      </c>
      <c r="F28" s="134" t="s">
        <v>409</v>
      </c>
      <c r="G28" s="135" t="s">
        <v>410</v>
      </c>
      <c r="T28" s="136"/>
      <c r="U28" s="136"/>
    </row>
    <row r="29" spans="1:21" ht="20.25" customHeight="1">
      <c r="B29" s="780" t="s">
        <v>29</v>
      </c>
      <c r="C29" s="781"/>
      <c r="D29" s="638" t="s">
        <v>27</v>
      </c>
      <c r="E29" s="138">
        <f>SUM(D54:D82)</f>
        <v>0</v>
      </c>
      <c r="F29" s="139">
        <f>D84</f>
        <v>0</v>
      </c>
      <c r="G29" s="138">
        <f>E29+F29</f>
        <v>0</v>
      </c>
    </row>
    <row r="30" spans="1:21" ht="20.25" customHeight="1">
      <c r="B30" s="780" t="s">
        <v>372</v>
      </c>
      <c r="C30" s="781"/>
      <c r="D30" s="638" t="s">
        <v>27</v>
      </c>
      <c r="E30" s="140">
        <f>SUM(E54:E82)</f>
        <v>0</v>
      </c>
      <c r="F30" s="141">
        <f>E84</f>
        <v>0</v>
      </c>
      <c r="G30" s="140">
        <f>E30+F30</f>
        <v>0</v>
      </c>
    </row>
    <row r="31" spans="1:21" ht="20.25" customHeight="1">
      <c r="B31" s="780"/>
      <c r="C31" s="781"/>
      <c r="D31" s="638"/>
      <c r="E31" s="140">
        <f>SUM(F54:F82)</f>
        <v>0</v>
      </c>
      <c r="F31" s="141">
        <f>F84</f>
        <v>0</v>
      </c>
      <c r="G31" s="140">
        <f>E31+F31</f>
        <v>0</v>
      </c>
    </row>
    <row r="32" spans="1:21" ht="20.25" customHeight="1">
      <c r="B32" s="780"/>
      <c r="C32" s="781"/>
      <c r="D32" s="638"/>
      <c r="E32" s="140">
        <f>SUM(G54:G82)</f>
        <v>0</v>
      </c>
      <c r="F32" s="141">
        <f>G84</f>
        <v>0</v>
      </c>
      <c r="G32" s="140">
        <f>E32+F32</f>
        <v>0</v>
      </c>
    </row>
    <row r="33" spans="2:22" ht="20.25" customHeight="1">
      <c r="B33" s="780"/>
      <c r="C33" s="781"/>
      <c r="D33" s="638"/>
      <c r="E33" s="140">
        <f>SUM(H54:H82)</f>
        <v>0</v>
      </c>
      <c r="F33" s="141">
        <f>H84</f>
        <v>0</v>
      </c>
      <c r="G33" s="140">
        <f>E33+F33</f>
        <v>0</v>
      </c>
    </row>
    <row r="34" spans="2:22" ht="20.25" customHeight="1">
      <c r="B34" s="780"/>
      <c r="C34" s="781"/>
      <c r="D34" s="638"/>
      <c r="E34" s="140">
        <f>SUM(I54:I82)</f>
        <v>0</v>
      </c>
      <c r="F34" s="141">
        <f>I84</f>
        <v>0</v>
      </c>
      <c r="G34" s="140">
        <f t="shared" ref="G34" si="0">E34+F34</f>
        <v>0</v>
      </c>
    </row>
    <row r="35" spans="2:22" ht="20.25" customHeight="1">
      <c r="B35" s="780"/>
      <c r="C35" s="781"/>
      <c r="D35" s="638"/>
      <c r="E35" s="140">
        <f>SUM(J54:J82)</f>
        <v>0</v>
      </c>
      <c r="F35" s="141">
        <f>J84</f>
        <v>0</v>
      </c>
      <c r="G35" s="140">
        <f>E35+F35</f>
        <v>0</v>
      </c>
    </row>
    <row r="36" spans="2:22" ht="20.25" customHeight="1">
      <c r="B36" s="780"/>
      <c r="C36" s="781"/>
      <c r="D36" s="638"/>
      <c r="E36" s="140">
        <f>SUM(K54:K82)</f>
        <v>0</v>
      </c>
      <c r="F36" s="141">
        <f>K84</f>
        <v>0</v>
      </c>
      <c r="G36" s="140">
        <f t="shared" ref="G36:G39" si="1">E36+F36</f>
        <v>0</v>
      </c>
    </row>
    <row r="37" spans="2:22" ht="20.25" customHeight="1">
      <c r="B37" s="780"/>
      <c r="C37" s="781"/>
      <c r="D37" s="638"/>
      <c r="E37" s="140">
        <f>SUM(L54:L82)</f>
        <v>0</v>
      </c>
      <c r="F37" s="141">
        <f>L84</f>
        <v>0</v>
      </c>
      <c r="G37" s="140">
        <f t="shared" si="1"/>
        <v>0</v>
      </c>
    </row>
    <row r="38" spans="2:22" ht="20.25" customHeight="1">
      <c r="B38" s="780"/>
      <c r="C38" s="781"/>
      <c r="D38" s="638"/>
      <c r="E38" s="140">
        <f>SUM(M54:M82)</f>
        <v>0</v>
      </c>
      <c r="F38" s="141">
        <f>M84</f>
        <v>0</v>
      </c>
      <c r="G38" s="140">
        <f t="shared" si="1"/>
        <v>0</v>
      </c>
    </row>
    <row r="39" spans="2:22" ht="20.25" customHeight="1">
      <c r="B39" s="780"/>
      <c r="C39" s="781"/>
      <c r="D39" s="638"/>
      <c r="E39" s="140">
        <f>SUM(N54:N82)</f>
        <v>0</v>
      </c>
      <c r="F39" s="141">
        <f>N84</f>
        <v>0</v>
      </c>
      <c r="G39" s="140">
        <f t="shared" si="1"/>
        <v>0</v>
      </c>
    </row>
    <row r="40" spans="2:22" ht="20.25" customHeight="1">
      <c r="B40" s="780"/>
      <c r="C40" s="781"/>
      <c r="D40" s="638"/>
      <c r="E40" s="140">
        <f>SUM(O54:O82)</f>
        <v>0</v>
      </c>
      <c r="F40" s="141">
        <f>O84</f>
        <v>0</v>
      </c>
      <c r="G40" s="140">
        <f>E40+F40</f>
        <v>0</v>
      </c>
    </row>
    <row r="41" spans="2:22" ht="20.25" customHeight="1">
      <c r="B41" s="780"/>
      <c r="C41" s="781"/>
      <c r="D41" s="638"/>
      <c r="E41" s="140">
        <f>SUM(P54:P82)</f>
        <v>0</v>
      </c>
      <c r="F41" s="141">
        <f>P84</f>
        <v>0</v>
      </c>
      <c r="G41" s="140">
        <f>E41+F41</f>
        <v>0</v>
      </c>
    </row>
    <row r="42" spans="2:22" ht="20.25" customHeight="1">
      <c r="B42" s="780"/>
      <c r="C42" s="781"/>
      <c r="D42" s="639"/>
      <c r="E42" s="142">
        <f>SUM(Q54:Q82)</f>
        <v>0</v>
      </c>
      <c r="F42" s="143">
        <f>Q84</f>
        <v>0</v>
      </c>
      <c r="G42" s="142">
        <f>E42+F42</f>
        <v>0</v>
      </c>
    </row>
    <row r="43" spans="2:22" s="8" customFormat="1" ht="21" customHeight="1">
      <c r="B43" s="785" t="s">
        <v>26</v>
      </c>
      <c r="C43" s="786"/>
      <c r="D43" s="137"/>
      <c r="E43" s="144">
        <f>SUM(E29:E42)</f>
        <v>0</v>
      </c>
      <c r="F43" s="144">
        <f>SUM(F29:F42)</f>
        <v>0</v>
      </c>
      <c r="G43" s="144">
        <f>SUM(G29:G42)</f>
        <v>0</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461</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82" t="s">
        <v>620</v>
      </c>
      <c r="C48" s="782"/>
      <c r="D48" s="782"/>
      <c r="E48" s="782"/>
      <c r="F48" s="782"/>
      <c r="G48" s="782"/>
      <c r="H48" s="782"/>
      <c r="I48" s="782"/>
      <c r="J48" s="782"/>
      <c r="K48" s="782"/>
      <c r="L48" s="782"/>
      <c r="M48" s="617"/>
      <c r="N48" s="105"/>
      <c r="O48" s="105"/>
      <c r="P48" s="105"/>
      <c r="Q48" s="105"/>
      <c r="R48" s="105"/>
      <c r="T48" s="37"/>
      <c r="U48" s="19"/>
      <c r="V48" s="38"/>
    </row>
    <row r="49" spans="2:22" s="28" customFormat="1" ht="41.1" customHeight="1">
      <c r="B49" s="782" t="s">
        <v>565</v>
      </c>
      <c r="C49" s="782"/>
      <c r="D49" s="782"/>
      <c r="E49" s="782"/>
      <c r="F49" s="782"/>
      <c r="G49" s="782"/>
      <c r="H49" s="782"/>
      <c r="I49" s="782"/>
      <c r="J49" s="782"/>
      <c r="K49" s="782"/>
      <c r="L49" s="782"/>
      <c r="M49" s="617"/>
      <c r="N49" s="105"/>
      <c r="O49" s="105"/>
      <c r="P49" s="105"/>
      <c r="Q49" s="105"/>
      <c r="R49" s="105"/>
      <c r="T49" s="37"/>
      <c r="U49" s="19"/>
      <c r="V49" s="38"/>
    </row>
    <row r="50" spans="2:22" s="28" customFormat="1" ht="18" customHeight="1">
      <c r="B50" s="782" t="s">
        <v>685</v>
      </c>
      <c r="C50" s="782"/>
      <c r="D50" s="782"/>
      <c r="E50" s="782"/>
      <c r="F50" s="782"/>
      <c r="G50" s="782"/>
      <c r="H50" s="782"/>
      <c r="I50" s="782"/>
      <c r="J50" s="782"/>
      <c r="K50" s="782"/>
      <c r="L50" s="782"/>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520</v>
      </c>
      <c r="D52" s="135" t="str">
        <f>IF($B29&lt;&gt;"",$B29,"")</f>
        <v>Residential</v>
      </c>
      <c r="E52" s="135" t="str">
        <f>IF($B30&lt;&gt;"",$B30,"")</f>
        <v>GS&lt;50 kW</v>
      </c>
      <c r="F52" s="135" t="str">
        <f>IF($B31&lt;&gt;"",$B31,"")</f>
        <v/>
      </c>
      <c r="G52" s="135" t="str">
        <f>IF($B32&lt;&gt;"",$B32,"")</f>
        <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f>D31</f>
        <v>0</v>
      </c>
      <c r="G53" s="576">
        <f>D32</f>
        <v>0</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0</v>
      </c>
      <c r="E84" s="679">
        <f>'6.  Carrying Charges'!J237</f>
        <v>0</v>
      </c>
      <c r="F84" s="679">
        <f>'6.  Carrying Charges'!K237</f>
        <v>0</v>
      </c>
      <c r="G84" s="679">
        <f>'6.  Carrying Charges'!L237</f>
        <v>0</v>
      </c>
      <c r="H84" s="679">
        <f>'6.  Carrying Charges'!M237</f>
        <v>0</v>
      </c>
      <c r="I84" s="679">
        <f>'6.  Carrying Charges'!N237</f>
        <v>0</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0</v>
      </c>
      <c r="U84" s="152"/>
      <c r="V84" s="153"/>
    </row>
    <row r="85" spans="2:22" s="163" customFormat="1" ht="21.75" customHeight="1">
      <c r="B85" s="623" t="s">
        <v>240</v>
      </c>
      <c r="C85" s="624"/>
      <c r="D85" s="623">
        <f>SUM(D54:D82)+D84</f>
        <v>0</v>
      </c>
      <c r="E85" s="623">
        <f t="shared" ref="E85:P85" si="2">SUM(E54:E82)+E84</f>
        <v>0</v>
      </c>
      <c r="F85" s="623">
        <f t="shared" si="2"/>
        <v>0</v>
      </c>
      <c r="G85" s="623">
        <f t="shared" si="2"/>
        <v>0</v>
      </c>
      <c r="H85" s="623">
        <f t="shared" si="2"/>
        <v>0</v>
      </c>
      <c r="I85" s="623">
        <f t="shared" si="2"/>
        <v>0</v>
      </c>
      <c r="J85" s="623">
        <f t="shared" si="2"/>
        <v>0</v>
      </c>
      <c r="K85" s="623">
        <f t="shared" si="2"/>
        <v>0</v>
      </c>
      <c r="L85" s="623">
        <f t="shared" si="2"/>
        <v>0</v>
      </c>
      <c r="M85" s="623">
        <f t="shared" si="2"/>
        <v>0</v>
      </c>
      <c r="N85" s="623">
        <f t="shared" si="2"/>
        <v>0</v>
      </c>
      <c r="O85" s="623">
        <f t="shared" si="2"/>
        <v>0</v>
      </c>
      <c r="P85" s="623">
        <f t="shared" si="2"/>
        <v>0</v>
      </c>
      <c r="Q85" s="623">
        <f>SUM(Q54:Q82)+Q84</f>
        <v>0</v>
      </c>
      <c r="R85" s="623">
        <f>SUM(R54:R82)+R84</f>
        <v>0</v>
      </c>
      <c r="U85" s="152"/>
      <c r="V85" s="153"/>
    </row>
    <row r="86" spans="2:22" ht="20.25" customHeight="1">
      <c r="B86" s="453" t="s">
        <v>539</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540</v>
      </c>
      <c r="F89" s="589"/>
    </row>
    <row r="90" spans="2:22" s="549" customFormat="1" ht="27.75" hidden="1" customHeight="1">
      <c r="B90" s="570" t="s">
        <v>560</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0</v>
      </c>
      <c r="K97" s="556">
        <f>SUM('5.  2015-2020 LRAM'!Y935:AL935)</f>
        <v>0</v>
      </c>
      <c r="L97" s="556">
        <f>SUM('5.  2015-2020 LRAM'!Y1118:AL1118)</f>
        <v>0</v>
      </c>
      <c r="M97" s="556">
        <f>SUM(G97:L97)</f>
        <v>0</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0</v>
      </c>
      <c r="K98" s="556">
        <f>SUM('5.  2015-2020 LRAM'!Y936:AL936)</f>
        <v>0</v>
      </c>
      <c r="L98" s="556">
        <f>SUM('5.  2015-2020 LRAM'!Y1119:AL1119)</f>
        <v>0</v>
      </c>
      <c r="M98" s="556">
        <f>SUM(H98:L98)</f>
        <v>0</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0</v>
      </c>
      <c r="K99" s="556">
        <f>SUM('5.  2015-2020 LRAM'!Y937:AL937)</f>
        <v>0</v>
      </c>
      <c r="L99" s="556">
        <f>SUM('5.  2015-2020 LRAM'!Y1120:AL1120)</f>
        <v>0</v>
      </c>
      <c r="M99" s="556">
        <f>SUM(I99:L99)</f>
        <v>0</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522</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0</v>
      </c>
      <c r="K103" s="556">
        <f>K93+K94+K95+K96+K97+K98+K99+K100+K101</f>
        <v>0</v>
      </c>
      <c r="L103" s="556">
        <f>SUM(L93:L102)</f>
        <v>0</v>
      </c>
      <c r="M103" s="556">
        <f>SUM(M93:M102)</f>
        <v>0</v>
      </c>
      <c r="T103" s="199"/>
      <c r="U103" s="199"/>
    </row>
    <row r="104" spans="2:21" s="27" customFormat="1" ht="24.75" hidden="1" customHeight="1">
      <c r="B104" s="572" t="s">
        <v>521</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LRAM'!AM757</f>
        <v>0</v>
      </c>
      <c r="K104" s="554">
        <f>'5.  2015-2020 LRAM'!AM941</f>
        <v>0</v>
      </c>
      <c r="L104" s="554">
        <f>'5.  2015-2020 LRAM'!AM1125</f>
        <v>0</v>
      </c>
      <c r="M104" s="556">
        <f>SUM(C104:L104)</f>
        <v>0</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0</v>
      </c>
      <c r="L105" s="554">
        <f>'6.  Carrying Charges'!W162</f>
        <v>0</v>
      </c>
      <c r="M105" s="556">
        <f>SUM(C105:L105)</f>
        <v>0</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0</v>
      </c>
      <c r="K106" s="554">
        <f>K103-K104+K105</f>
        <v>0</v>
      </c>
      <c r="L106" s="554">
        <f>L103-L104+L105</f>
        <v>0</v>
      </c>
      <c r="M106" s="554">
        <f>M103-M104+M105</f>
        <v>0</v>
      </c>
    </row>
    <row r="107" spans="2:21" ht="15.6" hidden="1" customHeight="1"/>
    <row r="108" spans="2:21">
      <c r="B108" s="589" t="s">
        <v>529</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77</xdr:row>
                    <xdr:rowOff>76200</xdr:rowOff>
                  </from>
                  <to>
                    <xdr:col>2</xdr:col>
                    <xdr:colOff>1381125</xdr:colOff>
                    <xdr:row>79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9" zoomScaleNormal="100" workbookViewId="0">
      <selection activeCell="E16" sqref="E16"/>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407</v>
      </c>
    </row>
    <row r="16" spans="2:3" ht="27" customHeight="1" thickBot="1">
      <c r="C16" s="569" t="s">
        <v>554</v>
      </c>
    </row>
    <row r="19" spans="2:8" ht="15.75">
      <c r="B19" s="537" t="s">
        <v>625</v>
      </c>
    </row>
    <row r="20" spans="2:8" ht="13.5" customHeight="1"/>
    <row r="21" spans="2:8" ht="41.1" customHeight="1">
      <c r="B21" s="782" t="s">
        <v>684</v>
      </c>
      <c r="C21" s="782"/>
      <c r="D21" s="782"/>
      <c r="E21" s="782"/>
      <c r="F21" s="782"/>
      <c r="G21" s="782"/>
      <c r="H21" s="782"/>
    </row>
    <row r="23" spans="2:8" s="609" customFormat="1" ht="15.75">
      <c r="B23" s="619" t="s">
        <v>549</v>
      </c>
      <c r="C23" s="619" t="s">
        <v>564</v>
      </c>
      <c r="D23" s="619" t="s">
        <v>548</v>
      </c>
      <c r="E23" s="789" t="s">
        <v>34</v>
      </c>
      <c r="F23" s="790"/>
      <c r="G23" s="789" t="s">
        <v>547</v>
      </c>
      <c r="H23" s="790"/>
    </row>
    <row r="24" spans="2:8">
      <c r="B24" s="608">
        <v>1</v>
      </c>
      <c r="C24" s="644"/>
      <c r="D24" s="607"/>
      <c r="E24" s="787"/>
      <c r="F24" s="788"/>
      <c r="G24" s="791"/>
      <c r="H24" s="792"/>
    </row>
    <row r="25" spans="2:8">
      <c r="B25" s="608">
        <v>2</v>
      </c>
      <c r="C25" s="644"/>
      <c r="D25" s="607"/>
      <c r="E25" s="787"/>
      <c r="F25" s="788"/>
      <c r="G25" s="791"/>
      <c r="H25" s="792"/>
    </row>
    <row r="26" spans="2:8">
      <c r="B26" s="608">
        <v>3</v>
      </c>
      <c r="C26" s="644"/>
      <c r="D26" s="607"/>
      <c r="E26" s="787"/>
      <c r="F26" s="788"/>
      <c r="G26" s="791"/>
      <c r="H26" s="792"/>
    </row>
    <row r="27" spans="2:8">
      <c r="B27" s="608">
        <v>4</v>
      </c>
      <c r="C27" s="644"/>
      <c r="D27" s="607"/>
      <c r="E27" s="787"/>
      <c r="F27" s="788"/>
      <c r="G27" s="791"/>
      <c r="H27" s="792"/>
    </row>
    <row r="28" spans="2:8">
      <c r="B28" s="608">
        <v>5</v>
      </c>
      <c r="C28" s="644"/>
      <c r="D28" s="607"/>
      <c r="E28" s="787"/>
      <c r="F28" s="788"/>
      <c r="G28" s="791"/>
      <c r="H28" s="792"/>
    </row>
    <row r="29" spans="2:8">
      <c r="B29" s="608">
        <v>6</v>
      </c>
      <c r="C29" s="644"/>
      <c r="D29" s="607"/>
      <c r="E29" s="787"/>
      <c r="F29" s="788"/>
      <c r="G29" s="791"/>
      <c r="H29" s="792"/>
    </row>
    <row r="30" spans="2:8">
      <c r="B30" s="608">
        <v>7</v>
      </c>
      <c r="C30" s="644"/>
      <c r="D30" s="607"/>
      <c r="E30" s="787"/>
      <c r="F30" s="788"/>
      <c r="G30" s="791"/>
      <c r="H30" s="792"/>
    </row>
    <row r="31" spans="2:8">
      <c r="B31" s="608">
        <v>8</v>
      </c>
      <c r="C31" s="644"/>
      <c r="D31" s="607"/>
      <c r="E31" s="787"/>
      <c r="F31" s="788"/>
      <c r="G31" s="791"/>
      <c r="H31" s="792"/>
    </row>
    <row r="32" spans="2:8">
      <c r="B32" s="608">
        <v>9</v>
      </c>
      <c r="C32" s="644"/>
      <c r="D32" s="607"/>
      <c r="E32" s="787"/>
      <c r="F32" s="788"/>
      <c r="G32" s="791"/>
      <c r="H32" s="792"/>
    </row>
    <row r="33" spans="2:8">
      <c r="B33" s="608">
        <v>10</v>
      </c>
      <c r="C33" s="644"/>
      <c r="D33" s="607"/>
      <c r="E33" s="787"/>
      <c r="F33" s="788"/>
      <c r="G33" s="791"/>
      <c r="H33" s="792"/>
    </row>
    <row r="34" spans="2:8">
      <c r="B34" s="608" t="s">
        <v>481</v>
      </c>
      <c r="C34" s="644"/>
      <c r="D34" s="607"/>
      <c r="E34" s="787"/>
      <c r="F34" s="788"/>
      <c r="G34" s="791"/>
      <c r="H34" s="792"/>
    </row>
    <row r="36" spans="2:8" ht="30.75" customHeight="1">
      <c r="B36" s="537" t="s">
        <v>621</v>
      </c>
    </row>
    <row r="37" spans="2:8" ht="23.25" customHeight="1">
      <c r="B37" s="568" t="s">
        <v>626</v>
      </c>
      <c r="C37" s="605"/>
      <c r="D37" s="605"/>
      <c r="E37" s="605"/>
      <c r="F37" s="605"/>
      <c r="G37" s="605"/>
      <c r="H37" s="605"/>
    </row>
    <row r="39" spans="2:8" s="90" customFormat="1" ht="15.75">
      <c r="B39" s="619" t="s">
        <v>549</v>
      </c>
      <c r="C39" s="619" t="s">
        <v>564</v>
      </c>
      <c r="D39" s="619" t="s">
        <v>548</v>
      </c>
      <c r="E39" s="789" t="s">
        <v>34</v>
      </c>
      <c r="F39" s="790"/>
      <c r="G39" s="789" t="s">
        <v>547</v>
      </c>
      <c r="H39" s="790"/>
    </row>
    <row r="40" spans="2:8">
      <c r="B40" s="608">
        <v>1</v>
      </c>
      <c r="C40" s="644"/>
      <c r="D40" s="607"/>
      <c r="E40" s="787"/>
      <c r="F40" s="788"/>
      <c r="G40" s="791"/>
      <c r="H40" s="792"/>
    </row>
    <row r="41" spans="2:8">
      <c r="B41" s="608">
        <v>2</v>
      </c>
      <c r="C41" s="644"/>
      <c r="D41" s="607"/>
      <c r="E41" s="787"/>
      <c r="F41" s="788"/>
      <c r="G41" s="791"/>
      <c r="H41" s="792"/>
    </row>
    <row r="42" spans="2:8">
      <c r="B42" s="608">
        <v>3</v>
      </c>
      <c r="C42" s="644"/>
      <c r="D42" s="607"/>
      <c r="E42" s="787"/>
      <c r="F42" s="788"/>
      <c r="G42" s="791"/>
      <c r="H42" s="792"/>
    </row>
    <row r="43" spans="2:8">
      <c r="B43" s="608">
        <v>4</v>
      </c>
      <c r="C43" s="644"/>
      <c r="D43" s="607"/>
      <c r="E43" s="787"/>
      <c r="F43" s="788"/>
      <c r="G43" s="791"/>
      <c r="H43" s="792"/>
    </row>
    <row r="44" spans="2:8">
      <c r="B44" s="608">
        <v>5</v>
      </c>
      <c r="C44" s="644"/>
      <c r="D44" s="607"/>
      <c r="E44" s="787"/>
      <c r="F44" s="788"/>
      <c r="G44" s="791"/>
      <c r="H44" s="792"/>
    </row>
    <row r="45" spans="2:8">
      <c r="B45" s="608">
        <v>6</v>
      </c>
      <c r="C45" s="644"/>
      <c r="D45" s="607"/>
      <c r="E45" s="787"/>
      <c r="F45" s="788"/>
      <c r="G45" s="791"/>
      <c r="H45" s="792"/>
    </row>
    <row r="46" spans="2:8">
      <c r="B46" s="608">
        <v>7</v>
      </c>
      <c r="C46" s="644"/>
      <c r="D46" s="607"/>
      <c r="E46" s="787"/>
      <c r="F46" s="788"/>
      <c r="G46" s="791"/>
      <c r="H46" s="792"/>
    </row>
    <row r="47" spans="2:8">
      <c r="B47" s="608">
        <v>8</v>
      </c>
      <c r="C47" s="644"/>
      <c r="D47" s="607"/>
      <c r="E47" s="787"/>
      <c r="F47" s="788"/>
      <c r="G47" s="791"/>
      <c r="H47" s="792"/>
    </row>
    <row r="48" spans="2:8">
      <c r="B48" s="608">
        <v>9</v>
      </c>
      <c r="C48" s="644"/>
      <c r="D48" s="607"/>
      <c r="E48" s="787"/>
      <c r="F48" s="788"/>
      <c r="G48" s="791"/>
      <c r="H48" s="792"/>
    </row>
    <row r="49" spans="2:8">
      <c r="B49" s="608">
        <v>10</v>
      </c>
      <c r="C49" s="644"/>
      <c r="D49" s="607"/>
      <c r="E49" s="787"/>
      <c r="F49" s="788"/>
      <c r="G49" s="791"/>
      <c r="H49" s="792"/>
    </row>
    <row r="50" spans="2:8">
      <c r="B50" s="608" t="s">
        <v>481</v>
      </c>
      <c r="C50" s="644"/>
      <c r="D50" s="607"/>
      <c r="E50" s="787"/>
      <c r="F50" s="788"/>
      <c r="G50" s="791"/>
      <c r="H50" s="792"/>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zoomScale="85" zoomScaleNormal="85" workbookViewId="0">
      <selection activeCell="F36" sqref="F36"/>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407</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554</v>
      </c>
      <c r="P7" s="105"/>
      <c r="Q7" s="105"/>
    </row>
    <row r="8" spans="2:17" s="104" customFormat="1" ht="30" customHeight="1">
      <c r="D8" s="574"/>
      <c r="P8" s="105"/>
      <c r="Q8" s="105"/>
    </row>
    <row r="9" spans="2:17" s="2" customFormat="1" ht="24.75" customHeight="1">
      <c r="B9" s="118" t="s">
        <v>412</v>
      </c>
      <c r="C9" s="17"/>
      <c r="D9" s="455"/>
    </row>
    <row r="10" spans="2:17" s="17" customFormat="1" ht="16.5" customHeight="1"/>
    <row r="11" spans="2:17" s="17" customFormat="1" ht="36.75" customHeight="1">
      <c r="B11" s="793" t="s">
        <v>762</v>
      </c>
      <c r="C11" s="793"/>
      <c r="D11" s="793"/>
      <c r="E11" s="793"/>
      <c r="F11" s="793"/>
      <c r="G11" s="793"/>
      <c r="H11" s="793"/>
      <c r="I11" s="793"/>
      <c r="J11" s="793"/>
      <c r="K11" s="793"/>
      <c r="L11" s="793"/>
      <c r="M11" s="793"/>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
      </c>
      <c r="G13" s="243" t="str">
        <f>'1.  LRAMVA Summary'!G52</f>
        <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f>'1.  LRAMVA Summary'!F53</f>
        <v>0</v>
      </c>
      <c r="G14" s="579">
        <f>'1.  LRAMVA Summary'!G53</f>
        <v>0</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6">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452</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678</v>
      </c>
      <c r="C20" s="453"/>
      <c r="D20" s="454"/>
    </row>
    <row r="21" spans="2:17" s="438" customFormat="1" ht="21" customHeight="1">
      <c r="B21" s="460" t="s">
        <v>367</v>
      </c>
      <c r="C21" s="453" t="s">
        <v>414</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5"/>
    </row>
    <row r="25" spans="2:17" s="2" customFormat="1" ht="15.75" customHeight="1">
      <c r="D25" s="20"/>
    </row>
    <row r="26" spans="2:17" s="2" customFormat="1" ht="42" customHeight="1">
      <c r="B26" s="793" t="s">
        <v>762</v>
      </c>
      <c r="C26" s="793"/>
      <c r="D26" s="793"/>
      <c r="E26" s="793"/>
      <c r="F26" s="793"/>
      <c r="G26" s="793"/>
      <c r="H26" s="793"/>
      <c r="I26" s="793"/>
      <c r="J26" s="793"/>
      <c r="K26" s="793"/>
      <c r="L26" s="793"/>
      <c r="M26" s="793"/>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
      </c>
      <c r="G28" s="243" t="str">
        <f>'1.  LRAMVA Summary'!G52</f>
        <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f>'1.  LRAMVA Summary'!F53</f>
        <v>0</v>
      </c>
      <c r="G29" s="579">
        <f>'1.  LRAMVA Summary'!G53</f>
        <v>0</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452</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678</v>
      </c>
      <c r="C35" s="453"/>
      <c r="D35" s="454"/>
      <c r="E35" s="93"/>
      <c r="F35" s="93"/>
      <c r="G35" s="93"/>
      <c r="H35" s="93"/>
      <c r="I35" s="93"/>
      <c r="J35" s="93"/>
      <c r="K35" s="93"/>
      <c r="L35" s="93"/>
      <c r="M35" s="93"/>
      <c r="N35" s="93"/>
      <c r="O35" s="93"/>
      <c r="P35" s="93"/>
      <c r="Q35" s="93"/>
    </row>
    <row r="36" spans="2:32" s="438" customFormat="1" ht="21" customHeight="1">
      <c r="B36" s="460" t="s">
        <v>367</v>
      </c>
      <c r="C36" s="453" t="s">
        <v>414</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454</v>
      </c>
      <c r="C39" s="35"/>
      <c r="D39" s="34"/>
      <c r="E39" s="39"/>
      <c r="F39" s="40"/>
    </row>
    <row r="40" spans="2:32" s="70" customFormat="1" ht="39" customHeight="1">
      <c r="B40" s="793" t="s">
        <v>619</v>
      </c>
      <c r="C40" s="793"/>
      <c r="D40" s="793"/>
      <c r="E40" s="793"/>
      <c r="F40" s="793"/>
      <c r="G40" s="793"/>
      <c r="H40" s="793"/>
      <c r="I40" s="793"/>
      <c r="J40" s="793"/>
      <c r="K40" s="793"/>
      <c r="L40" s="793"/>
      <c r="M40" s="793"/>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616</v>
      </c>
      <c r="D42" s="243" t="str">
        <f>'1.  LRAMVA Summary'!D52</f>
        <v>Residential</v>
      </c>
      <c r="E42" s="243" t="str">
        <f>'1.  LRAMVA Summary'!E52</f>
        <v>GS&lt;50 kW</v>
      </c>
      <c r="F42" s="243" t="str">
        <f>'1.  LRAMVA Summary'!F52</f>
        <v/>
      </c>
      <c r="G42" s="243" t="str">
        <f>'1.  LRAMVA Summary'!G52</f>
        <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f>'1.  LRAMVA Summary'!F53</f>
        <v>0</v>
      </c>
      <c r="G43" s="583">
        <f>'1.  LRAMVA Summary'!G53</f>
        <v>0</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539</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90" zoomScaleNormal="90" workbookViewId="0">
      <pane ySplit="14" topLeftCell="A15" activePane="bottomLeft" state="frozen"/>
      <selection pane="bottomLeft" activeCell="D136" sqref="D136"/>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794" t="s">
        <v>171</v>
      </c>
      <c r="C4" s="85" t="s">
        <v>175</v>
      </c>
      <c r="D4" s="85"/>
      <c r="E4" s="49"/>
    </row>
    <row r="5" spans="1:26" s="18" customFormat="1" ht="26.25" hidden="1" customHeight="1" outlineLevel="1" thickBot="1">
      <c r="A5" s="4"/>
      <c r="B5" s="794"/>
      <c r="C5" s="86" t="s">
        <v>172</v>
      </c>
      <c r="D5" s="86"/>
      <c r="E5" s="49"/>
    </row>
    <row r="6" spans="1:26" ht="26.25" hidden="1" customHeight="1" outlineLevel="1" thickBot="1">
      <c r="B6" s="794"/>
      <c r="C6" s="800" t="s">
        <v>554</v>
      </c>
      <c r="D6" s="801"/>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530</v>
      </c>
      <c r="C8" s="594" t="s">
        <v>483</v>
      </c>
      <c r="D8" s="593"/>
      <c r="M8" s="6"/>
      <c r="N8" s="6"/>
      <c r="O8" s="6"/>
      <c r="P8" s="6"/>
      <c r="Q8" s="6"/>
      <c r="R8" s="6"/>
      <c r="S8" s="6"/>
      <c r="T8" s="6"/>
      <c r="U8" s="6"/>
      <c r="V8" s="6"/>
      <c r="W8" s="6"/>
      <c r="X8" s="6"/>
      <c r="Y8" s="6"/>
      <c r="Z8" s="6"/>
    </row>
    <row r="9" spans="1:26" s="18" customFormat="1" ht="19.5" hidden="1" customHeight="1" outlineLevel="1">
      <c r="A9" s="4"/>
      <c r="B9" s="540"/>
      <c r="C9" s="594" t="s">
        <v>531</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484</v>
      </c>
      <c r="O11" s="552"/>
    </row>
    <row r="12" spans="1:26" ht="58.5" customHeight="1">
      <c r="B12" s="802" t="s">
        <v>627</v>
      </c>
      <c r="C12" s="802"/>
      <c r="D12" s="802"/>
      <c r="E12" s="802"/>
      <c r="F12" s="802"/>
      <c r="G12" s="802"/>
      <c r="H12" s="802"/>
      <c r="I12" s="802"/>
      <c r="J12" s="802"/>
      <c r="K12" s="802"/>
      <c r="L12" s="802"/>
      <c r="M12" s="802"/>
      <c r="N12" s="802"/>
      <c r="O12" s="802"/>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566</v>
      </c>
      <c r="E14" s="472" t="s">
        <v>567</v>
      </c>
      <c r="F14" s="472" t="s">
        <v>568</v>
      </c>
      <c r="G14" s="472" t="s">
        <v>569</v>
      </c>
      <c r="H14" s="472" t="s">
        <v>570</v>
      </c>
      <c r="I14" s="472" t="s">
        <v>571</v>
      </c>
      <c r="J14" s="472" t="s">
        <v>572</v>
      </c>
      <c r="K14" s="472" t="s">
        <v>573</v>
      </c>
      <c r="L14" s="472" t="s">
        <v>574</v>
      </c>
      <c r="M14" s="472" t="s">
        <v>575</v>
      </c>
      <c r="N14" s="472" t="s">
        <v>576</v>
      </c>
      <c r="O14" s="472" t="s">
        <v>577</v>
      </c>
      <c r="P14" s="7"/>
    </row>
    <row r="15" spans="1:26" s="7" customFormat="1" ht="18.75" customHeight="1">
      <c r="B15" s="473" t="s">
        <v>188</v>
      </c>
      <c r="C15" s="795"/>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562</v>
      </c>
      <c r="C16" s="796"/>
      <c r="D16" s="477"/>
      <c r="E16" s="477"/>
      <c r="F16" s="477"/>
      <c r="G16" s="477"/>
      <c r="H16" s="477"/>
      <c r="I16" s="477"/>
      <c r="J16" s="477"/>
      <c r="K16" s="477"/>
      <c r="L16" s="477"/>
      <c r="M16" s="477"/>
      <c r="N16" s="477"/>
      <c r="O16" s="478"/>
    </row>
    <row r="17" spans="1:15" s="111" customFormat="1" ht="17.25" customHeight="1">
      <c r="B17" s="479" t="s">
        <v>563</v>
      </c>
      <c r="C17" s="797"/>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798" t="str">
        <f>'2. LRAMVA Threshold'!D43</f>
        <v>kWh</v>
      </c>
      <c r="D18" s="46"/>
      <c r="E18" s="46"/>
      <c r="F18" s="46"/>
      <c r="G18" s="46"/>
      <c r="H18" s="46"/>
      <c r="I18" s="46"/>
      <c r="J18" s="46"/>
      <c r="K18" s="46"/>
      <c r="L18" s="46"/>
      <c r="M18" s="46"/>
      <c r="N18" s="46"/>
      <c r="O18" s="69"/>
    </row>
    <row r="19" spans="1:15" s="7" customFormat="1" ht="15" customHeight="1" outlineLevel="1">
      <c r="B19" s="536" t="s">
        <v>514</v>
      </c>
      <c r="C19" s="796"/>
      <c r="D19" s="46"/>
      <c r="E19" s="46"/>
      <c r="F19" s="46"/>
      <c r="G19" s="46"/>
      <c r="H19" s="46"/>
      <c r="I19" s="46"/>
      <c r="J19" s="46"/>
      <c r="K19" s="46"/>
      <c r="L19" s="46"/>
      <c r="M19" s="46"/>
      <c r="N19" s="46"/>
      <c r="O19" s="69"/>
    </row>
    <row r="20" spans="1:15" s="7" customFormat="1" ht="15" customHeight="1" outlineLevel="1">
      <c r="B20" s="536" t="s">
        <v>515</v>
      </c>
      <c r="C20" s="796"/>
      <c r="D20" s="46"/>
      <c r="E20" s="46"/>
      <c r="F20" s="46"/>
      <c r="G20" s="46"/>
      <c r="H20" s="46"/>
      <c r="I20" s="46"/>
      <c r="J20" s="46"/>
      <c r="K20" s="46"/>
      <c r="L20" s="46"/>
      <c r="M20" s="46"/>
      <c r="N20" s="46"/>
      <c r="O20" s="69"/>
    </row>
    <row r="21" spans="1:15" s="7" customFormat="1" ht="15" customHeight="1" outlineLevel="1">
      <c r="B21" s="536" t="s">
        <v>491</v>
      </c>
      <c r="C21" s="796"/>
      <c r="D21" s="46"/>
      <c r="E21" s="46"/>
      <c r="F21" s="46"/>
      <c r="G21" s="46"/>
      <c r="H21" s="46"/>
      <c r="I21" s="46"/>
      <c r="J21" s="46"/>
      <c r="K21" s="46"/>
      <c r="L21" s="46"/>
      <c r="M21" s="46"/>
      <c r="N21" s="46"/>
      <c r="O21" s="69"/>
    </row>
    <row r="22" spans="1:15" s="7" customFormat="1" ht="14.25" customHeight="1">
      <c r="B22" s="536" t="s">
        <v>516</v>
      </c>
      <c r="C22" s="799"/>
      <c r="D22" s="65">
        <f>SUM(D18:D21)</f>
        <v>0</v>
      </c>
      <c r="E22" s="65">
        <f>SUM(E18:E21)</f>
        <v>0</v>
      </c>
      <c r="F22" s="65">
        <f>SUM(F18:F21)</f>
        <v>0</v>
      </c>
      <c r="G22" s="65">
        <f t="shared" ref="G22:N22" si="2">SUM(G18:G21)</f>
        <v>0</v>
      </c>
      <c r="H22" s="65">
        <f t="shared" si="2"/>
        <v>0</v>
      </c>
      <c r="I22" s="65">
        <f t="shared" si="2"/>
        <v>0</v>
      </c>
      <c r="J22" s="65">
        <f t="shared" si="2"/>
        <v>0</v>
      </c>
      <c r="K22" s="65">
        <f t="shared" si="2"/>
        <v>0</v>
      </c>
      <c r="L22" s="65">
        <f t="shared" si="2"/>
        <v>0</v>
      </c>
      <c r="M22" s="65">
        <f t="shared" si="2"/>
        <v>0</v>
      </c>
      <c r="N22" s="65">
        <f t="shared" si="2"/>
        <v>0</v>
      </c>
      <c r="O22" s="76"/>
    </row>
    <row r="23" spans="1:15" s="63" customFormat="1">
      <c r="A23" s="62"/>
      <c r="B23" s="492" t="s">
        <v>517</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0</v>
      </c>
      <c r="K23" s="484">
        <f t="shared" si="3"/>
        <v>0</v>
      </c>
      <c r="L23" s="484">
        <f t="shared" si="3"/>
        <v>0</v>
      </c>
      <c r="M23" s="484">
        <f>ROUND(SUM(L22*M16+M22*M17)/12,4)</f>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798" t="str">
        <f>'2. LRAMVA Threshold'!E43</f>
        <v>kWh</v>
      </c>
      <c r="D25" s="46"/>
      <c r="E25" s="46"/>
      <c r="F25" s="46"/>
      <c r="G25" s="46"/>
      <c r="H25" s="46"/>
      <c r="I25" s="46"/>
      <c r="J25" s="46"/>
      <c r="K25" s="46"/>
      <c r="L25" s="46"/>
      <c r="M25" s="46"/>
      <c r="N25" s="46"/>
      <c r="O25" s="69"/>
    </row>
    <row r="26" spans="1:15" s="18" customFormat="1" outlineLevel="1">
      <c r="A26" s="4"/>
      <c r="B26" s="536" t="s">
        <v>514</v>
      </c>
      <c r="C26" s="796"/>
      <c r="D26" s="46"/>
      <c r="E26" s="46"/>
      <c r="F26" s="46"/>
      <c r="G26" s="46"/>
      <c r="H26" s="46"/>
      <c r="I26" s="46"/>
      <c r="J26" s="46"/>
      <c r="K26" s="46"/>
      <c r="L26" s="46"/>
      <c r="M26" s="46"/>
      <c r="N26" s="46"/>
      <c r="O26" s="69"/>
    </row>
    <row r="27" spans="1:15" s="18" customFormat="1" outlineLevel="1">
      <c r="A27" s="4"/>
      <c r="B27" s="536" t="s">
        <v>515</v>
      </c>
      <c r="C27" s="796"/>
      <c r="D27" s="46"/>
      <c r="E27" s="46"/>
      <c r="F27" s="46"/>
      <c r="G27" s="46"/>
      <c r="H27" s="46"/>
      <c r="I27" s="46"/>
      <c r="J27" s="46"/>
      <c r="K27" s="46"/>
      <c r="L27" s="46"/>
      <c r="M27" s="46"/>
      <c r="N27" s="46"/>
      <c r="O27" s="69"/>
    </row>
    <row r="28" spans="1:15" s="18" customFormat="1" outlineLevel="1">
      <c r="A28" s="4"/>
      <c r="B28" s="536" t="s">
        <v>491</v>
      </c>
      <c r="C28" s="796"/>
      <c r="D28" s="46"/>
      <c r="E28" s="46"/>
      <c r="F28" s="46"/>
      <c r="G28" s="46"/>
      <c r="H28" s="46"/>
      <c r="I28" s="46"/>
      <c r="J28" s="46"/>
      <c r="K28" s="46"/>
      <c r="L28" s="46"/>
      <c r="M28" s="46"/>
      <c r="N28" s="46"/>
      <c r="O28" s="69"/>
    </row>
    <row r="29" spans="1:15" s="18" customFormat="1">
      <c r="A29" s="4"/>
      <c r="B29" s="536" t="s">
        <v>516</v>
      </c>
      <c r="C29" s="799"/>
      <c r="D29" s="65">
        <f>SUM(D25:D28)</f>
        <v>0</v>
      </c>
      <c r="E29" s="65">
        <f t="shared" ref="E29:N29" si="4">SUM(E25:E28)</f>
        <v>0</v>
      </c>
      <c r="F29" s="65">
        <f t="shared" si="4"/>
        <v>0</v>
      </c>
      <c r="G29" s="65">
        <f t="shared" si="4"/>
        <v>0</v>
      </c>
      <c r="H29" s="65">
        <f t="shared" si="4"/>
        <v>0</v>
      </c>
      <c r="I29" s="65">
        <f t="shared" si="4"/>
        <v>0</v>
      </c>
      <c r="J29" s="65">
        <f t="shared" si="4"/>
        <v>0</v>
      </c>
      <c r="K29" s="65">
        <f t="shared" si="4"/>
        <v>0</v>
      </c>
      <c r="L29" s="65">
        <f t="shared" si="4"/>
        <v>0</v>
      </c>
      <c r="M29" s="65">
        <f t="shared" si="4"/>
        <v>0</v>
      </c>
      <c r="N29" s="65">
        <f t="shared" si="4"/>
        <v>0</v>
      </c>
      <c r="O29" s="76"/>
    </row>
    <row r="30" spans="1:15" s="18" customFormat="1">
      <c r="A30" s="4"/>
      <c r="B30" s="492" t="s">
        <v>517</v>
      </c>
      <c r="C30" s="488"/>
      <c r="D30" s="71"/>
      <c r="E30" s="484">
        <f>ROUND(SUM(D29*E16+E29*E17)/12,4)</f>
        <v>0</v>
      </c>
      <c r="F30" s="484">
        <f t="shared" ref="F30:M30" si="5">ROUND(SUM(E29*F16+F29*F17)/12,4)</f>
        <v>0</v>
      </c>
      <c r="G30" s="484">
        <f t="shared" si="5"/>
        <v>0</v>
      </c>
      <c r="H30" s="484">
        <f t="shared" si="5"/>
        <v>0</v>
      </c>
      <c r="I30" s="484">
        <f t="shared" si="5"/>
        <v>0</v>
      </c>
      <c r="J30" s="484">
        <f>ROUND(SUM(I29*J16+J29*J17)/12,4)</f>
        <v>0</v>
      </c>
      <c r="K30" s="484">
        <f t="shared" si="5"/>
        <v>0</v>
      </c>
      <c r="L30" s="484">
        <f t="shared" si="5"/>
        <v>0</v>
      </c>
      <c r="M30" s="484">
        <f t="shared" si="5"/>
        <v>0</v>
      </c>
      <c r="N30" s="484">
        <f>ROUND(SUM(M29*N16+N29*N17)/12,4)</f>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f>'1.  LRAMVA Summary'!B31</f>
        <v>0</v>
      </c>
      <c r="C32" s="798">
        <f>'2. LRAMVA Threshold'!F43</f>
        <v>0</v>
      </c>
      <c r="D32" s="46"/>
      <c r="E32" s="46"/>
      <c r="F32" s="46"/>
      <c r="G32" s="46"/>
      <c r="H32" s="46"/>
      <c r="I32" s="46"/>
      <c r="J32" s="46"/>
      <c r="K32" s="46"/>
      <c r="L32" s="46"/>
      <c r="M32" s="46"/>
      <c r="N32" s="46"/>
      <c r="O32" s="69"/>
    </row>
    <row r="33" spans="1:15" s="18" customFormat="1" outlineLevel="1">
      <c r="A33" s="4"/>
      <c r="B33" s="536" t="s">
        <v>514</v>
      </c>
      <c r="C33" s="796"/>
      <c r="D33" s="46"/>
      <c r="E33" s="46"/>
      <c r="F33" s="46"/>
      <c r="G33" s="46"/>
      <c r="H33" s="46"/>
      <c r="I33" s="46"/>
      <c r="J33" s="46"/>
      <c r="K33" s="46"/>
      <c r="L33" s="46"/>
      <c r="M33" s="46"/>
      <c r="N33" s="46"/>
      <c r="O33" s="69"/>
    </row>
    <row r="34" spans="1:15" s="18" customFormat="1" outlineLevel="1">
      <c r="A34" s="4"/>
      <c r="B34" s="536" t="s">
        <v>515</v>
      </c>
      <c r="C34" s="796"/>
      <c r="D34" s="46"/>
      <c r="E34" s="46"/>
      <c r="F34" s="46"/>
      <c r="G34" s="46"/>
      <c r="H34" s="46"/>
      <c r="I34" s="46"/>
      <c r="J34" s="46"/>
      <c r="K34" s="46"/>
      <c r="L34" s="46"/>
      <c r="M34" s="46"/>
      <c r="N34" s="46"/>
      <c r="O34" s="69"/>
    </row>
    <row r="35" spans="1:15" s="18" customFormat="1" outlineLevel="1">
      <c r="A35" s="4"/>
      <c r="B35" s="536" t="s">
        <v>491</v>
      </c>
      <c r="C35" s="796"/>
      <c r="D35" s="46"/>
      <c r="E35" s="46"/>
      <c r="F35" s="46"/>
      <c r="G35" s="46"/>
      <c r="H35" s="46"/>
      <c r="I35" s="46"/>
      <c r="J35" s="46"/>
      <c r="K35" s="46"/>
      <c r="L35" s="46"/>
      <c r="M35" s="46"/>
      <c r="N35" s="46"/>
      <c r="O35" s="69"/>
    </row>
    <row r="36" spans="1:15" s="18" customFormat="1">
      <c r="A36" s="4"/>
      <c r="B36" s="536" t="s">
        <v>516</v>
      </c>
      <c r="C36" s="799"/>
      <c r="D36" s="65">
        <f>SUM(D32:D35)</f>
        <v>0</v>
      </c>
      <c r="E36" s="65">
        <f>SUM(E32:E35)</f>
        <v>0</v>
      </c>
      <c r="F36" s="65">
        <f t="shared" ref="F36:M36" si="6">SUM(F32:F35)</f>
        <v>0</v>
      </c>
      <c r="G36" s="65">
        <f t="shared" si="6"/>
        <v>0</v>
      </c>
      <c r="H36" s="65">
        <f t="shared" si="6"/>
        <v>0</v>
      </c>
      <c r="I36" s="65">
        <f t="shared" si="6"/>
        <v>0</v>
      </c>
      <c r="J36" s="65">
        <f t="shared" si="6"/>
        <v>0</v>
      </c>
      <c r="K36" s="65">
        <f t="shared" si="6"/>
        <v>0</v>
      </c>
      <c r="L36" s="65">
        <f t="shared" si="6"/>
        <v>0</v>
      </c>
      <c r="M36" s="65">
        <f t="shared" si="6"/>
        <v>0</v>
      </c>
      <c r="N36" s="65">
        <f>SUM(N32:N35)</f>
        <v>0</v>
      </c>
      <c r="O36" s="76"/>
    </row>
    <row r="37" spans="1:15" s="18" customFormat="1">
      <c r="A37" s="4"/>
      <c r="B37" s="492" t="s">
        <v>517</v>
      </c>
      <c r="C37" s="488"/>
      <c r="D37" s="71"/>
      <c r="E37" s="484">
        <f t="shared" ref="E37:M37" si="7">ROUND(SUM(D36*E16+E36*E17)/12,4)</f>
        <v>0</v>
      </c>
      <c r="F37" s="484">
        <f t="shared" si="7"/>
        <v>0</v>
      </c>
      <c r="G37" s="484">
        <f t="shared" si="7"/>
        <v>0</v>
      </c>
      <c r="H37" s="484">
        <f t="shared" si="7"/>
        <v>0</v>
      </c>
      <c r="I37" s="484">
        <f t="shared" si="7"/>
        <v>0</v>
      </c>
      <c r="J37" s="484">
        <f t="shared" si="7"/>
        <v>0</v>
      </c>
      <c r="K37" s="484">
        <f t="shared" si="7"/>
        <v>0</v>
      </c>
      <c r="L37" s="484">
        <f t="shared" si="7"/>
        <v>0</v>
      </c>
      <c r="M37" s="484">
        <f t="shared" si="7"/>
        <v>0</v>
      </c>
      <c r="N37" s="484">
        <f>ROUND(SUM(M36*N16+N36*N17)/12,4)</f>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f>'1.  LRAMVA Summary'!B32</f>
        <v>0</v>
      </c>
      <c r="C39" s="798">
        <f>'2. LRAMVA Threshold'!G43</f>
        <v>0</v>
      </c>
      <c r="D39" s="46"/>
      <c r="E39" s="46"/>
      <c r="F39" s="46"/>
      <c r="G39" s="46"/>
      <c r="H39" s="46"/>
      <c r="I39" s="46"/>
      <c r="J39" s="46"/>
      <c r="K39" s="46"/>
      <c r="L39" s="46"/>
      <c r="M39" s="46"/>
      <c r="N39" s="46"/>
      <c r="O39" s="69"/>
    </row>
    <row r="40" spans="1:15" s="18" customFormat="1" outlineLevel="1">
      <c r="A40" s="4"/>
      <c r="B40" s="536" t="s">
        <v>514</v>
      </c>
      <c r="C40" s="796"/>
      <c r="D40" s="46"/>
      <c r="E40" s="46"/>
      <c r="F40" s="46"/>
      <c r="G40" s="46"/>
      <c r="H40" s="46"/>
      <c r="I40" s="46"/>
      <c r="J40" s="46"/>
      <c r="K40" s="46"/>
      <c r="L40" s="46"/>
      <c r="M40" s="46"/>
      <c r="N40" s="46"/>
      <c r="O40" s="69"/>
    </row>
    <row r="41" spans="1:15" s="18" customFormat="1" outlineLevel="1">
      <c r="A41" s="4"/>
      <c r="B41" s="536" t="s">
        <v>515</v>
      </c>
      <c r="C41" s="796"/>
      <c r="D41" s="46"/>
      <c r="E41" s="46"/>
      <c r="F41" s="46"/>
      <c r="G41" s="46"/>
      <c r="H41" s="46"/>
      <c r="I41" s="46"/>
      <c r="J41" s="46"/>
      <c r="K41" s="46"/>
      <c r="L41" s="46"/>
      <c r="M41" s="46"/>
      <c r="N41" s="46"/>
      <c r="O41" s="69"/>
    </row>
    <row r="42" spans="1:15" s="18" customFormat="1" outlineLevel="1">
      <c r="A42" s="4"/>
      <c r="B42" s="536" t="s">
        <v>491</v>
      </c>
      <c r="C42" s="796"/>
      <c r="D42" s="46"/>
      <c r="E42" s="46"/>
      <c r="F42" s="46"/>
      <c r="G42" s="46"/>
      <c r="H42" s="46"/>
      <c r="I42" s="46"/>
      <c r="J42" s="46"/>
      <c r="K42" s="46"/>
      <c r="L42" s="46"/>
      <c r="M42" s="46"/>
      <c r="N42" s="46"/>
      <c r="O42" s="69"/>
    </row>
    <row r="43" spans="1:15" s="18" customFormat="1">
      <c r="A43" s="4"/>
      <c r="B43" s="536" t="s">
        <v>516</v>
      </c>
      <c r="C43" s="799"/>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0</v>
      </c>
      <c r="M43" s="65">
        <f t="shared" si="8"/>
        <v>0</v>
      </c>
      <c r="N43" s="65">
        <f t="shared" si="8"/>
        <v>0</v>
      </c>
      <c r="O43" s="76"/>
    </row>
    <row r="44" spans="1:15" s="14" customFormat="1">
      <c r="A44" s="72"/>
      <c r="B44" s="492" t="s">
        <v>517</v>
      </c>
      <c r="C44" s="488"/>
      <c r="D44" s="71"/>
      <c r="E44" s="484">
        <f t="shared" ref="E44:M44" si="9">ROUND(SUM(D43*E16+E43*E17)/12,4)</f>
        <v>0</v>
      </c>
      <c r="F44" s="484">
        <f t="shared" si="9"/>
        <v>0</v>
      </c>
      <c r="G44" s="484">
        <f t="shared" si="9"/>
        <v>0</v>
      </c>
      <c r="H44" s="484">
        <f t="shared" si="9"/>
        <v>0</v>
      </c>
      <c r="I44" s="484">
        <f t="shared" si="9"/>
        <v>0</v>
      </c>
      <c r="J44" s="484">
        <f t="shared" si="9"/>
        <v>0</v>
      </c>
      <c r="K44" s="484">
        <f t="shared" si="9"/>
        <v>0</v>
      </c>
      <c r="L44" s="484">
        <f t="shared" si="9"/>
        <v>0</v>
      </c>
      <c r="M44" s="484">
        <f t="shared" si="9"/>
        <v>0</v>
      </c>
      <c r="N44" s="484">
        <f>ROUND(SUM(M43*N16+N43*N17)/12,4)</f>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f>'1.  LRAMVA Summary'!B33</f>
        <v>0</v>
      </c>
      <c r="C46" s="798">
        <f>'2. LRAMVA Threshold'!H43</f>
        <v>0</v>
      </c>
      <c r="D46" s="46"/>
      <c r="E46" s="46"/>
      <c r="F46" s="46"/>
      <c r="G46" s="46"/>
      <c r="H46" s="46"/>
      <c r="I46" s="46"/>
      <c r="J46" s="46"/>
      <c r="K46" s="46"/>
      <c r="L46" s="46"/>
      <c r="M46" s="46"/>
      <c r="N46" s="46"/>
      <c r="O46" s="69"/>
    </row>
    <row r="47" spans="1:15" s="18" customFormat="1" outlineLevel="1">
      <c r="A47" s="4"/>
      <c r="B47" s="536" t="s">
        <v>514</v>
      </c>
      <c r="C47" s="796"/>
      <c r="D47" s="46"/>
      <c r="E47" s="46"/>
      <c r="F47" s="46"/>
      <c r="G47" s="46"/>
      <c r="H47" s="46"/>
      <c r="I47" s="46"/>
      <c r="J47" s="46"/>
      <c r="K47" s="46"/>
      <c r="L47" s="46"/>
      <c r="M47" s="46"/>
      <c r="N47" s="46"/>
      <c r="O47" s="69"/>
    </row>
    <row r="48" spans="1:15" s="18" customFormat="1" outlineLevel="1">
      <c r="A48" s="4"/>
      <c r="B48" s="536" t="s">
        <v>515</v>
      </c>
      <c r="C48" s="796"/>
      <c r="D48" s="46"/>
      <c r="E48" s="46"/>
      <c r="F48" s="46"/>
      <c r="G48" s="46"/>
      <c r="H48" s="46"/>
      <c r="I48" s="46"/>
      <c r="J48" s="46"/>
      <c r="K48" s="46"/>
      <c r="L48" s="46"/>
      <c r="M48" s="46"/>
      <c r="N48" s="46"/>
      <c r="O48" s="69"/>
    </row>
    <row r="49" spans="1:15" s="18" customFormat="1" outlineLevel="1">
      <c r="A49" s="4"/>
      <c r="B49" s="536" t="s">
        <v>491</v>
      </c>
      <c r="C49" s="796"/>
      <c r="D49" s="46"/>
      <c r="E49" s="46"/>
      <c r="F49" s="46"/>
      <c r="G49" s="46"/>
      <c r="H49" s="46"/>
      <c r="I49" s="46"/>
      <c r="J49" s="46"/>
      <c r="K49" s="46"/>
      <c r="L49" s="46"/>
      <c r="M49" s="46"/>
      <c r="N49" s="46"/>
      <c r="O49" s="69"/>
    </row>
    <row r="50" spans="1:15" s="18" customFormat="1">
      <c r="A50" s="4"/>
      <c r="B50" s="536" t="s">
        <v>516</v>
      </c>
      <c r="C50" s="799"/>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517</v>
      </c>
      <c r="C51" s="488"/>
      <c r="D51" s="71"/>
      <c r="E51" s="484">
        <f t="shared" ref="E51:M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ROUND(SUM(M50*N16+N50*N17)/12,4)</f>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f>'1.  LRAMVA Summary'!B34</f>
        <v>0</v>
      </c>
      <c r="C53" s="798">
        <f>'2. LRAMVA Threshold'!I43</f>
        <v>0</v>
      </c>
      <c r="D53" s="46"/>
      <c r="E53" s="46"/>
      <c r="F53" s="46"/>
      <c r="G53" s="46"/>
      <c r="H53" s="46"/>
      <c r="I53" s="46"/>
      <c r="J53" s="46"/>
      <c r="K53" s="46"/>
      <c r="L53" s="46"/>
      <c r="M53" s="46"/>
      <c r="N53" s="46"/>
      <c r="O53" s="69"/>
    </row>
    <row r="54" spans="1:15" s="18" customFormat="1" outlineLevel="1">
      <c r="A54" s="4"/>
      <c r="B54" s="536" t="s">
        <v>514</v>
      </c>
      <c r="C54" s="796"/>
      <c r="D54" s="46"/>
      <c r="E54" s="46"/>
      <c r="F54" s="46"/>
      <c r="G54" s="46"/>
      <c r="H54" s="46"/>
      <c r="I54" s="46"/>
      <c r="J54" s="46"/>
      <c r="K54" s="46"/>
      <c r="L54" s="46"/>
      <c r="M54" s="46"/>
      <c r="N54" s="46"/>
      <c r="O54" s="69"/>
    </row>
    <row r="55" spans="1:15" s="18" customFormat="1" outlineLevel="1">
      <c r="A55" s="4"/>
      <c r="B55" s="536" t="s">
        <v>515</v>
      </c>
      <c r="C55" s="796"/>
      <c r="D55" s="46"/>
      <c r="E55" s="46"/>
      <c r="F55" s="46"/>
      <c r="G55" s="46"/>
      <c r="H55" s="46"/>
      <c r="I55" s="46"/>
      <c r="J55" s="46"/>
      <c r="K55" s="46"/>
      <c r="L55" s="46"/>
      <c r="M55" s="46"/>
      <c r="N55" s="46"/>
      <c r="O55" s="69"/>
    </row>
    <row r="56" spans="1:15" s="18" customFormat="1" outlineLevel="1">
      <c r="A56" s="4"/>
      <c r="B56" s="536" t="s">
        <v>491</v>
      </c>
      <c r="C56" s="796"/>
      <c r="D56" s="46"/>
      <c r="E56" s="46"/>
      <c r="F56" s="46"/>
      <c r="G56" s="46"/>
      <c r="H56" s="46"/>
      <c r="I56" s="46"/>
      <c r="J56" s="46"/>
      <c r="K56" s="46"/>
      <c r="L56" s="46"/>
      <c r="M56" s="46"/>
      <c r="N56" s="46"/>
      <c r="O56" s="69"/>
    </row>
    <row r="57" spans="1:15" s="18" customFormat="1">
      <c r="A57" s="4"/>
      <c r="B57" s="536" t="s">
        <v>516</v>
      </c>
      <c r="C57" s="799"/>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517</v>
      </c>
      <c r="C58" s="488"/>
      <c r="D58" s="71"/>
      <c r="E58" s="484">
        <f t="shared" ref="E58:M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ROUND(SUM(M57*N16+N57*N17)/12,4)</f>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798">
        <f>'2. LRAMVA Threshold'!J43</f>
        <v>0</v>
      </c>
      <c r="D60" s="46"/>
      <c r="E60" s="46"/>
      <c r="F60" s="46"/>
      <c r="G60" s="46"/>
      <c r="H60" s="46"/>
      <c r="I60" s="46"/>
      <c r="J60" s="46"/>
      <c r="K60" s="46"/>
      <c r="L60" s="46"/>
      <c r="M60" s="46"/>
      <c r="N60" s="46"/>
      <c r="O60" s="69"/>
    </row>
    <row r="61" spans="1:15" s="18" customFormat="1" outlineLevel="1">
      <c r="A61" s="4"/>
      <c r="B61" s="536" t="s">
        <v>514</v>
      </c>
      <c r="C61" s="796"/>
      <c r="D61" s="46"/>
      <c r="E61" s="46"/>
      <c r="F61" s="46"/>
      <c r="G61" s="46"/>
      <c r="H61" s="46"/>
      <c r="I61" s="46"/>
      <c r="J61" s="46"/>
      <c r="K61" s="46"/>
      <c r="L61" s="46"/>
      <c r="M61" s="46"/>
      <c r="N61" s="46"/>
      <c r="O61" s="69"/>
    </row>
    <row r="62" spans="1:15" s="18" customFormat="1" outlineLevel="1">
      <c r="A62" s="4"/>
      <c r="B62" s="536" t="s">
        <v>515</v>
      </c>
      <c r="C62" s="796"/>
      <c r="D62" s="46"/>
      <c r="E62" s="46"/>
      <c r="F62" s="46"/>
      <c r="G62" s="46"/>
      <c r="H62" s="46"/>
      <c r="I62" s="46"/>
      <c r="J62" s="46"/>
      <c r="K62" s="46"/>
      <c r="L62" s="46"/>
      <c r="M62" s="46"/>
      <c r="N62" s="46"/>
      <c r="O62" s="69"/>
    </row>
    <row r="63" spans="1:15" s="18" customFormat="1" outlineLevel="1">
      <c r="A63" s="4"/>
      <c r="B63" s="536" t="s">
        <v>491</v>
      </c>
      <c r="C63" s="796"/>
      <c r="D63" s="46"/>
      <c r="E63" s="46"/>
      <c r="F63" s="46"/>
      <c r="G63" s="46"/>
      <c r="H63" s="46"/>
      <c r="I63" s="46"/>
      <c r="J63" s="46"/>
      <c r="K63" s="46"/>
      <c r="L63" s="46"/>
      <c r="M63" s="46"/>
      <c r="N63" s="46"/>
      <c r="O63" s="69"/>
    </row>
    <row r="64" spans="1:15" s="18" customFormat="1">
      <c r="A64" s="4"/>
      <c r="B64" s="536" t="s">
        <v>516</v>
      </c>
      <c r="C64" s="799"/>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517</v>
      </c>
      <c r="C65" s="488"/>
      <c r="D65" s="71"/>
      <c r="E65" s="484">
        <f t="shared" ref="E65:M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ROUND(SUM(M64*N16+N64*N17)/12,4)</f>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798">
        <f>'2. LRAMVA Threshold'!K43</f>
        <v>0</v>
      </c>
      <c r="D67" s="46"/>
      <c r="E67" s="46"/>
      <c r="F67" s="46"/>
      <c r="G67" s="46"/>
      <c r="H67" s="46"/>
      <c r="I67" s="46"/>
      <c r="J67" s="46"/>
      <c r="K67" s="46"/>
      <c r="L67" s="46"/>
      <c r="M67" s="46"/>
      <c r="N67" s="46"/>
      <c r="O67" s="69"/>
    </row>
    <row r="68" spans="1:15" s="18" customFormat="1" outlineLevel="1">
      <c r="A68" s="4"/>
      <c r="B68" s="536" t="s">
        <v>514</v>
      </c>
      <c r="C68" s="796"/>
      <c r="D68" s="46"/>
      <c r="E68" s="46"/>
      <c r="F68" s="46"/>
      <c r="G68" s="46"/>
      <c r="H68" s="46"/>
      <c r="I68" s="46"/>
      <c r="J68" s="46"/>
      <c r="K68" s="46"/>
      <c r="L68" s="46"/>
      <c r="M68" s="46"/>
      <c r="N68" s="46"/>
      <c r="O68" s="69"/>
    </row>
    <row r="69" spans="1:15" s="18" customFormat="1" outlineLevel="1">
      <c r="A69" s="4"/>
      <c r="B69" s="536" t="s">
        <v>515</v>
      </c>
      <c r="C69" s="796"/>
      <c r="D69" s="46"/>
      <c r="E69" s="46"/>
      <c r="F69" s="46"/>
      <c r="G69" s="46"/>
      <c r="H69" s="46"/>
      <c r="I69" s="46"/>
      <c r="J69" s="46"/>
      <c r="K69" s="46"/>
      <c r="L69" s="46"/>
      <c r="M69" s="46"/>
      <c r="N69" s="46"/>
      <c r="O69" s="69"/>
    </row>
    <row r="70" spans="1:15" s="18" customFormat="1" outlineLevel="1">
      <c r="A70" s="4"/>
      <c r="B70" s="536" t="s">
        <v>491</v>
      </c>
      <c r="C70" s="796"/>
      <c r="D70" s="46"/>
      <c r="E70" s="46"/>
      <c r="F70" s="46"/>
      <c r="G70" s="46"/>
      <c r="H70" s="46"/>
      <c r="I70" s="46"/>
      <c r="J70" s="46"/>
      <c r="K70" s="46"/>
      <c r="L70" s="46"/>
      <c r="M70" s="46"/>
      <c r="N70" s="46"/>
      <c r="O70" s="69"/>
    </row>
    <row r="71" spans="1:15" s="18" customFormat="1">
      <c r="A71" s="4"/>
      <c r="B71" s="536" t="s">
        <v>516</v>
      </c>
      <c r="C71" s="799"/>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517</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798">
        <f>'2. LRAMVA Threshold'!L43</f>
        <v>0</v>
      </c>
      <c r="D74" s="46"/>
      <c r="E74" s="46"/>
      <c r="F74" s="46"/>
      <c r="G74" s="46"/>
      <c r="H74" s="46"/>
      <c r="I74" s="46"/>
      <c r="J74" s="46"/>
      <c r="K74" s="46"/>
      <c r="L74" s="46"/>
      <c r="M74" s="46"/>
      <c r="N74" s="46"/>
      <c r="O74" s="69"/>
    </row>
    <row r="75" spans="1:15" s="18" customFormat="1" outlineLevel="1">
      <c r="A75" s="4"/>
      <c r="B75" s="536" t="s">
        <v>514</v>
      </c>
      <c r="C75" s="796"/>
      <c r="D75" s="46"/>
      <c r="E75" s="46"/>
      <c r="F75" s="46"/>
      <c r="G75" s="46"/>
      <c r="H75" s="46"/>
      <c r="I75" s="46"/>
      <c r="J75" s="46"/>
      <c r="K75" s="46"/>
      <c r="L75" s="46"/>
      <c r="M75" s="46"/>
      <c r="N75" s="46"/>
      <c r="O75" s="69"/>
    </row>
    <row r="76" spans="1:15" s="18" customFormat="1" outlineLevel="1">
      <c r="A76" s="4"/>
      <c r="B76" s="536" t="s">
        <v>515</v>
      </c>
      <c r="C76" s="796"/>
      <c r="D76" s="46"/>
      <c r="E76" s="46"/>
      <c r="F76" s="46"/>
      <c r="G76" s="46"/>
      <c r="H76" s="46"/>
      <c r="I76" s="46"/>
      <c r="J76" s="46"/>
      <c r="K76" s="46"/>
      <c r="L76" s="46"/>
      <c r="M76" s="46"/>
      <c r="N76" s="46"/>
      <c r="O76" s="69"/>
    </row>
    <row r="77" spans="1:15" s="18" customFormat="1" outlineLevel="1">
      <c r="A77" s="4"/>
      <c r="B77" s="536" t="s">
        <v>491</v>
      </c>
      <c r="C77" s="796"/>
      <c r="D77" s="46"/>
      <c r="E77" s="46"/>
      <c r="F77" s="46"/>
      <c r="G77" s="46"/>
      <c r="H77" s="46"/>
      <c r="I77" s="46"/>
      <c r="J77" s="46"/>
      <c r="K77" s="46"/>
      <c r="L77" s="46"/>
      <c r="M77" s="46"/>
      <c r="N77" s="46"/>
      <c r="O77" s="69"/>
    </row>
    <row r="78" spans="1:15" s="18" customFormat="1">
      <c r="A78" s="4"/>
      <c r="B78" s="536" t="s">
        <v>516</v>
      </c>
      <c r="C78" s="799"/>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517</v>
      </c>
      <c r="C79" s="488"/>
      <c r="D79" s="71"/>
      <c r="E79" s="484">
        <f t="shared" ref="E79:M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ROUND(SUM(M78*N16+N78*N17)/12,4)</f>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798">
        <f>'2. LRAMVA Threshold'!M43</f>
        <v>0</v>
      </c>
      <c r="D81" s="46"/>
      <c r="E81" s="46"/>
      <c r="F81" s="46"/>
      <c r="G81" s="46"/>
      <c r="H81" s="46"/>
      <c r="I81" s="46"/>
      <c r="J81" s="46"/>
      <c r="K81" s="46"/>
      <c r="L81" s="46"/>
      <c r="M81" s="46"/>
      <c r="N81" s="46"/>
      <c r="O81" s="69"/>
    </row>
    <row r="82" spans="1:15" s="18" customFormat="1" outlineLevel="1">
      <c r="A82" s="4"/>
      <c r="B82" s="536" t="s">
        <v>514</v>
      </c>
      <c r="C82" s="796"/>
      <c r="D82" s="46"/>
      <c r="E82" s="46"/>
      <c r="F82" s="46"/>
      <c r="G82" s="46"/>
      <c r="H82" s="46"/>
      <c r="I82" s="46"/>
      <c r="J82" s="46"/>
      <c r="K82" s="46"/>
      <c r="L82" s="46"/>
      <c r="M82" s="46"/>
      <c r="N82" s="46"/>
      <c r="O82" s="69"/>
    </row>
    <row r="83" spans="1:15" s="18" customFormat="1" outlineLevel="1">
      <c r="A83" s="4"/>
      <c r="B83" s="536" t="s">
        <v>515</v>
      </c>
      <c r="C83" s="796"/>
      <c r="D83" s="46"/>
      <c r="E83" s="46"/>
      <c r="F83" s="46"/>
      <c r="G83" s="46"/>
      <c r="H83" s="46"/>
      <c r="I83" s="46"/>
      <c r="J83" s="46"/>
      <c r="K83" s="46"/>
      <c r="L83" s="46"/>
      <c r="M83" s="46"/>
      <c r="N83" s="46"/>
      <c r="O83" s="69"/>
    </row>
    <row r="84" spans="1:15" s="18" customFormat="1" outlineLevel="1">
      <c r="A84" s="4"/>
      <c r="B84" s="536" t="s">
        <v>491</v>
      </c>
      <c r="C84" s="796"/>
      <c r="D84" s="46"/>
      <c r="E84" s="46"/>
      <c r="F84" s="46"/>
      <c r="G84" s="46"/>
      <c r="H84" s="46"/>
      <c r="I84" s="46"/>
      <c r="J84" s="46"/>
      <c r="K84" s="46"/>
      <c r="L84" s="46"/>
      <c r="M84" s="46"/>
      <c r="N84" s="46"/>
      <c r="O84" s="69"/>
    </row>
    <row r="85" spans="1:15" s="18" customFormat="1">
      <c r="A85" s="4"/>
      <c r="B85" s="536" t="s">
        <v>516</v>
      </c>
      <c r="C85" s="799"/>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517</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798">
        <f>'2. LRAMVA Threshold'!N43</f>
        <v>0</v>
      </c>
      <c r="D88" s="46"/>
      <c r="E88" s="46"/>
      <c r="F88" s="46"/>
      <c r="G88" s="46"/>
      <c r="H88" s="46"/>
      <c r="I88" s="46"/>
      <c r="J88" s="46"/>
      <c r="K88" s="46"/>
      <c r="L88" s="46"/>
      <c r="M88" s="46"/>
      <c r="N88" s="46"/>
      <c r="O88" s="69"/>
    </row>
    <row r="89" spans="1:15" s="18" customFormat="1" outlineLevel="1">
      <c r="A89" s="4"/>
      <c r="B89" s="536" t="s">
        <v>514</v>
      </c>
      <c r="C89" s="796"/>
      <c r="D89" s="46"/>
      <c r="E89" s="46"/>
      <c r="F89" s="46"/>
      <c r="G89" s="46"/>
      <c r="H89" s="46"/>
      <c r="I89" s="46"/>
      <c r="J89" s="46"/>
      <c r="K89" s="46"/>
      <c r="L89" s="46"/>
      <c r="M89" s="46"/>
      <c r="N89" s="46"/>
      <c r="O89" s="69"/>
    </row>
    <row r="90" spans="1:15" s="18" customFormat="1" outlineLevel="1">
      <c r="A90" s="4"/>
      <c r="B90" s="536" t="s">
        <v>515</v>
      </c>
      <c r="C90" s="796"/>
      <c r="D90" s="46"/>
      <c r="E90" s="46"/>
      <c r="F90" s="46"/>
      <c r="G90" s="46"/>
      <c r="H90" s="46"/>
      <c r="I90" s="46"/>
      <c r="J90" s="46"/>
      <c r="K90" s="46"/>
      <c r="L90" s="46"/>
      <c r="M90" s="46"/>
      <c r="N90" s="46"/>
      <c r="O90" s="69"/>
    </row>
    <row r="91" spans="1:15" s="18" customFormat="1" outlineLevel="1">
      <c r="A91" s="4"/>
      <c r="B91" s="536" t="s">
        <v>491</v>
      </c>
      <c r="C91" s="796"/>
      <c r="D91" s="46"/>
      <c r="E91" s="46"/>
      <c r="F91" s="46"/>
      <c r="G91" s="46"/>
      <c r="H91" s="46"/>
      <c r="I91" s="46"/>
      <c r="J91" s="46"/>
      <c r="K91" s="46"/>
      <c r="L91" s="46"/>
      <c r="M91" s="46"/>
      <c r="N91" s="46"/>
      <c r="O91" s="69"/>
    </row>
    <row r="92" spans="1:15" s="18" customFormat="1">
      <c r="A92" s="4"/>
      <c r="B92" s="536" t="s">
        <v>516</v>
      </c>
      <c r="C92" s="799"/>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517</v>
      </c>
      <c r="C93" s="488"/>
      <c r="D93" s="71"/>
      <c r="E93" s="484">
        <f t="shared" ref="E93:M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ROUND(SUM(M92*N16+N92*N17)/12,4)</f>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798">
        <f>'2. LRAMVA Threshold'!O43</f>
        <v>0</v>
      </c>
      <c r="D95" s="46"/>
      <c r="E95" s="46"/>
      <c r="F95" s="46"/>
      <c r="G95" s="46"/>
      <c r="H95" s="46"/>
      <c r="I95" s="46"/>
      <c r="J95" s="46"/>
      <c r="K95" s="46"/>
      <c r="L95" s="46"/>
      <c r="M95" s="46"/>
      <c r="N95" s="46"/>
      <c r="O95" s="69"/>
    </row>
    <row r="96" spans="1:15" s="18" customFormat="1" outlineLevel="1">
      <c r="A96" s="4"/>
      <c r="B96" s="536" t="s">
        <v>514</v>
      </c>
      <c r="C96" s="796"/>
      <c r="D96" s="46"/>
      <c r="E96" s="46"/>
      <c r="F96" s="46"/>
      <c r="G96" s="46"/>
      <c r="H96" s="46"/>
      <c r="I96" s="46"/>
      <c r="J96" s="46"/>
      <c r="K96" s="46"/>
      <c r="L96" s="46"/>
      <c r="M96" s="46"/>
      <c r="N96" s="46"/>
      <c r="O96" s="69"/>
    </row>
    <row r="97" spans="1:15" s="18" customFormat="1" outlineLevel="1">
      <c r="A97" s="4"/>
      <c r="B97" s="536" t="s">
        <v>515</v>
      </c>
      <c r="C97" s="796"/>
      <c r="D97" s="46"/>
      <c r="E97" s="46"/>
      <c r="F97" s="46"/>
      <c r="G97" s="46"/>
      <c r="H97" s="46"/>
      <c r="I97" s="46"/>
      <c r="J97" s="46"/>
      <c r="K97" s="46"/>
      <c r="L97" s="46"/>
      <c r="M97" s="46"/>
      <c r="N97" s="46"/>
      <c r="O97" s="69"/>
    </row>
    <row r="98" spans="1:15" s="18" customFormat="1" outlineLevel="1">
      <c r="A98" s="4"/>
      <c r="B98" s="536" t="s">
        <v>491</v>
      </c>
      <c r="C98" s="796"/>
      <c r="D98" s="46"/>
      <c r="E98" s="46"/>
      <c r="F98" s="46"/>
      <c r="G98" s="46"/>
      <c r="H98" s="46"/>
      <c r="I98" s="46"/>
      <c r="J98" s="46"/>
      <c r="K98" s="46"/>
      <c r="L98" s="46"/>
      <c r="M98" s="46"/>
      <c r="N98" s="46"/>
      <c r="O98" s="69"/>
    </row>
    <row r="99" spans="1:15" s="18" customFormat="1">
      <c r="A99" s="4"/>
      <c r="B99" s="536" t="s">
        <v>516</v>
      </c>
      <c r="C99" s="799"/>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517</v>
      </c>
      <c r="C100" s="488"/>
      <c r="D100" s="71"/>
      <c r="E100" s="484">
        <f t="shared" ref="E100:M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ROUND(SUM(M99*N16+N99*N17)/12,4)</f>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798">
        <f>'2. LRAMVA Threshold'!P43</f>
        <v>0</v>
      </c>
      <c r="D102" s="46"/>
      <c r="E102" s="46"/>
      <c r="F102" s="46"/>
      <c r="G102" s="46"/>
      <c r="H102" s="46"/>
      <c r="I102" s="46"/>
      <c r="J102" s="46"/>
      <c r="K102" s="46"/>
      <c r="L102" s="46"/>
      <c r="M102" s="46"/>
      <c r="N102" s="46"/>
      <c r="O102" s="69"/>
    </row>
    <row r="103" spans="1:15" s="18" customFormat="1" outlineLevel="1">
      <c r="A103" s="4"/>
      <c r="B103" s="536" t="s">
        <v>514</v>
      </c>
      <c r="C103" s="796"/>
      <c r="D103" s="46"/>
      <c r="E103" s="46"/>
      <c r="F103" s="46"/>
      <c r="G103" s="46"/>
      <c r="H103" s="46"/>
      <c r="I103" s="46"/>
      <c r="J103" s="46"/>
      <c r="K103" s="46"/>
      <c r="L103" s="46"/>
      <c r="M103" s="46"/>
      <c r="N103" s="46"/>
      <c r="O103" s="69"/>
    </row>
    <row r="104" spans="1:15" s="18" customFormat="1" outlineLevel="1">
      <c r="A104" s="4"/>
      <c r="B104" s="536" t="s">
        <v>515</v>
      </c>
      <c r="C104" s="796"/>
      <c r="D104" s="46"/>
      <c r="E104" s="46"/>
      <c r="F104" s="46"/>
      <c r="G104" s="46"/>
      <c r="H104" s="46"/>
      <c r="I104" s="46"/>
      <c r="J104" s="46"/>
      <c r="K104" s="46"/>
      <c r="L104" s="46"/>
      <c r="M104" s="46"/>
      <c r="N104" s="46"/>
      <c r="O104" s="69"/>
    </row>
    <row r="105" spans="1:15" s="18" customFormat="1" outlineLevel="1">
      <c r="A105" s="4"/>
      <c r="B105" s="536" t="s">
        <v>491</v>
      </c>
      <c r="C105" s="796"/>
      <c r="D105" s="46"/>
      <c r="E105" s="46"/>
      <c r="F105" s="46"/>
      <c r="G105" s="46"/>
      <c r="H105" s="46"/>
      <c r="I105" s="46"/>
      <c r="J105" s="46"/>
      <c r="K105" s="46"/>
      <c r="L105" s="46"/>
      <c r="M105" s="46"/>
      <c r="N105" s="46"/>
      <c r="O105" s="69"/>
    </row>
    <row r="106" spans="1:15" s="18" customFormat="1">
      <c r="A106" s="4"/>
      <c r="B106" s="536" t="s">
        <v>516</v>
      </c>
      <c r="C106" s="799"/>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517</v>
      </c>
      <c r="C107" s="488"/>
      <c r="D107" s="71"/>
      <c r="E107" s="484">
        <f t="shared" ref="E107:M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ROUND(SUM(M106*N16+N106*N17)/12,4)</f>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798">
        <f>'2. LRAMVA Threshold'!Q43</f>
        <v>0</v>
      </c>
      <c r="D109" s="46"/>
      <c r="E109" s="46"/>
      <c r="F109" s="46"/>
      <c r="G109" s="46"/>
      <c r="H109" s="46"/>
      <c r="I109" s="46"/>
      <c r="J109" s="46"/>
      <c r="K109" s="46"/>
      <c r="L109" s="46"/>
      <c r="M109" s="46"/>
      <c r="N109" s="46"/>
      <c r="O109" s="69"/>
    </row>
    <row r="110" spans="1:15" s="18" customFormat="1" outlineLevel="1">
      <c r="A110" s="4"/>
      <c r="B110" s="536" t="s">
        <v>514</v>
      </c>
      <c r="C110" s="796"/>
      <c r="D110" s="46"/>
      <c r="E110" s="46"/>
      <c r="F110" s="46"/>
      <c r="G110" s="46"/>
      <c r="H110" s="46"/>
      <c r="I110" s="46"/>
      <c r="J110" s="46"/>
      <c r="K110" s="46"/>
      <c r="L110" s="46"/>
      <c r="M110" s="46"/>
      <c r="N110" s="46"/>
      <c r="O110" s="69"/>
    </row>
    <row r="111" spans="1:15" s="18" customFormat="1" outlineLevel="1">
      <c r="A111" s="4"/>
      <c r="B111" s="536" t="s">
        <v>515</v>
      </c>
      <c r="C111" s="796"/>
      <c r="D111" s="46"/>
      <c r="E111" s="46"/>
      <c r="F111" s="46"/>
      <c r="G111" s="46"/>
      <c r="H111" s="46"/>
      <c r="I111" s="46"/>
      <c r="J111" s="46"/>
      <c r="K111" s="46"/>
      <c r="L111" s="46"/>
      <c r="M111" s="46"/>
      <c r="N111" s="46"/>
      <c r="O111" s="69"/>
    </row>
    <row r="112" spans="1:15" s="18" customFormat="1" outlineLevel="1">
      <c r="A112" s="4"/>
      <c r="B112" s="536" t="s">
        <v>491</v>
      </c>
      <c r="C112" s="796"/>
      <c r="D112" s="46"/>
      <c r="E112" s="46"/>
      <c r="F112" s="46"/>
      <c r="G112" s="46"/>
      <c r="H112" s="46"/>
      <c r="I112" s="46"/>
      <c r="J112" s="46"/>
      <c r="K112" s="46"/>
      <c r="L112" s="46"/>
      <c r="M112" s="46"/>
      <c r="N112" s="46"/>
      <c r="O112" s="69"/>
    </row>
    <row r="113" spans="1:17" s="18" customFormat="1">
      <c r="A113" s="4"/>
      <c r="B113" s="536" t="s">
        <v>516</v>
      </c>
      <c r="C113" s="799"/>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517</v>
      </c>
      <c r="C114" s="488"/>
      <c r="D114" s="71"/>
      <c r="E114" s="484">
        <f t="shared" ref="E114:M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ROUND(SUM(M113*N16+N113*N17)/12,4)</f>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623</v>
      </c>
      <c r="C116" s="98"/>
      <c r="D116" s="499"/>
      <c r="E116" s="499"/>
      <c r="F116" s="499"/>
      <c r="G116" s="499"/>
      <c r="H116" s="499"/>
      <c r="I116" s="499"/>
      <c r="J116" s="499"/>
      <c r="K116" s="499"/>
      <c r="L116" s="499"/>
      <c r="M116" s="499"/>
      <c r="N116" s="499"/>
      <c r="O116" s="499"/>
    </row>
    <row r="119" spans="1:17" ht="15.75">
      <c r="B119" s="118" t="s">
        <v>485</v>
      </c>
      <c r="J119" s="18"/>
    </row>
    <row r="120" spans="1:17" s="14" customFormat="1" ht="75.75" customHeight="1">
      <c r="A120" s="72"/>
      <c r="B120" s="803" t="s">
        <v>680</v>
      </c>
      <c r="C120" s="803"/>
      <c r="D120" s="803"/>
      <c r="E120" s="803"/>
      <c r="F120" s="803"/>
      <c r="G120" s="803"/>
      <c r="H120" s="803"/>
      <c r="I120" s="803"/>
      <c r="J120" s="803"/>
      <c r="K120" s="803"/>
      <c r="L120" s="803"/>
      <c r="M120" s="803"/>
      <c r="N120" s="803"/>
      <c r="O120" s="803"/>
      <c r="P120" s="803"/>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
      </c>
      <c r="F122" s="244" t="str">
        <f>'1.  LRAMVA Summary'!G52</f>
        <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f>'1.  LRAMVA Summary'!F53</f>
        <v>0</v>
      </c>
      <c r="F123" s="586">
        <f>'1.  LRAMVA Summary'!G53</f>
        <v>0</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0</v>
      </c>
      <c r="D128" s="685">
        <f t="shared" si="32"/>
        <v>0</v>
      </c>
      <c r="E128" s="686">
        <f t="shared" si="33"/>
        <v>0</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0</v>
      </c>
      <c r="D129" s="685">
        <f t="shared" si="32"/>
        <v>0</v>
      </c>
      <c r="E129" s="686">
        <f t="shared" si="33"/>
        <v>0</v>
      </c>
      <c r="F129" s="685">
        <f t="shared" si="34"/>
        <v>0</v>
      </c>
      <c r="G129" s="686">
        <f t="shared" si="35"/>
        <v>0</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0</v>
      </c>
      <c r="D130" s="685">
        <f t="shared" si="32"/>
        <v>0</v>
      </c>
      <c r="E130" s="686">
        <f t="shared" si="33"/>
        <v>0</v>
      </c>
      <c r="F130" s="685">
        <f t="shared" si="34"/>
        <v>0</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2" si="44">HLOOKUP(B131,$E$15:$O$114,9,FALSE)</f>
        <v>0</v>
      </c>
      <c r="D131" s="685">
        <f t="shared" si="32"/>
        <v>0</v>
      </c>
      <c r="E131" s="686">
        <f t="shared" si="33"/>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c r="B132" s="501">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c r="B133" s="502">
        <v>2020</v>
      </c>
      <c r="C133" s="687">
        <f>HLOOKUP(B133,$E$15:$O$114,9,FALSE)</f>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639</v>
      </c>
      <c r="C134" s="598"/>
      <c r="D134" s="599"/>
      <c r="E134" s="600"/>
      <c r="F134" s="599"/>
      <c r="G134" s="599"/>
      <c r="H134" s="599"/>
      <c r="I134" s="599"/>
      <c r="J134" s="599"/>
      <c r="K134" s="599"/>
      <c r="L134" s="599"/>
      <c r="M134" s="599"/>
      <c r="N134" s="599"/>
      <c r="O134" s="599"/>
      <c r="P134" s="599"/>
    </row>
    <row r="136" spans="2:16">
      <c r="B136" s="592" t="s">
        <v>529</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zoomScale="90" zoomScaleNormal="90" zoomScaleSheetLayoutView="80" zoomScalePageLayoutView="85" workbookViewId="0">
      <selection activeCell="W4" sqref="W4"/>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17"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17"/>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00" t="s">
        <v>554</v>
      </c>
      <c r="D5" s="801"/>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17" t="s">
        <v>507</v>
      </c>
      <c r="C7" s="816" t="s">
        <v>640</v>
      </c>
      <c r="D7" s="816"/>
      <c r="E7" s="816"/>
      <c r="F7" s="816"/>
      <c r="G7" s="816"/>
      <c r="H7" s="816"/>
      <c r="I7" s="816"/>
      <c r="J7" s="816"/>
      <c r="K7" s="816"/>
      <c r="L7" s="816"/>
      <c r="M7" s="816"/>
      <c r="N7" s="816"/>
      <c r="O7" s="816"/>
      <c r="P7" s="816"/>
      <c r="Q7" s="816"/>
      <c r="R7" s="816"/>
      <c r="S7" s="816"/>
      <c r="T7" s="816"/>
      <c r="U7" s="816"/>
      <c r="V7" s="816"/>
      <c r="W7" s="816"/>
      <c r="X7" s="816"/>
      <c r="Y7" s="606"/>
      <c r="Z7" s="606"/>
      <c r="AA7" s="606"/>
      <c r="AB7" s="606"/>
      <c r="AC7" s="606"/>
      <c r="AD7" s="606"/>
      <c r="AE7" s="270"/>
      <c r="AF7" s="270"/>
      <c r="AG7" s="270"/>
      <c r="AH7" s="270"/>
      <c r="AI7" s="270"/>
      <c r="AJ7" s="270"/>
      <c r="AK7" s="270"/>
      <c r="AL7" s="270"/>
    </row>
    <row r="8" spans="1:39" s="271" customFormat="1" ht="58.5" customHeight="1">
      <c r="A8" s="509"/>
      <c r="B8" s="817"/>
      <c r="C8" s="816" t="s">
        <v>579</v>
      </c>
      <c r="D8" s="816"/>
      <c r="E8" s="816"/>
      <c r="F8" s="816"/>
      <c r="G8" s="816"/>
      <c r="H8" s="816"/>
      <c r="I8" s="816"/>
      <c r="J8" s="816"/>
      <c r="K8" s="816"/>
      <c r="L8" s="816"/>
      <c r="M8" s="816"/>
      <c r="N8" s="816"/>
      <c r="O8" s="816"/>
      <c r="P8" s="816"/>
      <c r="Q8" s="816"/>
      <c r="R8" s="816"/>
      <c r="S8" s="816"/>
      <c r="T8" s="816"/>
      <c r="U8" s="816"/>
      <c r="V8" s="816"/>
      <c r="W8" s="816"/>
      <c r="X8" s="816"/>
      <c r="Y8" s="606"/>
      <c r="Z8" s="606"/>
      <c r="AA8" s="606"/>
      <c r="AB8" s="606"/>
      <c r="AC8" s="606"/>
      <c r="AD8" s="606"/>
      <c r="AE8" s="272"/>
      <c r="AF8" s="255"/>
      <c r="AG8" s="255"/>
      <c r="AH8" s="255"/>
      <c r="AI8" s="255"/>
      <c r="AJ8" s="255"/>
      <c r="AK8" s="255"/>
      <c r="AL8" s="255"/>
      <c r="AM8" s="256"/>
    </row>
    <row r="9" spans="1:39" s="271" customFormat="1" ht="57.75" customHeight="1">
      <c r="A9" s="509"/>
      <c r="B9" s="273"/>
      <c r="C9" s="816" t="s">
        <v>578</v>
      </c>
      <c r="D9" s="816"/>
      <c r="E9" s="816"/>
      <c r="F9" s="816"/>
      <c r="G9" s="816"/>
      <c r="H9" s="816"/>
      <c r="I9" s="816"/>
      <c r="J9" s="816"/>
      <c r="K9" s="816"/>
      <c r="L9" s="816"/>
      <c r="M9" s="816"/>
      <c r="N9" s="816"/>
      <c r="O9" s="816"/>
      <c r="P9" s="816"/>
      <c r="Q9" s="816"/>
      <c r="R9" s="816"/>
      <c r="S9" s="816"/>
      <c r="T9" s="816"/>
      <c r="U9" s="816"/>
      <c r="V9" s="816"/>
      <c r="W9" s="816"/>
      <c r="X9" s="816"/>
      <c r="Y9" s="606"/>
      <c r="Z9" s="606"/>
      <c r="AA9" s="606"/>
      <c r="AB9" s="606"/>
      <c r="AC9" s="606"/>
      <c r="AD9" s="606"/>
      <c r="AE9" s="272"/>
      <c r="AF9" s="255"/>
      <c r="AG9" s="255"/>
      <c r="AH9" s="255"/>
      <c r="AI9" s="255"/>
      <c r="AJ9" s="255"/>
      <c r="AK9" s="255"/>
      <c r="AL9" s="255"/>
      <c r="AM9" s="256"/>
    </row>
    <row r="10" spans="1:39" ht="41.25" customHeight="1">
      <c r="B10" s="275"/>
      <c r="C10" s="816" t="s">
        <v>642</v>
      </c>
      <c r="D10" s="816"/>
      <c r="E10" s="816"/>
      <c r="F10" s="816"/>
      <c r="G10" s="816"/>
      <c r="H10" s="816"/>
      <c r="I10" s="816"/>
      <c r="J10" s="816"/>
      <c r="K10" s="816"/>
      <c r="L10" s="816"/>
      <c r="M10" s="816"/>
      <c r="N10" s="816"/>
      <c r="O10" s="816"/>
      <c r="P10" s="816"/>
      <c r="Q10" s="816"/>
      <c r="R10" s="816"/>
      <c r="S10" s="816"/>
      <c r="T10" s="816"/>
      <c r="U10" s="816"/>
      <c r="V10" s="816"/>
      <c r="W10" s="816"/>
      <c r="X10" s="816"/>
      <c r="Y10" s="606"/>
      <c r="Z10" s="606"/>
      <c r="AA10" s="606"/>
      <c r="AB10" s="606"/>
      <c r="AC10" s="606"/>
      <c r="AD10" s="606"/>
      <c r="AE10" s="272"/>
      <c r="AF10" s="276"/>
      <c r="AG10" s="276"/>
      <c r="AH10" s="276"/>
      <c r="AI10" s="276"/>
      <c r="AJ10" s="276"/>
      <c r="AK10" s="276"/>
      <c r="AL10" s="276"/>
    </row>
    <row r="11" spans="1:39" ht="53.25" customHeight="1">
      <c r="C11" s="816" t="s">
        <v>629</v>
      </c>
      <c r="D11" s="816"/>
      <c r="E11" s="816"/>
      <c r="F11" s="816"/>
      <c r="G11" s="816"/>
      <c r="H11" s="816"/>
      <c r="I11" s="816"/>
      <c r="J11" s="816"/>
      <c r="K11" s="816"/>
      <c r="L11" s="816"/>
      <c r="M11" s="816"/>
      <c r="N11" s="816"/>
      <c r="O11" s="816"/>
      <c r="P11" s="816"/>
      <c r="Q11" s="816"/>
      <c r="R11" s="816"/>
      <c r="S11" s="816"/>
      <c r="T11" s="816"/>
      <c r="U11" s="816"/>
      <c r="V11" s="816"/>
      <c r="W11" s="816"/>
      <c r="X11" s="816"/>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17" t="s">
        <v>530</v>
      </c>
      <c r="C13" s="591" t="s">
        <v>525</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17"/>
      <c r="C14" s="591" t="s">
        <v>526</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527</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528</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242</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07" t="s">
        <v>211</v>
      </c>
      <c r="C19" s="809" t="s">
        <v>33</v>
      </c>
      <c r="D19" s="284" t="s">
        <v>423</v>
      </c>
      <c r="E19" s="811" t="s">
        <v>209</v>
      </c>
      <c r="F19" s="812"/>
      <c r="G19" s="812"/>
      <c r="H19" s="812"/>
      <c r="I19" s="812"/>
      <c r="J19" s="812"/>
      <c r="K19" s="812"/>
      <c r="L19" s="812"/>
      <c r="M19" s="813"/>
      <c r="N19" s="814" t="s">
        <v>213</v>
      </c>
      <c r="O19" s="284" t="s">
        <v>424</v>
      </c>
      <c r="P19" s="811" t="s">
        <v>212</v>
      </c>
      <c r="Q19" s="812"/>
      <c r="R19" s="812"/>
      <c r="S19" s="812"/>
      <c r="T19" s="812"/>
      <c r="U19" s="812"/>
      <c r="V19" s="812"/>
      <c r="W19" s="812"/>
      <c r="X19" s="813"/>
      <c r="Y19" s="804" t="s">
        <v>244</v>
      </c>
      <c r="Z19" s="805"/>
      <c r="AA19" s="805"/>
      <c r="AB19" s="805"/>
      <c r="AC19" s="805"/>
      <c r="AD19" s="805"/>
      <c r="AE19" s="805"/>
      <c r="AF19" s="805"/>
      <c r="AG19" s="805"/>
      <c r="AH19" s="805"/>
      <c r="AI19" s="805"/>
      <c r="AJ19" s="805"/>
      <c r="AK19" s="805"/>
      <c r="AL19" s="805"/>
      <c r="AM19" s="806"/>
    </row>
    <row r="20" spans="1:39" s="283" customFormat="1" ht="59.25" customHeight="1">
      <c r="A20" s="509"/>
      <c r="B20" s="808"/>
      <c r="C20" s="810"/>
      <c r="D20" s="285">
        <v>2011</v>
      </c>
      <c r="E20" s="285">
        <v>2012</v>
      </c>
      <c r="F20" s="285">
        <v>2013</v>
      </c>
      <c r="G20" s="285">
        <v>2014</v>
      </c>
      <c r="H20" s="285">
        <v>2015</v>
      </c>
      <c r="I20" s="285">
        <v>2016</v>
      </c>
      <c r="J20" s="285">
        <v>2017</v>
      </c>
      <c r="K20" s="285">
        <v>2018</v>
      </c>
      <c r="L20" s="285">
        <v>2019</v>
      </c>
      <c r="M20" s="285">
        <v>2020</v>
      </c>
      <c r="N20" s="815"/>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
      </c>
      <c r="AB20" s="286" t="str">
        <f>'1.  LRAMVA Summary'!G52</f>
        <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f>'1.  LRAMVA Summary'!F53</f>
        <v>0</v>
      </c>
      <c r="AB21" s="291">
        <f>'1.  LRAMVA Summary'!G53</f>
        <v>0</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486</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487</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488</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489</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490</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492</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493</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494</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254</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257</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597</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243</v>
      </c>
      <c r="C146" s="281"/>
      <c r="D146" s="590" t="s">
        <v>529</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07" t="s">
        <v>211</v>
      </c>
      <c r="C147" s="809" t="s">
        <v>33</v>
      </c>
      <c r="D147" s="284" t="s">
        <v>423</v>
      </c>
      <c r="E147" s="811" t="s">
        <v>209</v>
      </c>
      <c r="F147" s="812"/>
      <c r="G147" s="812"/>
      <c r="H147" s="812"/>
      <c r="I147" s="812"/>
      <c r="J147" s="812"/>
      <c r="K147" s="812"/>
      <c r="L147" s="812"/>
      <c r="M147" s="813"/>
      <c r="N147" s="814" t="s">
        <v>213</v>
      </c>
      <c r="O147" s="284" t="s">
        <v>424</v>
      </c>
      <c r="P147" s="811" t="s">
        <v>212</v>
      </c>
      <c r="Q147" s="812"/>
      <c r="R147" s="812"/>
      <c r="S147" s="812"/>
      <c r="T147" s="812"/>
      <c r="U147" s="812"/>
      <c r="V147" s="812"/>
      <c r="W147" s="812"/>
      <c r="X147" s="813"/>
      <c r="Y147" s="804" t="s">
        <v>244</v>
      </c>
      <c r="Z147" s="805"/>
      <c r="AA147" s="805"/>
      <c r="AB147" s="805"/>
      <c r="AC147" s="805"/>
      <c r="AD147" s="805"/>
      <c r="AE147" s="805"/>
      <c r="AF147" s="805"/>
      <c r="AG147" s="805"/>
      <c r="AH147" s="805"/>
      <c r="AI147" s="805"/>
      <c r="AJ147" s="805"/>
      <c r="AK147" s="805"/>
      <c r="AL147" s="805"/>
      <c r="AM147" s="806"/>
    </row>
    <row r="148" spans="1:39" ht="60.75" customHeight="1">
      <c r="B148" s="808"/>
      <c r="C148" s="810"/>
      <c r="D148" s="285">
        <v>2012</v>
      </c>
      <c r="E148" s="285">
        <v>2013</v>
      </c>
      <c r="F148" s="285">
        <v>2014</v>
      </c>
      <c r="G148" s="285">
        <v>2015</v>
      </c>
      <c r="H148" s="285">
        <v>2016</v>
      </c>
      <c r="I148" s="285">
        <v>2017</v>
      </c>
      <c r="J148" s="285">
        <v>2018</v>
      </c>
      <c r="K148" s="285">
        <v>2019</v>
      </c>
      <c r="L148" s="285">
        <v>2020</v>
      </c>
      <c r="M148" s="285">
        <v>2021</v>
      </c>
      <c r="N148" s="815"/>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
      </c>
      <c r="AB148" s="285" t="str">
        <f>'1.  LRAMVA Summary'!G52</f>
        <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f>'1.  LRAMVA Summary'!F53</f>
        <v>0</v>
      </c>
      <c r="AB149" s="291">
        <f>'1.  LRAMVA Summary'!G53</f>
        <v>0</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245</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245</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245</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245</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245</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245</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245</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486</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245</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245</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245</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245</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245</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245</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245</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487</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245</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488</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245</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245</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245</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245</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245</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245</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245</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245</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489</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245</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245</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245</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245</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245</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245</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490</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245</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491</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492</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245</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493</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245</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494</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245</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246</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247</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255</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248</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256</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597</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249</v>
      </c>
      <c r="C275" s="281"/>
      <c r="D275" s="592" t="s">
        <v>529</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07" t="s">
        <v>211</v>
      </c>
      <c r="C276" s="809" t="s">
        <v>33</v>
      </c>
      <c r="D276" s="284" t="s">
        <v>423</v>
      </c>
      <c r="E276" s="811" t="s">
        <v>209</v>
      </c>
      <c r="F276" s="812"/>
      <c r="G276" s="812"/>
      <c r="H276" s="812"/>
      <c r="I276" s="812"/>
      <c r="J276" s="812"/>
      <c r="K276" s="812"/>
      <c r="L276" s="812"/>
      <c r="M276" s="813"/>
      <c r="N276" s="814" t="s">
        <v>213</v>
      </c>
      <c r="O276" s="284" t="s">
        <v>424</v>
      </c>
      <c r="P276" s="811" t="s">
        <v>212</v>
      </c>
      <c r="Q276" s="812"/>
      <c r="R276" s="812"/>
      <c r="S276" s="812"/>
      <c r="T276" s="812"/>
      <c r="U276" s="812"/>
      <c r="V276" s="812"/>
      <c r="W276" s="812"/>
      <c r="X276" s="813"/>
      <c r="Y276" s="804" t="s">
        <v>244</v>
      </c>
      <c r="Z276" s="805"/>
      <c r="AA276" s="805"/>
      <c r="AB276" s="805"/>
      <c r="AC276" s="805"/>
      <c r="AD276" s="805"/>
      <c r="AE276" s="805"/>
      <c r="AF276" s="805"/>
      <c r="AG276" s="805"/>
      <c r="AH276" s="805"/>
      <c r="AI276" s="805"/>
      <c r="AJ276" s="805"/>
      <c r="AK276" s="805"/>
      <c r="AL276" s="805"/>
      <c r="AM276" s="806"/>
    </row>
    <row r="277" spans="1:39" ht="60.75" customHeight="1">
      <c r="B277" s="808"/>
      <c r="C277" s="810"/>
      <c r="D277" s="285">
        <v>2013</v>
      </c>
      <c r="E277" s="285">
        <v>2014</v>
      </c>
      <c r="F277" s="285">
        <v>2015</v>
      </c>
      <c r="G277" s="285">
        <v>2016</v>
      </c>
      <c r="H277" s="285">
        <v>2017</v>
      </c>
      <c r="I277" s="285">
        <v>2018</v>
      </c>
      <c r="J277" s="285">
        <v>2019</v>
      </c>
      <c r="K277" s="285">
        <v>2020</v>
      </c>
      <c r="L277" s="285">
        <v>2021</v>
      </c>
      <c r="M277" s="285">
        <v>2022</v>
      </c>
      <c r="N277" s="815"/>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
      </c>
      <c r="AB277" s="285" t="str">
        <f>'1.  LRAMVA Summary'!G52</f>
        <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f>'1.  LRAMVA Summary'!F53</f>
        <v>0</v>
      </c>
      <c r="AB278" s="291">
        <f>'1.  LRAMVA Summary'!G53</f>
        <v>0</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250</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250</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250</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250</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250</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250</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250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250</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250</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250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250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250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250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250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487</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250</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488</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250</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250</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250</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250</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250</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250</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250</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250</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489</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250</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250</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250</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250</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250</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250</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490</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250</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491</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492</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250</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493</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250</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494</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250</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251</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252</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258</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265</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597</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259</v>
      </c>
      <c r="C404" s="281"/>
      <c r="D404" s="590" t="s">
        <v>524</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07" t="s">
        <v>211</v>
      </c>
      <c r="C405" s="809" t="s">
        <v>33</v>
      </c>
      <c r="D405" s="284" t="s">
        <v>423</v>
      </c>
      <c r="E405" s="811" t="s">
        <v>209</v>
      </c>
      <c r="F405" s="812"/>
      <c r="G405" s="812"/>
      <c r="H405" s="812"/>
      <c r="I405" s="812"/>
      <c r="J405" s="812"/>
      <c r="K405" s="812"/>
      <c r="L405" s="812"/>
      <c r="M405" s="813"/>
      <c r="N405" s="814" t="s">
        <v>213</v>
      </c>
      <c r="O405" s="284" t="s">
        <v>424</v>
      </c>
      <c r="P405" s="811" t="s">
        <v>212</v>
      </c>
      <c r="Q405" s="812"/>
      <c r="R405" s="812"/>
      <c r="S405" s="812"/>
      <c r="T405" s="812"/>
      <c r="U405" s="812"/>
      <c r="V405" s="812"/>
      <c r="W405" s="812"/>
      <c r="X405" s="813"/>
      <c r="Y405" s="804" t="s">
        <v>244</v>
      </c>
      <c r="Z405" s="805"/>
      <c r="AA405" s="805"/>
      <c r="AB405" s="805"/>
      <c r="AC405" s="805"/>
      <c r="AD405" s="805"/>
      <c r="AE405" s="805"/>
      <c r="AF405" s="805"/>
      <c r="AG405" s="805"/>
      <c r="AH405" s="805"/>
      <c r="AI405" s="805"/>
      <c r="AJ405" s="805"/>
      <c r="AK405" s="805"/>
      <c r="AL405" s="805"/>
      <c r="AM405" s="806"/>
    </row>
    <row r="406" spans="1:40" ht="45.75" customHeight="1">
      <c r="B406" s="808"/>
      <c r="C406" s="810"/>
      <c r="D406" s="285">
        <v>2014</v>
      </c>
      <c r="E406" s="285">
        <v>2015</v>
      </c>
      <c r="F406" s="285">
        <v>2016</v>
      </c>
      <c r="G406" s="285">
        <v>2017</v>
      </c>
      <c r="H406" s="285">
        <v>2018</v>
      </c>
      <c r="I406" s="285">
        <v>2019</v>
      </c>
      <c r="J406" s="285">
        <v>2020</v>
      </c>
      <c r="K406" s="285">
        <v>2021</v>
      </c>
      <c r="L406" s="285">
        <v>2022</v>
      </c>
      <c r="M406" s="285">
        <v>2023</v>
      </c>
      <c r="N406" s="815"/>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
      </c>
      <c r="AB406" s="285" t="str">
        <f>'1.  LRAMVA Summary'!G52</f>
        <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f>'1.  LRAMVA Summary'!F53</f>
        <v>0</v>
      </c>
      <c r="AB407" s="291">
        <f>'1.  LRAMVA Summary'!G53</f>
        <v>0</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260</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260</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260</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260</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260</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260</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260</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486</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260</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260</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260</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260</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260</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260</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260</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487</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260</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488</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260</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260</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260</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260</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260</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260</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260</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260</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489</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260</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260</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260</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260</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260</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260</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490</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260</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491</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492</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260</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493</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260</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494</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260</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261</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262</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75">
      <c r="B521" s="349" t="s">
        <v>263</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264</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266</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597</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529</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1087" zoomScale="90" zoomScaleNormal="90" workbookViewId="0">
      <pane xSplit="2" topLeftCell="S1" activePane="topRight" state="frozen"/>
      <selection pane="topRight" activeCell="AE1110" sqref="AE1110"/>
    </sheetView>
  </sheetViews>
  <sheetFormatPr defaultColWidth="9" defaultRowHeight="15" outlineLevelRow="1" outlineLevelCol="1"/>
  <cols>
    <col min="1" max="1" width="4.5703125" style="522" customWidth="1"/>
    <col min="2" max="2" width="44" style="427" customWidth="1"/>
    <col min="3" max="3" width="13.42578125" style="427" customWidth="1"/>
    <col min="4" max="4" width="17" style="427" customWidth="1"/>
    <col min="5" max="13" width="9" style="427"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817"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17"/>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17"/>
      <c r="C16" s="800" t="s">
        <v>554</v>
      </c>
      <c r="D16" s="801"/>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17" t="s">
        <v>507</v>
      </c>
      <c r="C18" s="816" t="s">
        <v>697</v>
      </c>
      <c r="D18" s="816"/>
      <c r="E18" s="816"/>
      <c r="F18" s="816"/>
      <c r="G18" s="816"/>
      <c r="H18" s="816"/>
      <c r="I18" s="816"/>
      <c r="J18" s="816"/>
      <c r="K18" s="816"/>
      <c r="L18" s="816"/>
      <c r="M18" s="816"/>
      <c r="N18" s="816"/>
      <c r="O18" s="816"/>
      <c r="P18" s="816"/>
      <c r="Q18" s="816"/>
      <c r="R18" s="816"/>
      <c r="S18" s="816"/>
      <c r="T18" s="816"/>
      <c r="U18" s="816"/>
      <c r="V18" s="816"/>
      <c r="W18" s="816"/>
      <c r="X18" s="816"/>
      <c r="Y18" s="606"/>
      <c r="Z18" s="606"/>
      <c r="AA18" s="606"/>
      <c r="AB18" s="606"/>
      <c r="AC18" s="606"/>
      <c r="AD18" s="606"/>
      <c r="AE18" s="270"/>
      <c r="AF18" s="265"/>
      <c r="AG18" s="265"/>
      <c r="AH18" s="265"/>
      <c r="AI18" s="265"/>
      <c r="AJ18" s="265"/>
      <c r="AK18" s="265"/>
      <c r="AL18" s="265"/>
      <c r="AM18" s="265"/>
    </row>
    <row r="19" spans="2:39" ht="45.75" customHeight="1">
      <c r="B19" s="817"/>
      <c r="C19" s="816" t="s">
        <v>580</v>
      </c>
      <c r="D19" s="816"/>
      <c r="E19" s="816"/>
      <c r="F19" s="816"/>
      <c r="G19" s="816"/>
      <c r="H19" s="816"/>
      <c r="I19" s="816"/>
      <c r="J19" s="816"/>
      <c r="K19" s="816"/>
      <c r="L19" s="816"/>
      <c r="M19" s="816"/>
      <c r="N19" s="816"/>
      <c r="O19" s="816"/>
      <c r="P19" s="816"/>
      <c r="Q19" s="816"/>
      <c r="R19" s="816"/>
      <c r="S19" s="816"/>
      <c r="T19" s="816"/>
      <c r="U19" s="816"/>
      <c r="V19" s="816"/>
      <c r="W19" s="816"/>
      <c r="X19" s="816"/>
      <c r="Y19" s="606"/>
      <c r="Z19" s="606"/>
      <c r="AA19" s="606"/>
      <c r="AB19" s="606"/>
      <c r="AC19" s="606"/>
      <c r="AD19" s="606"/>
      <c r="AE19" s="270"/>
      <c r="AF19" s="265"/>
      <c r="AG19" s="265"/>
      <c r="AH19" s="265"/>
      <c r="AI19" s="265"/>
      <c r="AJ19" s="265"/>
      <c r="AK19" s="265"/>
      <c r="AL19" s="265"/>
      <c r="AM19" s="265"/>
    </row>
    <row r="20" spans="2:39" ht="62.25" customHeight="1">
      <c r="B20" s="273"/>
      <c r="C20" s="816" t="s">
        <v>578</v>
      </c>
      <c r="D20" s="816"/>
      <c r="E20" s="816"/>
      <c r="F20" s="816"/>
      <c r="G20" s="816"/>
      <c r="H20" s="816"/>
      <c r="I20" s="816"/>
      <c r="J20" s="816"/>
      <c r="K20" s="816"/>
      <c r="L20" s="816"/>
      <c r="M20" s="816"/>
      <c r="N20" s="816"/>
      <c r="O20" s="816"/>
      <c r="P20" s="816"/>
      <c r="Q20" s="816"/>
      <c r="R20" s="816"/>
      <c r="S20" s="816"/>
      <c r="T20" s="816"/>
      <c r="U20" s="816"/>
      <c r="V20" s="816"/>
      <c r="W20" s="816"/>
      <c r="X20" s="816"/>
      <c r="Y20" s="606"/>
      <c r="Z20" s="606"/>
      <c r="AA20" s="606"/>
      <c r="AB20" s="606"/>
      <c r="AC20" s="606"/>
      <c r="AD20" s="606"/>
      <c r="AE20" s="428"/>
      <c r="AF20" s="265"/>
      <c r="AG20" s="265"/>
      <c r="AH20" s="265"/>
      <c r="AI20" s="265"/>
      <c r="AJ20" s="265"/>
      <c r="AK20" s="265"/>
      <c r="AL20" s="265"/>
      <c r="AM20" s="265"/>
    </row>
    <row r="21" spans="2:39" ht="37.5" customHeight="1">
      <c r="B21" s="273"/>
      <c r="C21" s="816" t="s">
        <v>642</v>
      </c>
      <c r="D21" s="816"/>
      <c r="E21" s="816"/>
      <c r="F21" s="816"/>
      <c r="G21" s="816"/>
      <c r="H21" s="816"/>
      <c r="I21" s="816"/>
      <c r="J21" s="816"/>
      <c r="K21" s="816"/>
      <c r="L21" s="816"/>
      <c r="M21" s="816"/>
      <c r="N21" s="816"/>
      <c r="O21" s="816"/>
      <c r="P21" s="816"/>
      <c r="Q21" s="816"/>
      <c r="R21" s="816"/>
      <c r="S21" s="816"/>
      <c r="T21" s="816"/>
      <c r="U21" s="816"/>
      <c r="V21" s="816"/>
      <c r="W21" s="816"/>
      <c r="X21" s="816"/>
      <c r="Y21" s="606"/>
      <c r="Z21" s="606"/>
      <c r="AA21" s="606"/>
      <c r="AB21" s="606"/>
      <c r="AC21" s="606"/>
      <c r="AD21" s="606"/>
      <c r="AE21" s="276"/>
      <c r="AF21" s="265"/>
      <c r="AG21" s="265"/>
      <c r="AH21" s="265"/>
      <c r="AI21" s="265"/>
      <c r="AJ21" s="265"/>
      <c r="AK21" s="265"/>
      <c r="AL21" s="265"/>
      <c r="AM21" s="265"/>
    </row>
    <row r="22" spans="2:39" ht="54.75" customHeight="1">
      <c r="B22" s="273"/>
      <c r="C22" s="816" t="s">
        <v>628</v>
      </c>
      <c r="D22" s="816"/>
      <c r="E22" s="816"/>
      <c r="F22" s="816"/>
      <c r="G22" s="816"/>
      <c r="H22" s="816"/>
      <c r="I22" s="816"/>
      <c r="J22" s="816"/>
      <c r="K22" s="816"/>
      <c r="L22" s="816"/>
      <c r="M22" s="816"/>
      <c r="N22" s="816"/>
      <c r="O22" s="816"/>
      <c r="P22" s="816"/>
      <c r="Q22" s="816"/>
      <c r="R22" s="816"/>
      <c r="S22" s="816"/>
      <c r="T22" s="816"/>
      <c r="U22" s="816"/>
      <c r="V22" s="816"/>
      <c r="W22" s="816"/>
      <c r="X22" s="816"/>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17" t="s">
        <v>530</v>
      </c>
      <c r="C24" s="596" t="s">
        <v>532</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17"/>
      <c r="C25" s="596" t="s">
        <v>533</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534</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535</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536</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267</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07" t="s">
        <v>211</v>
      </c>
      <c r="C34" s="809" t="s">
        <v>33</v>
      </c>
      <c r="D34" s="284" t="s">
        <v>423</v>
      </c>
      <c r="E34" s="811" t="s">
        <v>209</v>
      </c>
      <c r="F34" s="812"/>
      <c r="G34" s="812"/>
      <c r="H34" s="812"/>
      <c r="I34" s="812"/>
      <c r="J34" s="812"/>
      <c r="K34" s="812"/>
      <c r="L34" s="812"/>
      <c r="M34" s="813"/>
      <c r="N34" s="814" t="s">
        <v>213</v>
      </c>
      <c r="O34" s="284" t="s">
        <v>424</v>
      </c>
      <c r="P34" s="811" t="s">
        <v>212</v>
      </c>
      <c r="Q34" s="812"/>
      <c r="R34" s="812"/>
      <c r="S34" s="812"/>
      <c r="T34" s="812"/>
      <c r="U34" s="812"/>
      <c r="V34" s="812"/>
      <c r="W34" s="812"/>
      <c r="X34" s="813"/>
      <c r="Y34" s="804" t="s">
        <v>244</v>
      </c>
      <c r="Z34" s="805"/>
      <c r="AA34" s="805"/>
      <c r="AB34" s="805"/>
      <c r="AC34" s="805"/>
      <c r="AD34" s="805"/>
      <c r="AE34" s="805"/>
      <c r="AF34" s="805"/>
      <c r="AG34" s="805"/>
      <c r="AH34" s="805"/>
      <c r="AI34" s="805"/>
      <c r="AJ34" s="805"/>
      <c r="AK34" s="805"/>
      <c r="AL34" s="805"/>
      <c r="AM34" s="806"/>
    </row>
    <row r="35" spans="1:39" ht="65.25" customHeight="1">
      <c r="B35" s="808"/>
      <c r="C35" s="810"/>
      <c r="D35" s="285">
        <v>2015</v>
      </c>
      <c r="E35" s="285">
        <v>2016</v>
      </c>
      <c r="F35" s="285">
        <v>2017</v>
      </c>
      <c r="G35" s="285">
        <v>2018</v>
      </c>
      <c r="H35" s="285">
        <v>2019</v>
      </c>
      <c r="I35" s="285">
        <v>2020</v>
      </c>
      <c r="J35" s="285">
        <v>2021</v>
      </c>
      <c r="K35" s="285">
        <v>2022</v>
      </c>
      <c r="L35" s="285">
        <v>2023</v>
      </c>
      <c r="M35" s="429">
        <v>2024</v>
      </c>
      <c r="N35" s="815"/>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
      </c>
      <c r="AB35" s="285" t="str">
        <f>'1.  LRAMVA Summary'!G52</f>
        <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505</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f>'1.  LRAMVA Summary'!F53</f>
        <v>0</v>
      </c>
      <c r="AB36" s="291">
        <f>'1.  LRAMVA Summary'!G53</f>
        <v>0</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498</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c r="E38" s="295"/>
      <c r="F38" s="295"/>
      <c r="G38" s="295"/>
      <c r="H38" s="295"/>
      <c r="I38" s="295"/>
      <c r="J38" s="295"/>
      <c r="K38" s="295"/>
      <c r="L38" s="295"/>
      <c r="M38" s="295"/>
      <c r="N38" s="291"/>
      <c r="O38" s="295"/>
      <c r="P38" s="295"/>
      <c r="Q38" s="295"/>
      <c r="R38" s="295"/>
      <c r="S38" s="295"/>
      <c r="T38" s="295"/>
      <c r="U38" s="295"/>
      <c r="V38" s="295"/>
      <c r="W38" s="295"/>
      <c r="X38" s="295"/>
      <c r="Y38" s="410"/>
      <c r="Z38" s="410"/>
      <c r="AA38" s="410"/>
      <c r="AB38" s="410"/>
      <c r="AC38" s="410"/>
      <c r="AD38" s="410"/>
      <c r="AE38" s="410"/>
      <c r="AF38" s="410"/>
      <c r="AG38" s="410"/>
      <c r="AH38" s="410"/>
      <c r="AI38" s="410"/>
      <c r="AJ38" s="410"/>
      <c r="AK38" s="410"/>
      <c r="AL38" s="410"/>
      <c r="AM38" s="296">
        <f>SUM(Y38:AL38)</f>
        <v>0</v>
      </c>
    </row>
    <row r="39" spans="1:39" outlineLevel="1">
      <c r="B39" s="294" t="s">
        <v>268</v>
      </c>
      <c r="C39" s="291" t="s">
        <v>163</v>
      </c>
      <c r="D39" s="295"/>
      <c r="E39" s="295"/>
      <c r="F39" s="295"/>
      <c r="G39" s="295"/>
      <c r="H39" s="295"/>
      <c r="I39" s="295"/>
      <c r="J39" s="295"/>
      <c r="K39" s="295"/>
      <c r="L39" s="295"/>
      <c r="M39" s="295"/>
      <c r="N39" s="468"/>
      <c r="O39" s="295"/>
      <c r="P39" s="295"/>
      <c r="Q39" s="295"/>
      <c r="R39" s="295"/>
      <c r="S39" s="295"/>
      <c r="T39" s="295"/>
      <c r="U39" s="295"/>
      <c r="V39" s="295"/>
      <c r="W39" s="295"/>
      <c r="X39" s="295"/>
      <c r="Y39" s="411">
        <f>Y38</f>
        <v>0</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c r="E41" s="295"/>
      <c r="F41" s="295"/>
      <c r="G41" s="295"/>
      <c r="H41" s="295"/>
      <c r="I41" s="295"/>
      <c r="J41" s="295"/>
      <c r="K41" s="295"/>
      <c r="L41" s="295"/>
      <c r="M41" s="295"/>
      <c r="N41" s="291"/>
      <c r="O41" s="295"/>
      <c r="P41" s="295"/>
      <c r="Q41" s="295"/>
      <c r="R41" s="295"/>
      <c r="S41" s="295"/>
      <c r="T41" s="295"/>
      <c r="U41" s="295"/>
      <c r="V41" s="295"/>
      <c r="W41" s="295"/>
      <c r="X41" s="295"/>
      <c r="Y41" s="410"/>
      <c r="Z41" s="410"/>
      <c r="AA41" s="410"/>
      <c r="AB41" s="410"/>
      <c r="AC41" s="410"/>
      <c r="AD41" s="410"/>
      <c r="AE41" s="410"/>
      <c r="AF41" s="410"/>
      <c r="AG41" s="410"/>
      <c r="AH41" s="410"/>
      <c r="AI41" s="410"/>
      <c r="AJ41" s="410"/>
      <c r="AK41" s="410"/>
      <c r="AL41" s="410"/>
      <c r="AM41" s="296">
        <f>SUM(Y41:AL41)</f>
        <v>0</v>
      </c>
    </row>
    <row r="42" spans="1:39" outlineLevel="1">
      <c r="B42" s="294" t="s">
        <v>268</v>
      </c>
      <c r="C42" s="291" t="s">
        <v>163</v>
      </c>
      <c r="D42" s="295"/>
      <c r="E42" s="295"/>
      <c r="F42" s="295"/>
      <c r="G42" s="295"/>
      <c r="H42" s="295"/>
      <c r="I42" s="295"/>
      <c r="J42" s="295"/>
      <c r="K42" s="295"/>
      <c r="L42" s="295"/>
      <c r="M42" s="295"/>
      <c r="N42" s="468"/>
      <c r="O42" s="295"/>
      <c r="P42" s="295"/>
      <c r="Q42" s="295"/>
      <c r="R42" s="295"/>
      <c r="S42" s="295"/>
      <c r="T42" s="295"/>
      <c r="U42" s="295"/>
      <c r="V42" s="295"/>
      <c r="W42" s="295"/>
      <c r="X42" s="295"/>
      <c r="Y42" s="411">
        <f>Y41</f>
        <v>0</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c r="E44" s="295"/>
      <c r="F44" s="295"/>
      <c r="G44" s="295"/>
      <c r="H44" s="295"/>
      <c r="I44" s="295"/>
      <c r="J44" s="295"/>
      <c r="K44" s="295"/>
      <c r="L44" s="295"/>
      <c r="M44" s="295"/>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outlineLevel="1">
      <c r="B45" s="294" t="s">
        <v>268</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0</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683</v>
      </c>
      <c r="C47" s="291" t="s">
        <v>25</v>
      </c>
      <c r="D47" s="295"/>
      <c r="E47" s="295"/>
      <c r="F47" s="295"/>
      <c r="G47" s="295"/>
      <c r="H47" s="295"/>
      <c r="I47" s="295"/>
      <c r="J47" s="295"/>
      <c r="K47" s="295"/>
      <c r="L47" s="295"/>
      <c r="M47" s="295"/>
      <c r="N47" s="291"/>
      <c r="O47" s="295"/>
      <c r="P47" s="295"/>
      <c r="Q47" s="295"/>
      <c r="R47" s="295"/>
      <c r="S47" s="295"/>
      <c r="T47" s="295"/>
      <c r="U47" s="295"/>
      <c r="V47" s="295"/>
      <c r="W47" s="295"/>
      <c r="X47" s="295"/>
      <c r="Y47" s="410"/>
      <c r="Z47" s="410"/>
      <c r="AA47" s="410"/>
      <c r="AB47" s="410"/>
      <c r="AC47" s="410"/>
      <c r="AD47" s="410"/>
      <c r="AE47" s="410"/>
      <c r="AF47" s="410"/>
      <c r="AG47" s="410"/>
      <c r="AH47" s="410"/>
      <c r="AI47" s="410"/>
      <c r="AJ47" s="410"/>
      <c r="AK47" s="410"/>
      <c r="AL47" s="410"/>
      <c r="AM47" s="296">
        <f>SUM(Y47:AL47)</f>
        <v>0</v>
      </c>
    </row>
    <row r="48" spans="1:39" outlineLevel="1">
      <c r="B48" s="294" t="s">
        <v>268</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0</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268</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499</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outlineLevel="1">
      <c r="B55" s="294" t="s">
        <v>268</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c r="E57" s="295"/>
      <c r="F57" s="295"/>
      <c r="G57" s="295"/>
      <c r="H57" s="295"/>
      <c r="I57" s="295"/>
      <c r="J57" s="295"/>
      <c r="K57" s="295"/>
      <c r="L57" s="295"/>
      <c r="M57" s="295"/>
      <c r="N57" s="295">
        <v>12</v>
      </c>
      <c r="O57" s="295"/>
      <c r="P57" s="295"/>
      <c r="Q57" s="295"/>
      <c r="R57" s="295"/>
      <c r="S57" s="295"/>
      <c r="T57" s="295"/>
      <c r="U57" s="295"/>
      <c r="V57" s="295"/>
      <c r="W57" s="295"/>
      <c r="X57" s="295"/>
      <c r="Y57" s="533"/>
      <c r="Z57" s="533"/>
      <c r="AA57" s="533"/>
      <c r="AB57" s="410"/>
      <c r="AC57" s="533"/>
      <c r="AD57" s="410"/>
      <c r="AE57" s="410"/>
      <c r="AF57" s="415"/>
      <c r="AG57" s="415"/>
      <c r="AH57" s="415"/>
      <c r="AI57" s="415"/>
      <c r="AJ57" s="415"/>
      <c r="AK57" s="415"/>
      <c r="AL57" s="415"/>
      <c r="AM57" s="296">
        <f>SUM(Y57:AL57)</f>
        <v>0</v>
      </c>
    </row>
    <row r="58" spans="1:39" outlineLevel="1">
      <c r="B58" s="294" t="s">
        <v>268</v>
      </c>
      <c r="C58" s="291" t="s">
        <v>163</v>
      </c>
      <c r="D58" s="295"/>
      <c r="E58" s="295"/>
      <c r="F58" s="295"/>
      <c r="G58" s="295"/>
      <c r="H58" s="295"/>
      <c r="I58" s="295"/>
      <c r="J58" s="295"/>
      <c r="K58" s="295"/>
      <c r="L58" s="295"/>
      <c r="M58" s="295"/>
      <c r="N58" s="295">
        <f>N57</f>
        <v>12</v>
      </c>
      <c r="O58" s="295"/>
      <c r="P58" s="295"/>
      <c r="Q58" s="295"/>
      <c r="R58" s="295"/>
      <c r="S58" s="295"/>
      <c r="T58" s="295"/>
      <c r="U58" s="295"/>
      <c r="V58" s="295"/>
      <c r="W58" s="295"/>
      <c r="X58" s="295"/>
      <c r="Y58" s="411">
        <f>Y57</f>
        <v>0</v>
      </c>
      <c r="Z58" s="411">
        <f>Z57</f>
        <v>0</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outlineLevel="1">
      <c r="B61" s="294" t="s">
        <v>268</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268</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268</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268</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268</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20" t="s">
        <v>268</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3"/>
      <c r="Z80" s="410"/>
      <c r="AA80" s="410"/>
      <c r="AB80" s="410"/>
      <c r="AC80" s="410"/>
      <c r="AD80" s="410"/>
      <c r="AE80" s="410"/>
      <c r="AF80" s="410"/>
      <c r="AG80" s="410"/>
      <c r="AH80" s="410"/>
      <c r="AI80" s="410"/>
      <c r="AJ80" s="410"/>
      <c r="AK80" s="410"/>
      <c r="AL80" s="410"/>
      <c r="AM80" s="296">
        <f>SUM(Y80:AL80)</f>
        <v>0</v>
      </c>
    </row>
    <row r="81" spans="1:40" outlineLevel="1">
      <c r="B81" s="294" t="s">
        <v>268</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491</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496</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268</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492</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268</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497</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268</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268</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268</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268</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504</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500</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268</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268</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268</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268</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268</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268</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268</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268</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268</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268</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268</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268</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502</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268</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268</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268</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503</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268</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268</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268</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268</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268</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268</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268</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268</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268</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268</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268</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268</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268</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268</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272</v>
      </c>
      <c r="C195" s="329"/>
      <c r="D195" s="329">
        <f>SUM(D38:D193)</f>
        <v>0</v>
      </c>
      <c r="E195" s="329"/>
      <c r="F195" s="329"/>
      <c r="G195" s="329"/>
      <c r="H195" s="329"/>
      <c r="I195" s="329"/>
      <c r="J195" s="329"/>
      <c r="K195" s="329"/>
      <c r="L195" s="329"/>
      <c r="M195" s="329"/>
      <c r="N195" s="329"/>
      <c r="O195" s="329">
        <f>SUM(O38:O193)</f>
        <v>0</v>
      </c>
      <c r="P195" s="329"/>
      <c r="Q195" s="329"/>
      <c r="R195" s="329"/>
      <c r="S195" s="329"/>
      <c r="T195" s="329"/>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273</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75">
      <c r="B204" s="349" t="s">
        <v>269</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75">
      <c r="B205" s="349" t="s">
        <v>270</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75">
      <c r="B206" s="349" t="s">
        <v>271</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597</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274</v>
      </c>
      <c r="C216" s="281"/>
      <c r="D216" s="590" t="s">
        <v>529</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07" t="s">
        <v>211</v>
      </c>
      <c r="C217" s="809" t="s">
        <v>33</v>
      </c>
      <c r="D217" s="284" t="s">
        <v>423</v>
      </c>
      <c r="E217" s="811" t="s">
        <v>209</v>
      </c>
      <c r="F217" s="812"/>
      <c r="G217" s="812"/>
      <c r="H217" s="812"/>
      <c r="I217" s="812"/>
      <c r="J217" s="812"/>
      <c r="K217" s="812"/>
      <c r="L217" s="812"/>
      <c r="M217" s="813"/>
      <c r="N217" s="814" t="s">
        <v>213</v>
      </c>
      <c r="O217" s="284" t="s">
        <v>424</v>
      </c>
      <c r="P217" s="811" t="s">
        <v>212</v>
      </c>
      <c r="Q217" s="812"/>
      <c r="R217" s="812"/>
      <c r="S217" s="812"/>
      <c r="T217" s="812"/>
      <c r="U217" s="812"/>
      <c r="V217" s="812"/>
      <c r="W217" s="812"/>
      <c r="X217" s="813"/>
      <c r="Y217" s="804" t="s">
        <v>244</v>
      </c>
      <c r="Z217" s="805"/>
      <c r="AA217" s="805"/>
      <c r="AB217" s="805"/>
      <c r="AC217" s="805"/>
      <c r="AD217" s="805"/>
      <c r="AE217" s="805"/>
      <c r="AF217" s="805"/>
      <c r="AG217" s="805"/>
      <c r="AH217" s="805"/>
      <c r="AI217" s="805"/>
      <c r="AJ217" s="805"/>
      <c r="AK217" s="805"/>
      <c r="AL217" s="805"/>
      <c r="AM217" s="806"/>
    </row>
    <row r="218" spans="1:39" ht="60.75" customHeight="1">
      <c r="B218" s="808"/>
      <c r="C218" s="810"/>
      <c r="D218" s="285">
        <v>2016</v>
      </c>
      <c r="E218" s="285">
        <v>2017</v>
      </c>
      <c r="F218" s="285">
        <v>2018</v>
      </c>
      <c r="G218" s="285">
        <v>2019</v>
      </c>
      <c r="H218" s="285">
        <v>2020</v>
      </c>
      <c r="I218" s="285">
        <v>2021</v>
      </c>
      <c r="J218" s="285">
        <v>2022</v>
      </c>
      <c r="K218" s="285">
        <v>2023</v>
      </c>
      <c r="L218" s="285">
        <v>2024</v>
      </c>
      <c r="M218" s="285">
        <v>2025</v>
      </c>
      <c r="N218" s="815"/>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
      </c>
      <c r="AB218" s="285" t="str">
        <f>'1.  LRAMVA Summary'!G52</f>
        <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505</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f>'1.  LRAMVA Summary'!F53</f>
        <v>0</v>
      </c>
      <c r="AB219" s="291">
        <f>'1.  LRAMVA Summary'!G53</f>
        <v>0</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498</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290</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290</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290</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683</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290</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290</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499</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290</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290</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290</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290</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290</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290</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290</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290</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290</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491</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496</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290</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492</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290</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497</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290</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290</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290</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290</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504</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500</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outlineLevel="1">
      <c r="B289" s="294" t="s">
        <v>290</v>
      </c>
      <c r="C289" s="291" t="s">
        <v>163</v>
      </c>
      <c r="D289" s="295"/>
      <c r="E289" s="295"/>
      <c r="F289" s="295"/>
      <c r="G289" s="295"/>
      <c r="H289" s="295"/>
      <c r="I289" s="295"/>
      <c r="J289" s="295"/>
      <c r="K289" s="295"/>
      <c r="L289" s="295"/>
      <c r="M289" s="295"/>
      <c r="N289" s="291"/>
      <c r="O289" s="295"/>
      <c r="P289" s="295"/>
      <c r="Q289" s="295"/>
      <c r="R289" s="295"/>
      <c r="S289" s="295"/>
      <c r="T289" s="295"/>
      <c r="U289" s="295"/>
      <c r="V289" s="295"/>
      <c r="W289" s="295"/>
      <c r="X289" s="295"/>
      <c r="Y289" s="411">
        <f>Y288</f>
        <v>0</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outlineLevel="1">
      <c r="B292" s="294" t="s">
        <v>290</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f>Y291</f>
        <v>0</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290</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290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501</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290</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c r="E304" s="295"/>
      <c r="F304" s="295"/>
      <c r="G304" s="295"/>
      <c r="H304" s="295"/>
      <c r="I304" s="295"/>
      <c r="J304" s="295"/>
      <c r="K304" s="295"/>
      <c r="L304" s="295"/>
      <c r="M304" s="295"/>
      <c r="N304" s="295">
        <v>12</v>
      </c>
      <c r="O304" s="295"/>
      <c r="P304" s="295"/>
      <c r="Q304" s="295"/>
      <c r="R304" s="295"/>
      <c r="S304" s="295"/>
      <c r="T304" s="295"/>
      <c r="U304" s="295"/>
      <c r="V304" s="295"/>
      <c r="W304" s="295"/>
      <c r="X304" s="295"/>
      <c r="Y304" s="426"/>
      <c r="Z304" s="410"/>
      <c r="AA304" s="410"/>
      <c r="AB304" s="410"/>
      <c r="AC304" s="410"/>
      <c r="AD304" s="410"/>
      <c r="AE304" s="410"/>
      <c r="AF304" s="410"/>
      <c r="AG304" s="415"/>
      <c r="AH304" s="415"/>
      <c r="AI304" s="415"/>
      <c r="AJ304" s="415"/>
      <c r="AK304" s="415"/>
      <c r="AL304" s="415"/>
      <c r="AM304" s="296">
        <f>SUM(Y304:AL304)</f>
        <v>0</v>
      </c>
    </row>
    <row r="305" spans="1:39" outlineLevel="1">
      <c r="B305" s="294" t="s">
        <v>290</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Y304</f>
        <v>0</v>
      </c>
      <c r="Z305" s="411">
        <f t="shared" ref="Z305" si="811">Z304</f>
        <v>0</v>
      </c>
      <c r="AA305" s="411">
        <f t="shared" ref="AA305" si="812">AA304</f>
        <v>0</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outlineLevel="1">
      <c r="B308" s="294" t="s">
        <v>290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 si="824">Z307</f>
        <v>0</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290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290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290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290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290</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502</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290</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290</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290</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503</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290</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290</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290</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290</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290</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290</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290</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290</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290</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290</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290</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290</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290</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290</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275</v>
      </c>
      <c r="C378" s="329"/>
      <c r="D378" s="329">
        <f>SUM(D221:D376)</f>
        <v>0</v>
      </c>
      <c r="E378" s="329"/>
      <c r="F378" s="329"/>
      <c r="G378" s="329"/>
      <c r="H378" s="329"/>
      <c r="I378" s="329"/>
      <c r="J378" s="329"/>
      <c r="K378" s="329"/>
      <c r="L378" s="329"/>
      <c r="M378" s="329"/>
      <c r="N378" s="329"/>
      <c r="O378" s="329">
        <f>SUM(O221:O376)</f>
        <v>0</v>
      </c>
      <c r="P378" s="329"/>
      <c r="Q378" s="329"/>
      <c r="R378" s="329"/>
      <c r="S378" s="329"/>
      <c r="T378" s="329"/>
      <c r="U378" s="329"/>
      <c r="V378" s="329"/>
      <c r="W378" s="329"/>
      <c r="X378" s="329"/>
      <c r="Y378" s="329">
        <f>IF(Y219="kWh",SUMPRODUCT(D221:D376,Y221:Y376))</f>
        <v>0</v>
      </c>
      <c r="Z378" s="329">
        <f>IF(Z219="kWh",SUMPRODUCT(D221:D376,Z221:Z376))</f>
        <v>0</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276</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277</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278</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c r="B383" s="324" t="s">
        <v>279</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c r="B384" s="324" t="s">
        <v>280</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c r="B385" s="324" t="s">
        <v>281</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c r="B386" s="324" t="s">
        <v>282</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0</v>
      </c>
    </row>
    <row r="387" spans="2:39">
      <c r="B387" s="324" t="s">
        <v>291</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5">Z378*Z381</f>
        <v>0</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0</v>
      </c>
    </row>
    <row r="388" spans="2:39" ht="15.75">
      <c r="B388" s="349" t="s">
        <v>283</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6">SUM(Z382:Z387)</f>
        <v>0</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0</v>
      </c>
    </row>
    <row r="389" spans="2:39" ht="15.75">
      <c r="B389" s="349" t="s">
        <v>284</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75">
      <c r="B390" s="349" t="s">
        <v>285</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286</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0</v>
      </c>
      <c r="Z392" s="291">
        <f>SUMPRODUCT(E221:E376,Z221:Z376)</f>
        <v>0</v>
      </c>
      <c r="AA392" s="291">
        <f t="shared" ref="AA392:AL392" si="1130">IF(AA219="kw",SUMPRODUCT($N$221:$N$376,$P$221:$P$376,AA221:AA376),SUMPRODUCT($E$221:$E$376,AA221:AA376))</f>
        <v>0</v>
      </c>
      <c r="AB392" s="291">
        <f t="shared" si="1130"/>
        <v>0</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c r="B393" s="439" t="s">
        <v>287</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0</v>
      </c>
      <c r="Z393" s="291">
        <f>SUMPRODUCT(F221:F376,Z221:Z376)</f>
        <v>0</v>
      </c>
      <c r="AA393" s="291">
        <f t="shared" ref="AA393:AL393" si="1131">IF(AA219="kw",SUMPRODUCT($N$221:$N$376,$Q$221:$Q$376,AA221:AA376),SUMPRODUCT($F$221:$F$376,AA221:AA376))</f>
        <v>0</v>
      </c>
      <c r="AB393" s="291">
        <f t="shared" si="1131"/>
        <v>0</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c r="B394" s="439" t="s">
        <v>288</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1132">IF(AA219="kw",SUMPRODUCT($N$221:$N$376,$R$221:$R$376,AA221:AA376),SUMPRODUCT($G$221:$G$376,AA221:AA376))</f>
        <v>0</v>
      </c>
      <c r="AB394" s="291">
        <f t="shared" si="1132"/>
        <v>0</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c r="B395" s="440" t="s">
        <v>289</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0</v>
      </c>
      <c r="Z395" s="326">
        <f>SUMPRODUCT(H221:H376,Z221:Z376)</f>
        <v>0</v>
      </c>
      <c r="AA395" s="326">
        <f t="shared" ref="AA395:AL395" si="1133">IF(AA219="kw",SUMPRODUCT($N$221:$N$376,$S$221:$S$376,AA221:AA376),SUMPRODUCT($H$221:$H$376,AA221:AA376))</f>
        <v>0</v>
      </c>
      <c r="AB395" s="326">
        <f t="shared" si="1133"/>
        <v>0</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597</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292</v>
      </c>
      <c r="C399" s="281"/>
      <c r="D399" s="590" t="s">
        <v>529</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07" t="s">
        <v>211</v>
      </c>
      <c r="C400" s="809" t="s">
        <v>33</v>
      </c>
      <c r="D400" s="284" t="s">
        <v>423</v>
      </c>
      <c r="E400" s="811" t="s">
        <v>209</v>
      </c>
      <c r="F400" s="812"/>
      <c r="G400" s="812"/>
      <c r="H400" s="812"/>
      <c r="I400" s="812"/>
      <c r="J400" s="812"/>
      <c r="K400" s="812"/>
      <c r="L400" s="812"/>
      <c r="M400" s="813"/>
      <c r="N400" s="814" t="s">
        <v>213</v>
      </c>
      <c r="O400" s="284" t="s">
        <v>424</v>
      </c>
      <c r="P400" s="811" t="s">
        <v>212</v>
      </c>
      <c r="Q400" s="812"/>
      <c r="R400" s="812"/>
      <c r="S400" s="812"/>
      <c r="T400" s="812"/>
      <c r="U400" s="812"/>
      <c r="V400" s="812"/>
      <c r="W400" s="812"/>
      <c r="X400" s="813"/>
      <c r="Y400" s="804" t="s">
        <v>244</v>
      </c>
      <c r="Z400" s="805"/>
      <c r="AA400" s="805"/>
      <c r="AB400" s="805"/>
      <c r="AC400" s="805"/>
      <c r="AD400" s="805"/>
      <c r="AE400" s="805"/>
      <c r="AF400" s="805"/>
      <c r="AG400" s="805"/>
      <c r="AH400" s="805"/>
      <c r="AI400" s="805"/>
      <c r="AJ400" s="805"/>
      <c r="AK400" s="805"/>
      <c r="AL400" s="805"/>
      <c r="AM400" s="806"/>
    </row>
    <row r="401" spans="1:39" ht="61.5" customHeight="1">
      <c r="B401" s="808"/>
      <c r="C401" s="810"/>
      <c r="D401" s="285">
        <v>2017</v>
      </c>
      <c r="E401" s="285">
        <v>2018</v>
      </c>
      <c r="F401" s="285">
        <v>2019</v>
      </c>
      <c r="G401" s="285">
        <v>2020</v>
      </c>
      <c r="H401" s="285">
        <v>2021</v>
      </c>
      <c r="I401" s="285">
        <v>2022</v>
      </c>
      <c r="J401" s="285">
        <v>2023</v>
      </c>
      <c r="K401" s="285">
        <v>2024</v>
      </c>
      <c r="L401" s="285">
        <v>2025</v>
      </c>
      <c r="M401" s="285">
        <v>2026</v>
      </c>
      <c r="N401" s="815"/>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
      </c>
      <c r="AB401" s="285" t="str">
        <f>'1.  LRAMVA Summary'!G52</f>
        <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505</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f>'1.  LRAMVA Summary'!F53</f>
        <v>0</v>
      </c>
      <c r="AB402" s="291">
        <f>'1.  LRAMVA Summary'!G53</f>
        <v>0</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498</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309</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309</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309</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683</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309</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309</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499</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309</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309</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309</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309</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309</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309</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309</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491</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496</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309</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492</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309</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497</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309</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309</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309</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309</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504</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500</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c r="E471" s="295"/>
      <c r="F471" s="295"/>
      <c r="G471" s="295"/>
      <c r="H471" s="295"/>
      <c r="I471" s="295"/>
      <c r="J471" s="295"/>
      <c r="K471" s="295"/>
      <c r="L471" s="295"/>
      <c r="M471" s="295"/>
      <c r="N471" s="291"/>
      <c r="O471" s="295"/>
      <c r="P471" s="295"/>
      <c r="Q471" s="295"/>
      <c r="R471" s="295"/>
      <c r="S471" s="295"/>
      <c r="T471" s="295"/>
      <c r="U471" s="295"/>
      <c r="V471" s="295"/>
      <c r="W471" s="295"/>
      <c r="X471" s="295"/>
      <c r="Y471" s="410"/>
      <c r="Z471" s="410"/>
      <c r="AA471" s="410"/>
      <c r="AB471" s="410"/>
      <c r="AC471" s="410"/>
      <c r="AD471" s="410"/>
      <c r="AE471" s="410"/>
      <c r="AF471" s="410"/>
      <c r="AG471" s="410"/>
      <c r="AH471" s="410"/>
      <c r="AI471" s="410"/>
      <c r="AJ471" s="410"/>
      <c r="AK471" s="410"/>
      <c r="AL471" s="410"/>
      <c r="AM471" s="296">
        <f>SUM(Y471:AL471)</f>
        <v>0</v>
      </c>
    </row>
    <row r="472" spans="1:39" outlineLevel="1">
      <c r="A472" s="532"/>
      <c r="B472" s="431" t="s">
        <v>309</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0</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0"/>
      <c r="Z474" s="410"/>
      <c r="AA474" s="410"/>
      <c r="AB474" s="410"/>
      <c r="AC474" s="410"/>
      <c r="AD474" s="410"/>
      <c r="AE474" s="410"/>
      <c r="AF474" s="410"/>
      <c r="AG474" s="410"/>
      <c r="AH474" s="410"/>
      <c r="AI474" s="410"/>
      <c r="AJ474" s="410"/>
      <c r="AK474" s="410"/>
      <c r="AL474" s="410"/>
      <c r="AM474" s="296">
        <f>SUM(Y474:AL474)</f>
        <v>0</v>
      </c>
    </row>
    <row r="475" spans="1:39" outlineLevel="1">
      <c r="A475" s="532"/>
      <c r="B475" s="431" t="s">
        <v>309</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0</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2"/>
      <c r="B478" s="431" t="s">
        <v>309</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outlineLevel="1">
      <c r="A481" s="532"/>
      <c r="B481" s="431" t="s">
        <v>309</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0</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501</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2"/>
      <c r="B485" s="431" t="s">
        <v>309</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outlineLevel="1">
      <c r="A488" s="532"/>
      <c r="B488" s="431" t="s">
        <v>309</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0</v>
      </c>
      <c r="AA488" s="411">
        <f t="shared" ref="AA488" si="1388">AA487</f>
        <v>0</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outlineLevel="1">
      <c r="A491" s="532"/>
      <c r="B491" s="431" t="s">
        <v>309</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v>
      </c>
      <c r="AA491" s="411">
        <f t="shared" ref="AA491" si="1401">AA490</f>
        <v>0</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309</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309</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309</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309</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309</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502</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309</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309</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309</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503</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outlineLevel="1">
      <c r="A520" s="532"/>
      <c r="B520" s="431" t="s">
        <v>309</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309</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309</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309</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309</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309</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309</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309</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309</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309</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309</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309</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309</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309</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293</v>
      </c>
      <c r="C561" s="329"/>
      <c r="D561" s="329">
        <f>SUM(D404:D559)</f>
        <v>0</v>
      </c>
      <c r="E561" s="329"/>
      <c r="F561" s="329"/>
      <c r="G561" s="329"/>
      <c r="H561" s="329"/>
      <c r="I561" s="329"/>
      <c r="J561" s="329"/>
      <c r="K561" s="329"/>
      <c r="L561" s="329"/>
      <c r="M561" s="329"/>
      <c r="N561" s="329"/>
      <c r="O561" s="329">
        <f>SUM(O404:O559)</f>
        <v>0</v>
      </c>
      <c r="P561" s="329"/>
      <c r="Q561" s="329"/>
      <c r="R561" s="329"/>
      <c r="S561" s="329"/>
      <c r="T561" s="329"/>
      <c r="U561" s="329"/>
      <c r="V561" s="329"/>
      <c r="W561" s="329"/>
      <c r="X561" s="329"/>
      <c r="Y561" s="329">
        <f>IF(Y402="kWh",SUMPRODUCT(D404:D559,Y404:Y559))</f>
        <v>0</v>
      </c>
      <c r="Z561" s="329">
        <f>IF(Z402="kWh",SUMPRODUCT(D404:D559,Z404:Z559))</f>
        <v>0</v>
      </c>
      <c r="AA561" s="329">
        <f>IF(AA402="kw",SUMPRODUCT(N404:N559,O404:O559,AA404:AA559),SUMPRODUCT(D404:D559,AA404:AA559))</f>
        <v>0</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294</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295</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296</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c r="B566" s="324" t="s">
        <v>297</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c r="B567" s="324" t="s">
        <v>298</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c r="B568" s="324" t="s">
        <v>299</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c r="B569" s="324" t="s">
        <v>300</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0</v>
      </c>
      <c r="Z569" s="378">
        <f t="shared" si="1700"/>
        <v>0</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0</v>
      </c>
    </row>
    <row r="570" spans="2:39">
      <c r="B570" s="324" t="s">
        <v>301</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701">AA392*AA564</f>
        <v>0</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0</v>
      </c>
    </row>
    <row r="571" spans="2:39">
      <c r="B571" s="324" t="s">
        <v>302</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702">Z561*Z564</f>
        <v>0</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0</v>
      </c>
    </row>
    <row r="572" spans="2:39" ht="15.75">
      <c r="B572" s="349" t="s">
        <v>303</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0</v>
      </c>
    </row>
    <row r="573" spans="2:39" ht="15.75">
      <c r="B573" s="349" t="s">
        <v>304</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05">Z562*Z564</f>
        <v>0</v>
      </c>
      <c r="AA573" s="347">
        <f t="shared" si="1705"/>
        <v>0</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0</v>
      </c>
    </row>
    <row r="574" spans="2:39" ht="15.75">
      <c r="B574" s="349" t="s">
        <v>305</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306</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0</v>
      </c>
      <c r="Z576" s="291">
        <f>SUMPRODUCT(E404:E559,Z404:Z559)</f>
        <v>0</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c r="B577" s="439" t="s">
        <v>307</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0</v>
      </c>
      <c r="AA577" s="291">
        <f t="shared" ref="AA577:AL577" si="1708">IF(AA402="kw",SUMPRODUCT($N$404:$N$559,$Q$404:$Q$559,AA404:AA559),SUMPRODUCT($F$404:$F$559,AA404:AA559))</f>
        <v>0</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c r="B578" s="440" t="s">
        <v>308</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0</v>
      </c>
      <c r="Z578" s="326">
        <f>SUMPRODUCT(G404:G559,Z404:Z559)</f>
        <v>0</v>
      </c>
      <c r="AA578" s="326">
        <f t="shared" ref="AA578:AL578" si="1709">IF(AA402="kw",SUMPRODUCT($N$404:$N$559,$R$404:$R$559,AA404:AA559),SUMPRODUCT($G$404:$G$559,AA404:AA559))</f>
        <v>0</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597</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310</v>
      </c>
      <c r="C582" s="281"/>
      <c r="D582" s="590" t="s">
        <v>529</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07" t="s">
        <v>211</v>
      </c>
      <c r="C583" s="809" t="s">
        <v>33</v>
      </c>
      <c r="D583" s="284" t="s">
        <v>423</v>
      </c>
      <c r="E583" s="811" t="s">
        <v>209</v>
      </c>
      <c r="F583" s="812"/>
      <c r="G583" s="812"/>
      <c r="H583" s="812"/>
      <c r="I583" s="812"/>
      <c r="J583" s="812"/>
      <c r="K583" s="812"/>
      <c r="L583" s="812"/>
      <c r="M583" s="813"/>
      <c r="N583" s="814" t="s">
        <v>213</v>
      </c>
      <c r="O583" s="284" t="s">
        <v>424</v>
      </c>
      <c r="P583" s="811" t="s">
        <v>212</v>
      </c>
      <c r="Q583" s="812"/>
      <c r="R583" s="812"/>
      <c r="S583" s="812"/>
      <c r="T583" s="812"/>
      <c r="U583" s="812"/>
      <c r="V583" s="812"/>
      <c r="W583" s="812"/>
      <c r="X583" s="813"/>
      <c r="Y583" s="804" t="s">
        <v>244</v>
      </c>
      <c r="Z583" s="805"/>
      <c r="AA583" s="805"/>
      <c r="AB583" s="805"/>
      <c r="AC583" s="805"/>
      <c r="AD583" s="805"/>
      <c r="AE583" s="805"/>
      <c r="AF583" s="805"/>
      <c r="AG583" s="805"/>
      <c r="AH583" s="805"/>
      <c r="AI583" s="805"/>
      <c r="AJ583" s="805"/>
      <c r="AK583" s="805"/>
      <c r="AL583" s="805"/>
      <c r="AM583" s="806"/>
    </row>
    <row r="584" spans="1:39" ht="68.25" customHeight="1">
      <c r="B584" s="808"/>
      <c r="C584" s="810"/>
      <c r="D584" s="285">
        <v>2018</v>
      </c>
      <c r="E584" s="285">
        <v>2019</v>
      </c>
      <c r="F584" s="285">
        <v>2020</v>
      </c>
      <c r="G584" s="285">
        <v>2021</v>
      </c>
      <c r="H584" s="285">
        <v>2022</v>
      </c>
      <c r="I584" s="285">
        <v>2023</v>
      </c>
      <c r="J584" s="285">
        <v>2024</v>
      </c>
      <c r="K584" s="285">
        <v>2025</v>
      </c>
      <c r="L584" s="285">
        <v>2026</v>
      </c>
      <c r="M584" s="285">
        <v>2027</v>
      </c>
      <c r="N584" s="815"/>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
      </c>
      <c r="AB584" s="285" t="str">
        <f>'1.  LRAMVA Summary'!G52</f>
        <v/>
      </c>
      <c r="AC584" s="285" t="str">
        <f>'1.  LRAMVA Summary'!H52</f>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505</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f>'1.  LRAMVA Summary'!F53</f>
        <v>0</v>
      </c>
      <c r="AB585" s="291">
        <f>'1.  LRAMVA Summary'!G53</f>
        <v>0</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2"/>
      <c r="B586" s="504" t="s">
        <v>498</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outlineLevel="1">
      <c r="A588" s="532"/>
      <c r="B588" s="294" t="s">
        <v>311</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7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311</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7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311</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2">
        <v>4</v>
      </c>
      <c r="B596" s="520" t="s">
        <v>683</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311</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311</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2"/>
      <c r="B602" s="319" t="s">
        <v>499</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2"/>
      <c r="B604" s="294" t="s">
        <v>311</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311</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311</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311</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311</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2"/>
      <c r="B620" s="294" t="s">
        <v>311</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311</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311</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2"/>
      <c r="B630" s="294" t="s">
        <v>311</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outlineLevel="1">
      <c r="A632" s="532"/>
      <c r="B632" s="288" t="s">
        <v>491</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outlineLevel="1">
      <c r="A633" s="532">
        <v>15</v>
      </c>
      <c r="B633" s="294" t="s">
        <v>496</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2"/>
      <c r="B634" s="294" t="s">
        <v>311</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2">
        <v>16</v>
      </c>
      <c r="B636" s="324" t="s">
        <v>492</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2"/>
      <c r="B637" s="294" t="s">
        <v>311</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2"/>
      <c r="B639" s="519" t="s">
        <v>497</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2"/>
      <c r="B641" s="294" t="s">
        <v>311</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311</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311</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311</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504</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500</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outlineLevel="1">
      <c r="A655" s="532"/>
      <c r="B655" s="294" t="s">
        <v>311</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outlineLevel="1">
      <c r="A658" s="532"/>
      <c r="B658" s="294" t="s">
        <v>311</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outlineLevel="1">
      <c r="A661" s="532"/>
      <c r="B661" s="294" t="s">
        <v>311</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outlineLevel="1">
      <c r="A664" s="532"/>
      <c r="B664" s="294" t="s">
        <v>311</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501</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outlineLevel="1">
      <c r="A668" s="532"/>
      <c r="B668" s="294" t="s">
        <v>311</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outlineLevel="1">
      <c r="A671" s="532"/>
      <c r="B671" s="294" t="s">
        <v>311</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v>
      </c>
      <c r="AA671" s="411">
        <f t="shared" ref="AA671" si="1964">AA670</f>
        <v>0</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outlineLevel="1">
      <c r="A674" s="532"/>
      <c r="B674" s="294" t="s">
        <v>311</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v>
      </c>
      <c r="AA674" s="411">
        <f t="shared" ref="AA674" si="1977">AA673</f>
        <v>0</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311</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outlineLevel="1">
      <c r="A680" s="532"/>
      <c r="B680" s="294" t="s">
        <v>311</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311</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311</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311</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502</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outlineLevel="1">
      <c r="A693" s="532"/>
      <c r="B693" s="294" t="s">
        <v>311</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outlineLevel="1">
      <c r="A696" s="532"/>
      <c r="B696" s="294" t="s">
        <v>311</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311</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outlineLevel="1">
      <c r="A701" s="532"/>
      <c r="B701" s="288" t="s">
        <v>503</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outlineLevel="1">
      <c r="A703" s="532"/>
      <c r="B703" s="294" t="s">
        <v>311</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311</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311</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311</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311</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311</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311</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311</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311</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311</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311</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311</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311</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311</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312</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313</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314</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315</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0</v>
      </c>
      <c r="AN748" s="443"/>
    </row>
    <row r="749" spans="1:40">
      <c r="B749" s="324" t="s">
        <v>316</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0</v>
      </c>
      <c r="AN749" s="443"/>
    </row>
    <row r="750" spans="1:40">
      <c r="B750" s="324" t="s">
        <v>317</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0</v>
      </c>
      <c r="AN750" s="443"/>
    </row>
    <row r="751" spans="1:40">
      <c r="B751" s="324" t="s">
        <v>318</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0</v>
      </c>
      <c r="AN751" s="443"/>
    </row>
    <row r="752" spans="1:40">
      <c r="B752" s="324" t="s">
        <v>319</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0</v>
      </c>
      <c r="Z752" s="378">
        <f t="shared" si="2276"/>
        <v>0</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0</v>
      </c>
      <c r="AN752" s="443"/>
    </row>
    <row r="753" spans="1:40">
      <c r="B753" s="324" t="s">
        <v>320</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0</v>
      </c>
      <c r="Z753" s="378">
        <f t="shared" si="2277"/>
        <v>0</v>
      </c>
      <c r="AA753" s="378">
        <f t="shared" si="2277"/>
        <v>0</v>
      </c>
      <c r="AB753" s="378">
        <f t="shared" si="2277"/>
        <v>0</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0</v>
      </c>
      <c r="AN753" s="443"/>
    </row>
    <row r="754" spans="1:40">
      <c r="B754" s="324" t="s">
        <v>321</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0</v>
      </c>
      <c r="Z754" s="378">
        <f t="shared" si="2278"/>
        <v>0</v>
      </c>
      <c r="AA754" s="378">
        <f t="shared" si="2278"/>
        <v>0</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0</v>
      </c>
      <c r="AN754" s="443"/>
    </row>
    <row r="755" spans="1:40">
      <c r="B755" s="324" t="s">
        <v>322</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79">Z744*Z747</f>
        <v>0</v>
      </c>
      <c r="AA755" s="378">
        <f t="shared" si="2279"/>
        <v>0</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0</v>
      </c>
      <c r="AN755" s="443"/>
    </row>
    <row r="756" spans="1:40" ht="15.75">
      <c r="B756" s="349" t="s">
        <v>323</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2280">SUM(AA748:AA755)</f>
        <v>0</v>
      </c>
      <c r="AB756" s="346">
        <f t="shared" si="2280"/>
        <v>0</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0</v>
      </c>
      <c r="AN756" s="443"/>
    </row>
    <row r="757" spans="1:40" ht="15.75">
      <c r="B757" s="349" t="s">
        <v>324</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2">Z745*Z747</f>
        <v>0</v>
      </c>
      <c r="AA757" s="347">
        <f t="shared" si="2282"/>
        <v>0</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0</v>
      </c>
      <c r="AN757" s="443"/>
    </row>
    <row r="758" spans="1:40" ht="15.75">
      <c r="B758" s="349" t="s">
        <v>325</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326</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4">IF(AA585="kw",SUMPRODUCT($N$587:$N$742,$P$587:$P$742,AA587:AA742),SUMPRODUCT($E$587:$E$742,AA587:AA742))</f>
        <v>0</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c r="B761" s="440" t="s">
        <v>327</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5">IF(AA585="kw",SUMPRODUCT($N$587:$N$742,$Q$587:$Q$742,AA587:AA742),SUMPRODUCT($F$587:$F$742,AA587:AA742))</f>
        <v>0</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597</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328</v>
      </c>
      <c r="C765" s="281"/>
      <c r="D765" s="590" t="s">
        <v>529</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07" t="s">
        <v>211</v>
      </c>
      <c r="C766" s="809" t="s">
        <v>33</v>
      </c>
      <c r="D766" s="284" t="s">
        <v>423</v>
      </c>
      <c r="E766" s="811" t="s">
        <v>209</v>
      </c>
      <c r="F766" s="812"/>
      <c r="G766" s="812"/>
      <c r="H766" s="812"/>
      <c r="I766" s="812"/>
      <c r="J766" s="812"/>
      <c r="K766" s="812"/>
      <c r="L766" s="812"/>
      <c r="M766" s="813"/>
      <c r="N766" s="814" t="s">
        <v>213</v>
      </c>
      <c r="O766" s="284" t="s">
        <v>424</v>
      </c>
      <c r="P766" s="811" t="s">
        <v>212</v>
      </c>
      <c r="Q766" s="812"/>
      <c r="R766" s="812"/>
      <c r="S766" s="812"/>
      <c r="T766" s="812"/>
      <c r="U766" s="812"/>
      <c r="V766" s="812"/>
      <c r="W766" s="812"/>
      <c r="X766" s="813"/>
      <c r="Y766" s="804" t="s">
        <v>244</v>
      </c>
      <c r="Z766" s="805"/>
      <c r="AA766" s="805"/>
      <c r="AB766" s="805"/>
      <c r="AC766" s="805"/>
      <c r="AD766" s="805"/>
      <c r="AE766" s="805"/>
      <c r="AF766" s="805"/>
      <c r="AG766" s="805"/>
      <c r="AH766" s="805"/>
      <c r="AI766" s="805"/>
      <c r="AJ766" s="805"/>
      <c r="AK766" s="805"/>
      <c r="AL766" s="805"/>
      <c r="AM766" s="806"/>
    </row>
    <row r="767" spans="1:40" ht="65.25" customHeight="1">
      <c r="B767" s="808"/>
      <c r="C767" s="810"/>
      <c r="D767" s="285">
        <v>2019</v>
      </c>
      <c r="E767" s="285">
        <v>2020</v>
      </c>
      <c r="F767" s="285">
        <v>2021</v>
      </c>
      <c r="G767" s="285">
        <v>2022</v>
      </c>
      <c r="H767" s="285">
        <v>2023</v>
      </c>
      <c r="I767" s="285">
        <v>2024</v>
      </c>
      <c r="J767" s="285">
        <v>2025</v>
      </c>
      <c r="K767" s="285">
        <v>2026</v>
      </c>
      <c r="L767" s="285">
        <v>2027</v>
      </c>
      <c r="M767" s="285">
        <v>2028</v>
      </c>
      <c r="N767" s="815"/>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
      </c>
      <c r="AB767" s="285" t="str">
        <f>'1.  LRAMVA Summary'!G52</f>
        <v/>
      </c>
      <c r="AC767" s="285" t="str">
        <f>'1.  LRAMVA Summary'!H52</f>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505</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f>'1.  LRAMVA Summary'!F53</f>
        <v>0</v>
      </c>
      <c r="AB768" s="291">
        <f>'1.  LRAMVA Summary'!G53</f>
        <v>0</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2"/>
      <c r="B769" s="504" t="s">
        <v>498</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2"/>
      <c r="B771" s="294" t="s">
        <v>343</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7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2"/>
      <c r="B774" s="294" t="s">
        <v>343</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7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2"/>
      <c r="B777" s="294" t="s">
        <v>343</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2">
        <v>4</v>
      </c>
      <c r="B779" s="520" t="s">
        <v>683</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2"/>
      <c r="B780" s="294" t="s">
        <v>343</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343</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2"/>
      <c r="B785" s="319" t="s">
        <v>499</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2"/>
      <c r="B787" s="294" t="s">
        <v>343</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2"/>
      <c r="B790" s="294" t="s">
        <v>343</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2"/>
      <c r="B793" s="294" t="s">
        <v>343</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2"/>
      <c r="B796" s="294" t="s">
        <v>343</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2"/>
      <c r="B799" s="294" t="s">
        <v>343</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2"/>
      <c r="B803" s="294" t="s">
        <v>343</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2"/>
      <c r="B806" s="294" t="s">
        <v>343</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2"/>
      <c r="B809" s="294" t="s">
        <v>343</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2"/>
      <c r="B813" s="294" t="s">
        <v>343</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2"/>
      <c r="B815" s="288" t="s">
        <v>491</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outlineLevel="1">
      <c r="A816" s="532">
        <v>15</v>
      </c>
      <c r="B816" s="294" t="s">
        <v>496</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2"/>
      <c r="B817" s="294" t="s">
        <v>343</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2">
        <v>16</v>
      </c>
      <c r="B819" s="324" t="s">
        <v>492</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2"/>
      <c r="B820" s="294" t="s">
        <v>343</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2"/>
      <c r="B822" s="519" t="s">
        <v>497</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2"/>
      <c r="B824" s="294" t="s">
        <v>343</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2"/>
      <c r="B827" s="294" t="s">
        <v>343</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2"/>
      <c r="B830" s="294" t="s">
        <v>343</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2"/>
      <c r="B833" s="294" t="s">
        <v>343</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7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2"/>
      <c r="B835" s="518" t="s">
        <v>504</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2"/>
      <c r="B836" s="504" t="s">
        <v>500</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2"/>
      <c r="B838" s="294" t="s">
        <v>343</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outlineLevel="1">
      <c r="A841" s="532"/>
      <c r="B841" s="294" t="s">
        <v>343</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2"/>
      <c r="B844" s="294" t="s">
        <v>343</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2"/>
      <c r="B847" s="294" t="s">
        <v>343</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2"/>
      <c r="B849" s="288" t="s">
        <v>501</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outlineLevel="1">
      <c r="A851" s="532"/>
      <c r="B851" s="294" t="s">
        <v>343</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outlineLevel="1">
      <c r="A854" s="532"/>
      <c r="B854" s="294" t="s">
        <v>343</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v>
      </c>
      <c r="AA854" s="411">
        <f t="shared" ref="AA854" si="2540">AA853</f>
        <v>0</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outlineLevel="1">
      <c r="A857" s="532"/>
      <c r="B857" s="294" t="s">
        <v>343</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outlineLevel="1">
      <c r="A860" s="532"/>
      <c r="B860" s="294" t="s">
        <v>343</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2"/>
      <c r="B863" s="294" t="s">
        <v>343</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outlineLevel="1">
      <c r="A866" s="532"/>
      <c r="B866" s="294" t="s">
        <v>343</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2"/>
      <c r="B869" s="294" t="s">
        <v>343</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2"/>
      <c r="B872" s="294" t="s">
        <v>343</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2"/>
      <c r="B874" s="288" t="s">
        <v>502</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outlineLevel="1">
      <c r="A876" s="532"/>
      <c r="B876" s="294" t="s">
        <v>343</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2"/>
      <c r="B879" s="294" t="s">
        <v>343</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outlineLevel="1">
      <c r="A882" s="532"/>
      <c r="B882" s="294" t="s">
        <v>343</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2"/>
      <c r="B884" s="288" t="s">
        <v>503</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32"/>
      <c r="B886" s="294" t="s">
        <v>343</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2"/>
      <c r="B889" s="294" t="s">
        <v>343</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2"/>
      <c r="B892" s="294" t="s">
        <v>343</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2"/>
      <c r="B895" s="294" t="s">
        <v>343</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2"/>
      <c r="B898" s="294" t="s">
        <v>343</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2"/>
      <c r="B901" s="294" t="s">
        <v>343</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2"/>
      <c r="B904" s="294" t="s">
        <v>343</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2"/>
      <c r="B907" s="294" t="s">
        <v>343</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2"/>
      <c r="B910" s="294" t="s">
        <v>343</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2"/>
      <c r="B913" s="294" t="s">
        <v>343</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2"/>
      <c r="B916" s="294" t="s">
        <v>343</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2"/>
      <c r="B919" s="294" t="s">
        <v>343</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2"/>
      <c r="B922" s="294" t="s">
        <v>343</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2"/>
      <c r="B925" s="294" t="s">
        <v>343</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329</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330</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331</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332</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0</v>
      </c>
    </row>
    <row r="932" spans="2:39">
      <c r="B932" s="324" t="s">
        <v>333</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0</v>
      </c>
    </row>
    <row r="933" spans="2:39">
      <c r="B933" s="324" t="s">
        <v>334</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0</v>
      </c>
    </row>
    <row r="934" spans="2:39">
      <c r="B934" s="324" t="s">
        <v>335</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0</v>
      </c>
    </row>
    <row r="935" spans="2:39">
      <c r="B935" s="324" t="s">
        <v>336</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0</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0</v>
      </c>
    </row>
    <row r="936" spans="2:39">
      <c r="B936" s="324" t="s">
        <v>337</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0</v>
      </c>
      <c r="Z936" s="378">
        <f t="shared" si="2852"/>
        <v>0</v>
      </c>
      <c r="AA936" s="378">
        <f t="shared" si="2852"/>
        <v>0</v>
      </c>
      <c r="AB936" s="378">
        <f t="shared" si="2852"/>
        <v>0</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0</v>
      </c>
    </row>
    <row r="937" spans="2:39">
      <c r="B937" s="324" t="s">
        <v>338</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0</v>
      </c>
      <c r="Z937" s="378">
        <f t="shared" si="2853"/>
        <v>0</v>
      </c>
      <c r="AA937" s="378">
        <f t="shared" si="2853"/>
        <v>0</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0</v>
      </c>
    </row>
    <row r="938" spans="2:39">
      <c r="B938" s="324" t="s">
        <v>339</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0</v>
      </c>
      <c r="Z938" s="378">
        <f t="shared" si="2854"/>
        <v>0</v>
      </c>
      <c r="AA938" s="378">
        <f t="shared" si="2854"/>
        <v>0</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0</v>
      </c>
    </row>
    <row r="939" spans="2:39">
      <c r="B939" s="324" t="s">
        <v>340</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5">Z927*Z930</f>
        <v>0</v>
      </c>
      <c r="AA939" s="378">
        <f t="shared" si="2855"/>
        <v>0</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0</v>
      </c>
    </row>
    <row r="940" spans="2:39" ht="15.75">
      <c r="B940" s="349" t="s">
        <v>344</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6">SUM(Z931:Z939)</f>
        <v>0</v>
      </c>
      <c r="AA940" s="346">
        <f t="shared" si="2856"/>
        <v>0</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0</v>
      </c>
    </row>
    <row r="941" spans="2:39" ht="15.75">
      <c r="B941" s="349" t="s">
        <v>345</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8">Z928*Z930</f>
        <v>0</v>
      </c>
      <c r="AA941" s="347">
        <f t="shared" si="2858"/>
        <v>0</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0</v>
      </c>
    </row>
    <row r="942" spans="2:39" ht="15.75">
      <c r="B942" s="349" t="s">
        <v>346</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341</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0">IF(AA768="kw",SUMPRODUCT($N$770:$N$925,$P$770:$P$925,AA770:AA925),SUMPRODUCT($E$770:$E$925,AA770:AA925))</f>
        <v>0</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597</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342</v>
      </c>
      <c r="C948" s="281"/>
      <c r="D948" s="590" t="s">
        <v>529</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07" t="s">
        <v>211</v>
      </c>
      <c r="C949" s="809" t="s">
        <v>33</v>
      </c>
      <c r="D949" s="284" t="s">
        <v>423</v>
      </c>
      <c r="E949" s="811" t="s">
        <v>209</v>
      </c>
      <c r="F949" s="812"/>
      <c r="G949" s="812"/>
      <c r="H949" s="812"/>
      <c r="I949" s="812"/>
      <c r="J949" s="812"/>
      <c r="K949" s="812"/>
      <c r="L949" s="812"/>
      <c r="M949" s="813"/>
      <c r="N949" s="814" t="s">
        <v>213</v>
      </c>
      <c r="O949" s="284" t="s">
        <v>424</v>
      </c>
      <c r="P949" s="811" t="s">
        <v>212</v>
      </c>
      <c r="Q949" s="812"/>
      <c r="R949" s="812"/>
      <c r="S949" s="812"/>
      <c r="T949" s="812"/>
      <c r="U949" s="812"/>
      <c r="V949" s="812"/>
      <c r="W949" s="812"/>
      <c r="X949" s="813"/>
      <c r="Y949" s="804" t="s">
        <v>244</v>
      </c>
      <c r="Z949" s="805"/>
      <c r="AA949" s="805"/>
      <c r="AB949" s="805"/>
      <c r="AC949" s="805"/>
      <c r="AD949" s="805"/>
      <c r="AE949" s="805"/>
      <c r="AF949" s="805"/>
      <c r="AG949" s="805"/>
      <c r="AH949" s="805"/>
      <c r="AI949" s="805"/>
      <c r="AJ949" s="805"/>
      <c r="AK949" s="805"/>
      <c r="AL949" s="805"/>
      <c r="AM949" s="806"/>
    </row>
    <row r="950" spans="1:39" ht="65.25" customHeight="1">
      <c r="B950" s="808"/>
      <c r="C950" s="810"/>
      <c r="D950" s="285">
        <v>2020</v>
      </c>
      <c r="E950" s="285">
        <v>2021</v>
      </c>
      <c r="F950" s="285">
        <v>2022</v>
      </c>
      <c r="G950" s="285">
        <v>2023</v>
      </c>
      <c r="H950" s="285">
        <v>2024</v>
      </c>
      <c r="I950" s="285">
        <v>2025</v>
      </c>
      <c r="J950" s="285">
        <v>2026</v>
      </c>
      <c r="K950" s="285">
        <v>2027</v>
      </c>
      <c r="L950" s="285">
        <v>2028</v>
      </c>
      <c r="M950" s="285">
        <v>2029</v>
      </c>
      <c r="N950" s="815"/>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
      </c>
      <c r="AB950" s="285" t="str">
        <f>'1.  LRAMVA Summary'!G52</f>
        <v/>
      </c>
      <c r="AC950" s="285" t="str">
        <f>'1.  LRAMVA Summary'!H52</f>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505</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f>'1.  LRAMVA Summary'!F53</f>
        <v>0</v>
      </c>
      <c r="AB951" s="291">
        <f>'1.  LRAMVA Summary'!G53</f>
        <v>0</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customHeight="1" outlineLevel="1">
      <c r="A952" s="532"/>
      <c r="B952" s="504" t="s">
        <v>498</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customHeight="1" outlineLevel="1">
      <c r="A954" s="532"/>
      <c r="B954" s="294" t="s">
        <v>347</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customHeight="1" outlineLevel="1">
      <c r="A957" s="532"/>
      <c r="B957" s="294" t="s">
        <v>347</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customHeight="1" outlineLevel="1">
      <c r="A960" s="532"/>
      <c r="B960" s="294" t="s">
        <v>347</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customHeight="1" outlineLevel="1">
      <c r="A962" s="532">
        <v>4</v>
      </c>
      <c r="B962" s="520" t="s">
        <v>683</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customHeight="1" outlineLevel="1">
      <c r="A963" s="532"/>
      <c r="B963" s="294" t="s">
        <v>347</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customHeight="1" outlineLevel="1">
      <c r="A966" s="532"/>
      <c r="B966" s="294" t="s">
        <v>347</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outlineLevel="1">
      <c r="A968" s="532"/>
      <c r="B968" s="319" t="s">
        <v>499</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customHeight="1" outlineLevel="1">
      <c r="A970" s="532"/>
      <c r="B970" s="294" t="s">
        <v>347</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customHeight="1" outlineLevel="1">
      <c r="A973" s="532"/>
      <c r="B973" s="294" t="s">
        <v>347</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customHeight="1" outlineLevel="1">
      <c r="A976" s="532"/>
      <c r="B976" s="294" t="s">
        <v>347</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customHeight="1" outlineLevel="1">
      <c r="A979" s="532"/>
      <c r="B979" s="294" t="s">
        <v>347</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customHeight="1" outlineLevel="1">
      <c r="A982" s="532"/>
      <c r="B982" s="294" t="s">
        <v>347</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customHeight="1" outlineLevel="1">
      <c r="A986" s="532"/>
      <c r="B986" s="294" t="s">
        <v>347</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customHeight="1" outlineLevel="1">
      <c r="A989" s="532"/>
      <c r="B989" s="294" t="s">
        <v>347</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customHeight="1" outlineLevel="1">
      <c r="A992" s="532"/>
      <c r="B992" s="294" t="s">
        <v>347</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customHeight="1" outlineLevel="1">
      <c r="A996" s="532"/>
      <c r="B996" s="294" t="s">
        <v>347</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outlineLevel="1">
      <c r="A998" s="532"/>
      <c r="B998" s="288" t="s">
        <v>491</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outlineLevel="1">
      <c r="A999" s="532">
        <v>15</v>
      </c>
      <c r="B999" s="294" t="s">
        <v>496</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outlineLevel="1">
      <c r="A1000" s="532"/>
      <c r="B1000" s="294" t="s">
        <v>347</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outlineLevel="1">
      <c r="A1002" s="532">
        <v>16</v>
      </c>
      <c r="B1002" s="324" t="s">
        <v>492</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outlineLevel="1">
      <c r="A1003" s="532"/>
      <c r="B1003" s="294" t="s">
        <v>347</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outlineLevel="1">
      <c r="A1005" s="532"/>
      <c r="B1005" s="519" t="s">
        <v>497</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outlineLevel="1">
      <c r="A1007" s="532"/>
      <c r="B1007" s="294" t="s">
        <v>347</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outlineLevel="1">
      <c r="A1010" s="532"/>
      <c r="B1010" s="294" t="s">
        <v>347</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outlineLevel="1">
      <c r="A1013" s="532"/>
      <c r="B1013" s="294" t="s">
        <v>347</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outlineLevel="1">
      <c r="A1016" s="532"/>
      <c r="B1016" s="294" t="s">
        <v>347</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75"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outlineLevel="1">
      <c r="A1018" s="532"/>
      <c r="B1018" s="518" t="s">
        <v>504</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outlineLevel="1">
      <c r="A1019" s="532"/>
      <c r="B1019" s="504" t="s">
        <v>500</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customHeight="1" outlineLevel="1">
      <c r="A1021" s="532"/>
      <c r="B1021" s="294" t="s">
        <v>347</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customHeight="1" outlineLevel="1">
      <c r="A1024" s="532"/>
      <c r="B1024" s="294" t="s">
        <v>347</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customHeight="1" outlineLevel="1">
      <c r="A1027" s="532"/>
      <c r="B1027" s="294" t="s">
        <v>347</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customHeight="1" outlineLevel="1">
      <c r="A1030" s="532"/>
      <c r="B1030" s="294" t="s">
        <v>347</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customHeight="1" outlineLevel="1">
      <c r="A1032" s="532"/>
      <c r="B1032" s="288" t="s">
        <v>501</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customHeight="1" outlineLevel="1">
      <c r="A1034" s="532"/>
      <c r="B1034" s="294" t="s">
        <v>347</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customHeight="1" outlineLevel="1">
      <c r="A1037" s="532"/>
      <c r="B1037" s="294" t="s">
        <v>347</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customHeight="1" outlineLevel="1">
      <c r="A1040" s="532"/>
      <c r="B1040" s="294" t="s">
        <v>347</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customHeight="1" outlineLevel="1">
      <c r="A1043" s="532"/>
      <c r="B1043" s="294" t="s">
        <v>347</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customHeight="1" outlineLevel="1">
      <c r="A1046" s="532"/>
      <c r="B1046" s="294" t="s">
        <v>347</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customHeight="1" outlineLevel="1">
      <c r="A1049" s="532"/>
      <c r="B1049" s="294" t="s">
        <v>347</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customHeight="1" outlineLevel="1">
      <c r="A1052" s="532"/>
      <c r="B1052" s="294" t="s">
        <v>347</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customHeight="1" outlineLevel="1">
      <c r="A1055" s="532"/>
      <c r="B1055" s="294" t="s">
        <v>347</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customHeight="1" outlineLevel="1">
      <c r="A1057" s="532"/>
      <c r="B1057" s="288" t="s">
        <v>502</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customHeight="1" outlineLevel="1">
      <c r="A1059" s="532"/>
      <c r="B1059" s="294" t="s">
        <v>347</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customHeight="1" outlineLevel="1">
      <c r="A1062" s="532"/>
      <c r="B1062" s="294" t="s">
        <v>347</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customHeight="1" outlineLevel="1">
      <c r="A1065" s="532"/>
      <c r="B1065" s="294" t="s">
        <v>347</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customHeight="1" outlineLevel="1">
      <c r="A1067" s="532"/>
      <c r="B1067" s="288" t="s">
        <v>503</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customHeight="1" outlineLevel="1">
      <c r="A1069" s="532"/>
      <c r="B1069" s="294" t="s">
        <v>347</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customHeight="1" outlineLevel="1">
      <c r="A1072" s="532"/>
      <c r="B1072" s="294" t="s">
        <v>347</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customHeight="1" outlineLevel="1">
      <c r="A1075" s="532"/>
      <c r="B1075" s="294" t="s">
        <v>347</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customHeight="1" outlineLevel="1">
      <c r="A1078" s="532"/>
      <c r="B1078" s="294" t="s">
        <v>347</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customHeight="1" outlineLevel="1">
      <c r="A1081" s="532"/>
      <c r="B1081" s="294" t="s">
        <v>347</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customHeight="1" outlineLevel="1">
      <c r="A1084" s="532"/>
      <c r="B1084" s="294" t="s">
        <v>347</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customHeight="1" outlineLevel="1">
      <c r="A1087" s="532"/>
      <c r="B1087" s="294" t="s">
        <v>347</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customHeight="1" outlineLevel="1">
      <c r="A1090" s="532"/>
      <c r="B1090" s="294" t="s">
        <v>347</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customHeight="1" outlineLevel="1">
      <c r="A1093" s="532"/>
      <c r="B1093" s="294" t="s">
        <v>347</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customHeight="1" outlineLevel="1">
      <c r="A1096" s="532"/>
      <c r="B1096" s="294" t="s">
        <v>347</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customHeight="1" outlineLevel="1">
      <c r="A1099" s="532"/>
      <c r="B1099" s="294" t="s">
        <v>347</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customHeight="1" outlineLevel="1">
      <c r="A1102" s="532"/>
      <c r="B1102" s="294" t="s">
        <v>347</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customHeight="1" outlineLevel="1">
      <c r="A1105" s="532"/>
      <c r="B1105" s="294" t="s">
        <v>347</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customHeight="1" outlineLevel="1">
      <c r="A1108" s="532"/>
      <c r="B1108" s="294" t="s">
        <v>347</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 r="B1110" s="327" t="s">
        <v>348</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349</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350</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354</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c r="B1115" s="324" t="s">
        <v>355</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c r="B1116" s="324" t="s">
        <v>356</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c r="B1117" s="324" t="s">
        <v>357</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c r="B1118" s="324" t="s">
        <v>358</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c r="B1119" s="324" t="s">
        <v>359</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Y395*Y1113</f>
        <v>0</v>
      </c>
      <c r="Z1119" s="378">
        <f t="shared" ref="Z1119:AL1119" si="3426">Z395*Z1113</f>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0</v>
      </c>
    </row>
    <row r="1120" spans="1:39">
      <c r="B1120" s="324" t="s">
        <v>360</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0</v>
      </c>
    </row>
    <row r="1121" spans="2:39">
      <c r="B1121" s="324" t="s">
        <v>361</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0</v>
      </c>
    </row>
    <row r="1122" spans="2:39">
      <c r="B1122" s="324" t="s">
        <v>362</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0</v>
      </c>
    </row>
    <row r="1123" spans="2:39">
      <c r="B1123" s="324" t="s">
        <v>363</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75">
      <c r="B1124" s="349" t="s">
        <v>353</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75">
      <c r="B1125" s="349" t="s">
        <v>352</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75">
      <c r="B1126" s="349" t="s">
        <v>351</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597</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529</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209" zoomScaleNormal="100" workbookViewId="0">
      <selection activeCell="I240" sqref="I240"/>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554</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507</v>
      </c>
      <c r="C8" s="819" t="s">
        <v>670</v>
      </c>
      <c r="D8" s="819"/>
      <c r="E8" s="819"/>
      <c r="F8" s="819"/>
      <c r="G8" s="819"/>
      <c r="H8" s="819"/>
      <c r="I8" s="819"/>
      <c r="J8" s="819"/>
      <c r="K8" s="819"/>
      <c r="L8" s="819"/>
      <c r="M8" s="819"/>
      <c r="N8" s="819"/>
      <c r="O8" s="819"/>
      <c r="P8" s="819"/>
      <c r="Q8" s="819"/>
      <c r="R8" s="819"/>
      <c r="S8" s="819"/>
      <c r="T8" s="105"/>
      <c r="U8" s="105"/>
      <c r="V8" s="105"/>
      <c r="W8" s="105"/>
    </row>
    <row r="9" spans="1:28" s="9" customFormat="1" ht="47.1" customHeight="1">
      <c r="B9" s="55"/>
      <c r="C9" s="782" t="s">
        <v>681</v>
      </c>
      <c r="D9" s="782"/>
      <c r="E9" s="782"/>
      <c r="F9" s="782"/>
      <c r="G9" s="782"/>
      <c r="H9" s="782"/>
      <c r="I9" s="782"/>
      <c r="J9" s="782"/>
      <c r="K9" s="782"/>
      <c r="L9" s="782"/>
      <c r="M9" s="782"/>
      <c r="N9" s="782"/>
      <c r="O9" s="782"/>
      <c r="P9" s="782"/>
      <c r="Q9" s="782"/>
      <c r="R9" s="782"/>
      <c r="S9" s="782"/>
      <c r="T9" s="105"/>
      <c r="U9" s="105"/>
      <c r="V9" s="105"/>
      <c r="W9" s="105"/>
    </row>
    <row r="10" spans="1:28" s="9" customFormat="1" ht="38.1" customHeight="1">
      <c r="B10" s="88"/>
      <c r="C10" s="803" t="s">
        <v>682</v>
      </c>
      <c r="D10" s="782"/>
      <c r="E10" s="782"/>
      <c r="F10" s="782"/>
      <c r="G10" s="782"/>
      <c r="H10" s="782"/>
      <c r="I10" s="782"/>
      <c r="J10" s="782"/>
      <c r="K10" s="782"/>
      <c r="L10" s="782"/>
      <c r="M10" s="782"/>
      <c r="N10" s="782"/>
      <c r="O10" s="782"/>
      <c r="P10" s="782"/>
      <c r="Q10" s="782"/>
      <c r="R10" s="782"/>
      <c r="S10" s="782"/>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18" t="s">
        <v>235</v>
      </c>
      <c r="C12" s="818"/>
      <c r="D12" s="181"/>
      <c r="E12" s="182" t="s">
        <v>236</v>
      </c>
      <c r="F12" s="51"/>
      <c r="G12" s="51"/>
      <c r="H12" s="44"/>
      <c r="I12" s="51"/>
      <c r="K12" s="592" t="s">
        <v>538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473</v>
      </c>
      <c r="D14" s="203"/>
      <c r="E14" s="204" t="s">
        <v>62</v>
      </c>
      <c r="F14" s="204" t="s">
        <v>495</v>
      </c>
      <c r="G14" s="204" t="s">
        <v>63</v>
      </c>
      <c r="H14" s="204" t="s">
        <v>64</v>
      </c>
      <c r="I14" s="204" t="str">
        <f>'1.  LRAMVA Summary'!D52</f>
        <v>Residential</v>
      </c>
      <c r="J14" s="204" t="str">
        <f>'1.  LRAMVA Summary'!E52</f>
        <v>GS&lt;50 kW</v>
      </c>
      <c r="K14" s="204" t="str">
        <f>'1.  LRAMVA Summary'!F52</f>
        <v/>
      </c>
      <c r="L14" s="204" t="str">
        <f>'1.  LRAMVA Summary'!G52</f>
        <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462</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426</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463</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427</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7">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7">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7">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47">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47">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47">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725</v>
      </c>
      <c r="C55" s="747">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726</v>
      </c>
      <c r="C56" s="747">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727</v>
      </c>
      <c r="C57" s="233"/>
      <c r="D57" s="206"/>
      <c r="E57" s="216" t="s">
        <v>464</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728</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729</v>
      </c>
      <c r="C59" s="233"/>
      <c r="D59" s="206"/>
      <c r="E59" s="225" t="s">
        <v>428</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730</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731</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732</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743</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744</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745</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746</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748</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749</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750</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751</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752</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753</v>
      </c>
      <c r="C72" s="233"/>
      <c r="E72" s="216" t="s">
        <v>465</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754</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755</v>
      </c>
      <c r="C74" s="236"/>
      <c r="E74" s="225" t="s">
        <v>429</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466</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430</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467</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431</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468</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432</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469</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433</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470</v>
      </c>
      <c r="F147" s="216"/>
      <c r="G147" s="217"/>
      <c r="H147" s="218"/>
      <c r="I147" s="219">
        <f>SUM(I134:I146)</f>
        <v>0</v>
      </c>
      <c r="J147" s="219">
        <f>SUM(J134:J146)</f>
        <v>0</v>
      </c>
      <c r="K147" s="219">
        <f t="shared" ref="K147:O147" si="80">SUM(K134:K146)</f>
        <v>0</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0</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434</v>
      </c>
      <c r="F149" s="225"/>
      <c r="G149" s="226"/>
      <c r="H149" s="227"/>
      <c r="I149" s="228">
        <f>I147+I148</f>
        <v>0</v>
      </c>
      <c r="J149" s="228">
        <f t="shared" ref="J149" si="82">J147+J148</f>
        <v>0</v>
      </c>
      <c r="K149" s="228">
        <f t="shared" ref="K149" si="83">K147+K148</f>
        <v>0</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0</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$C$52/12</f>
        <v>1.8166666666666667E-3</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$C$52/12</f>
        <v>1.8166666666666667E-3</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$C$53/12</f>
        <v>4.75E-4</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$C$53/12</f>
        <v>4.75E-4</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$C$54/12</f>
        <v>4.75E-4</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$C$54/12</f>
        <v>4.75E-4</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471</v>
      </c>
      <c r="F162" s="216"/>
      <c r="G162" s="217"/>
      <c r="H162" s="218"/>
      <c r="I162" s="219">
        <f>SUM(I149:I161)</f>
        <v>0</v>
      </c>
      <c r="J162" s="219">
        <f>SUM(J149:J161)</f>
        <v>0</v>
      </c>
      <c r="K162" s="219">
        <f t="shared" ref="K162:O162" si="90">SUM(K149:K161)</f>
        <v>0</v>
      </c>
      <c r="L162" s="219">
        <f t="shared" si="90"/>
        <v>0</v>
      </c>
      <c r="M162" s="219">
        <f t="shared" si="90"/>
        <v>0</v>
      </c>
      <c r="N162" s="219">
        <f t="shared" si="90"/>
        <v>0</v>
      </c>
      <c r="O162" s="219">
        <f t="shared" si="90"/>
        <v>0</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0</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733</v>
      </c>
      <c r="F164" s="225"/>
      <c r="G164" s="226"/>
      <c r="H164" s="227"/>
      <c r="I164" s="228">
        <f>I162+I163</f>
        <v>0</v>
      </c>
      <c r="J164" s="228">
        <f t="shared" ref="J164:U164" si="92">J162+J163</f>
        <v>0</v>
      </c>
      <c r="K164" s="228">
        <f t="shared" si="92"/>
        <v>0</v>
      </c>
      <c r="L164" s="228">
        <f t="shared" si="92"/>
        <v>0</v>
      </c>
      <c r="M164" s="228">
        <f t="shared" si="92"/>
        <v>0</v>
      </c>
      <c r="N164" s="228">
        <f t="shared" si="92"/>
        <v>0</v>
      </c>
      <c r="O164" s="228">
        <f t="shared" si="92"/>
        <v>0</v>
      </c>
      <c r="P164" s="228">
        <f t="shared" si="92"/>
        <v>0</v>
      </c>
      <c r="Q164" s="228">
        <f t="shared" si="92"/>
        <v>0</v>
      </c>
      <c r="R164" s="228">
        <f t="shared" si="92"/>
        <v>0</v>
      </c>
      <c r="S164" s="228">
        <f t="shared" si="92"/>
        <v>0</v>
      </c>
      <c r="T164" s="228">
        <f t="shared" si="92"/>
        <v>0</v>
      </c>
      <c r="U164" s="228">
        <f t="shared" si="92"/>
        <v>0</v>
      </c>
      <c r="V164" s="228">
        <f>V162+V163</f>
        <v>0</v>
      </c>
      <c r="W164" s="228">
        <f>W162+W163</f>
        <v>0</v>
      </c>
    </row>
    <row r="165" spans="2:23">
      <c r="E165" s="214">
        <v>44197</v>
      </c>
      <c r="F165" s="214" t="s">
        <v>739</v>
      </c>
      <c r="G165" s="215" t="s">
        <v>65</v>
      </c>
      <c r="H165" s="240">
        <f>$C$55/12</f>
        <v>4.75E-4</v>
      </c>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739</v>
      </c>
      <c r="G166" s="215" t="s">
        <v>65</v>
      </c>
      <c r="H166" s="240">
        <f t="shared" ref="H166:H167" si="93">$C$55/12</f>
        <v>4.75E-4</v>
      </c>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0</v>
      </c>
    </row>
    <row r="167" spans="2:23">
      <c r="E167" s="214">
        <v>44256</v>
      </c>
      <c r="F167" s="214" t="s">
        <v>739</v>
      </c>
      <c r="G167" s="215" t="s">
        <v>65</v>
      </c>
      <c r="H167" s="240">
        <f t="shared" si="93"/>
        <v>4.75E-4</v>
      </c>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0</v>
      </c>
    </row>
    <row r="168" spans="2:23">
      <c r="E168" s="214">
        <v>44287</v>
      </c>
      <c r="F168" s="214" t="s">
        <v>739</v>
      </c>
      <c r="G168" s="215" t="s">
        <v>66</v>
      </c>
      <c r="H168" s="240">
        <f>$C$56/12</f>
        <v>4.75E-4</v>
      </c>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0</v>
      </c>
    </row>
    <row r="169" spans="2:23">
      <c r="E169" s="214">
        <v>44317</v>
      </c>
      <c r="F169" s="214" t="s">
        <v>739</v>
      </c>
      <c r="G169" s="215" t="s">
        <v>66</v>
      </c>
      <c r="H169" s="240">
        <f t="shared" ref="H169:H170" si="95">$C$56/12</f>
        <v>4.75E-4</v>
      </c>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0</v>
      </c>
    </row>
    <row r="170" spans="2:23">
      <c r="E170" s="214">
        <v>44348</v>
      </c>
      <c r="F170" s="214" t="s">
        <v>739</v>
      </c>
      <c r="G170" s="215" t="s">
        <v>66</v>
      </c>
      <c r="H170" s="240">
        <f t="shared" si="95"/>
        <v>4.75E-4</v>
      </c>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0</v>
      </c>
    </row>
    <row r="171" spans="2:23">
      <c r="E171" s="214">
        <v>44378</v>
      </c>
      <c r="F171" s="214" t="s">
        <v>739</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0</v>
      </c>
    </row>
    <row r="172" spans="2:23">
      <c r="E172" s="214">
        <v>44409</v>
      </c>
      <c r="F172" s="214" t="s">
        <v>739</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0</v>
      </c>
    </row>
    <row r="173" spans="2:23">
      <c r="E173" s="214">
        <v>44440</v>
      </c>
      <c r="F173" s="214" t="s">
        <v>739</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0</v>
      </c>
    </row>
    <row r="174" spans="2:23">
      <c r="E174" s="214">
        <v>44470</v>
      </c>
      <c r="F174" s="214" t="s">
        <v>739</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0</v>
      </c>
    </row>
    <row r="175" spans="2:23">
      <c r="E175" s="214">
        <v>44501</v>
      </c>
      <c r="F175" s="214" t="s">
        <v>739</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0</v>
      </c>
    </row>
    <row r="176" spans="2:23">
      <c r="E176" s="214">
        <v>44531</v>
      </c>
      <c r="F176" s="214" t="s">
        <v>739</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734</v>
      </c>
      <c r="F177" s="216"/>
      <c r="G177" s="217"/>
      <c r="H177" s="218"/>
      <c r="I177" s="219">
        <f>SUM(I164:I176)</f>
        <v>0</v>
      </c>
      <c r="J177" s="219">
        <f>SUM(J164:J176)</f>
        <v>0</v>
      </c>
      <c r="K177" s="219">
        <f t="shared" ref="K177:V177" si="96">SUM(K164:K176)</f>
        <v>0</v>
      </c>
      <c r="L177" s="219">
        <f t="shared" si="96"/>
        <v>0</v>
      </c>
      <c r="M177" s="219">
        <f t="shared" si="96"/>
        <v>0</v>
      </c>
      <c r="N177" s="219">
        <f t="shared" si="96"/>
        <v>0</v>
      </c>
      <c r="O177" s="219">
        <f t="shared" si="96"/>
        <v>0</v>
      </c>
      <c r="P177" s="219">
        <f t="shared" si="96"/>
        <v>0</v>
      </c>
      <c r="Q177" s="219">
        <f t="shared" si="96"/>
        <v>0</v>
      </c>
      <c r="R177" s="219">
        <f t="shared" si="96"/>
        <v>0</v>
      </c>
      <c r="S177" s="219">
        <f t="shared" si="96"/>
        <v>0</v>
      </c>
      <c r="T177" s="219">
        <f t="shared" si="96"/>
        <v>0</v>
      </c>
      <c r="U177" s="219">
        <f t="shared" si="96"/>
        <v>0</v>
      </c>
      <c r="V177" s="219">
        <f t="shared" si="96"/>
        <v>0</v>
      </c>
      <c r="W177" s="219">
        <f>SUM(W164:W176)</f>
        <v>0</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735</v>
      </c>
      <c r="F179" s="225"/>
      <c r="G179" s="226"/>
      <c r="H179" s="227"/>
      <c r="I179" s="228">
        <f>I177+I178</f>
        <v>0</v>
      </c>
      <c r="J179" s="228">
        <f t="shared" ref="J179:U179" si="97">J177+J178</f>
        <v>0</v>
      </c>
      <c r="K179" s="228">
        <f t="shared" si="97"/>
        <v>0</v>
      </c>
      <c r="L179" s="228">
        <f t="shared" si="97"/>
        <v>0</v>
      </c>
      <c r="M179" s="228">
        <f t="shared" si="97"/>
        <v>0</v>
      </c>
      <c r="N179" s="228">
        <f t="shared" si="97"/>
        <v>0</v>
      </c>
      <c r="O179" s="228">
        <f t="shared" si="97"/>
        <v>0</v>
      </c>
      <c r="P179" s="228">
        <f t="shared" si="97"/>
        <v>0</v>
      </c>
      <c r="Q179" s="228">
        <f t="shared" si="97"/>
        <v>0</v>
      </c>
      <c r="R179" s="228">
        <f t="shared" si="97"/>
        <v>0</v>
      </c>
      <c r="S179" s="228">
        <f t="shared" si="97"/>
        <v>0</v>
      </c>
      <c r="T179" s="228">
        <f t="shared" si="97"/>
        <v>0</v>
      </c>
      <c r="U179" s="228">
        <f t="shared" si="97"/>
        <v>0</v>
      </c>
      <c r="V179" s="228">
        <f>V177+V178</f>
        <v>0</v>
      </c>
      <c r="W179" s="228">
        <f>W177+W178</f>
        <v>0</v>
      </c>
    </row>
    <row r="180" spans="5:23">
      <c r="E180" s="214">
        <v>44562</v>
      </c>
      <c r="F180" s="214" t="s">
        <v>740</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740</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8">SUM(I181:V181)</f>
        <v>0</v>
      </c>
    </row>
    <row r="182" spans="5:23">
      <c r="E182" s="214">
        <v>44621</v>
      </c>
      <c r="F182" s="214" t="s">
        <v>740</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8"/>
        <v>0</v>
      </c>
    </row>
    <row r="183" spans="5:23">
      <c r="E183" s="214">
        <v>44652</v>
      </c>
      <c r="F183" s="214" t="s">
        <v>740</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8"/>
        <v>0</v>
      </c>
    </row>
    <row r="184" spans="5:23">
      <c r="E184" s="214">
        <v>44682</v>
      </c>
      <c r="F184" s="214" t="s">
        <v>740</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8"/>
        <v>0</v>
      </c>
    </row>
    <row r="185" spans="5:23">
      <c r="E185" s="214">
        <v>44713</v>
      </c>
      <c r="F185" s="214" t="s">
        <v>740</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8"/>
        <v>0</v>
      </c>
    </row>
    <row r="186" spans="5:23">
      <c r="E186" s="214">
        <v>44743</v>
      </c>
      <c r="F186" s="214" t="s">
        <v>740</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8"/>
        <v>0</v>
      </c>
    </row>
    <row r="187" spans="5:23">
      <c r="E187" s="214">
        <v>44774</v>
      </c>
      <c r="F187" s="214" t="s">
        <v>740</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8"/>
        <v>0</v>
      </c>
    </row>
    <row r="188" spans="5:23">
      <c r="E188" s="214">
        <v>44805</v>
      </c>
      <c r="F188" s="214" t="s">
        <v>740</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8"/>
        <v>0</v>
      </c>
    </row>
    <row r="189" spans="5:23">
      <c r="E189" s="214">
        <v>44835</v>
      </c>
      <c r="F189" s="214" t="s">
        <v>740</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8"/>
        <v>0</v>
      </c>
    </row>
    <row r="190" spans="5:23">
      <c r="E190" s="214">
        <v>44866</v>
      </c>
      <c r="F190" s="214" t="s">
        <v>740</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8"/>
        <v>0</v>
      </c>
    </row>
    <row r="191" spans="5:23">
      <c r="E191" s="214">
        <v>44896</v>
      </c>
      <c r="F191" s="214" t="s">
        <v>740</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736</v>
      </c>
      <c r="F192" s="216"/>
      <c r="G192" s="217"/>
      <c r="H192" s="218"/>
      <c r="I192" s="219">
        <f>SUM(I179:I191)</f>
        <v>0</v>
      </c>
      <c r="J192" s="219">
        <f>SUM(J179:J191)</f>
        <v>0</v>
      </c>
      <c r="K192" s="219">
        <f t="shared" ref="K192:V192" si="99">SUM(K179:K191)</f>
        <v>0</v>
      </c>
      <c r="L192" s="219">
        <f t="shared" si="99"/>
        <v>0</v>
      </c>
      <c r="M192" s="219">
        <f t="shared" si="99"/>
        <v>0</v>
      </c>
      <c r="N192" s="219">
        <f t="shared" si="99"/>
        <v>0</v>
      </c>
      <c r="O192" s="219">
        <f t="shared" si="99"/>
        <v>0</v>
      </c>
      <c r="P192" s="219">
        <f t="shared" si="99"/>
        <v>0</v>
      </c>
      <c r="Q192" s="219">
        <f t="shared" si="99"/>
        <v>0</v>
      </c>
      <c r="R192" s="219">
        <f t="shared" si="99"/>
        <v>0</v>
      </c>
      <c r="S192" s="219">
        <f t="shared" si="99"/>
        <v>0</v>
      </c>
      <c r="T192" s="219">
        <f t="shared" si="99"/>
        <v>0</v>
      </c>
      <c r="U192" s="219">
        <f t="shared" si="99"/>
        <v>0</v>
      </c>
      <c r="V192" s="219">
        <f t="shared" si="99"/>
        <v>0</v>
      </c>
      <c r="W192" s="219">
        <f>SUM(W179:W191)</f>
        <v>0</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737</v>
      </c>
      <c r="F194" s="225"/>
      <c r="G194" s="226"/>
      <c r="H194" s="227"/>
      <c r="I194" s="228">
        <f>I192+I193</f>
        <v>0</v>
      </c>
      <c r="J194" s="228">
        <f t="shared" ref="J194:U194" si="100">J192+J193</f>
        <v>0</v>
      </c>
      <c r="K194" s="228">
        <f t="shared" si="100"/>
        <v>0</v>
      </c>
      <c r="L194" s="228">
        <f t="shared" si="100"/>
        <v>0</v>
      </c>
      <c r="M194" s="228">
        <f t="shared" si="100"/>
        <v>0</v>
      </c>
      <c r="N194" s="228">
        <f t="shared" si="100"/>
        <v>0</v>
      </c>
      <c r="O194" s="228">
        <f t="shared" si="100"/>
        <v>0</v>
      </c>
      <c r="P194" s="228">
        <f t="shared" si="100"/>
        <v>0</v>
      </c>
      <c r="Q194" s="228">
        <f t="shared" si="100"/>
        <v>0</v>
      </c>
      <c r="R194" s="228">
        <f t="shared" si="100"/>
        <v>0</v>
      </c>
      <c r="S194" s="228">
        <f t="shared" si="100"/>
        <v>0</v>
      </c>
      <c r="T194" s="228">
        <f t="shared" si="100"/>
        <v>0</v>
      </c>
      <c r="U194" s="228">
        <f t="shared" si="100"/>
        <v>0</v>
      </c>
      <c r="V194" s="228">
        <f>V192+V193</f>
        <v>0</v>
      </c>
      <c r="W194" s="228">
        <f>W192+W193</f>
        <v>0</v>
      </c>
    </row>
    <row r="195" spans="5:23">
      <c r="E195" s="214">
        <v>44927</v>
      </c>
      <c r="F195" s="214" t="s">
        <v>741</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741</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1">SUM(I196:V196)</f>
        <v>0</v>
      </c>
    </row>
    <row r="197" spans="5:23">
      <c r="E197" s="214">
        <v>44986</v>
      </c>
      <c r="F197" s="214" t="s">
        <v>741</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1"/>
        <v>0</v>
      </c>
    </row>
    <row r="198" spans="5:23">
      <c r="E198" s="214">
        <v>45017</v>
      </c>
      <c r="F198" s="214" t="s">
        <v>741</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1"/>
        <v>0</v>
      </c>
    </row>
    <row r="199" spans="5:23">
      <c r="E199" s="214">
        <v>45047</v>
      </c>
      <c r="F199" s="214" t="s">
        <v>741</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1"/>
        <v>0</v>
      </c>
    </row>
    <row r="200" spans="5:23">
      <c r="E200" s="214">
        <v>45078</v>
      </c>
      <c r="F200" s="214" t="s">
        <v>741</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1"/>
        <v>0</v>
      </c>
    </row>
    <row r="201" spans="5:23">
      <c r="E201" s="214">
        <v>45108</v>
      </c>
      <c r="F201" s="214" t="s">
        <v>741</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1"/>
        <v>0</v>
      </c>
    </row>
    <row r="202" spans="5:23">
      <c r="E202" s="214">
        <v>45139</v>
      </c>
      <c r="F202" s="214" t="s">
        <v>741</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1"/>
        <v>0</v>
      </c>
    </row>
    <row r="203" spans="5:23">
      <c r="E203" s="214">
        <v>45170</v>
      </c>
      <c r="F203" s="214" t="s">
        <v>741</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1"/>
        <v>0</v>
      </c>
    </row>
    <row r="204" spans="5:23">
      <c r="E204" s="214">
        <v>45200</v>
      </c>
      <c r="F204" s="214" t="s">
        <v>741</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1"/>
        <v>0</v>
      </c>
    </row>
    <row r="205" spans="5:23">
      <c r="E205" s="214">
        <v>45231</v>
      </c>
      <c r="F205" s="214" t="s">
        <v>741</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1"/>
        <v>0</v>
      </c>
    </row>
    <row r="206" spans="5:23">
      <c r="E206" s="214">
        <v>45261</v>
      </c>
      <c r="F206" s="214" t="s">
        <v>741</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738</v>
      </c>
      <c r="F207" s="216"/>
      <c r="G207" s="217"/>
      <c r="H207" s="218"/>
      <c r="I207" s="219">
        <f>SUM(I194:I206)</f>
        <v>0</v>
      </c>
      <c r="J207" s="219">
        <f>SUM(J194:J206)</f>
        <v>0</v>
      </c>
      <c r="K207" s="219">
        <f t="shared" ref="K207:V207" si="102">SUM(K194:K206)</f>
        <v>0</v>
      </c>
      <c r="L207" s="219">
        <f t="shared" si="102"/>
        <v>0</v>
      </c>
      <c r="M207" s="219">
        <f t="shared" si="102"/>
        <v>0</v>
      </c>
      <c r="N207" s="219">
        <f t="shared" si="102"/>
        <v>0</v>
      </c>
      <c r="O207" s="219">
        <f t="shared" si="102"/>
        <v>0</v>
      </c>
      <c r="P207" s="219">
        <f t="shared" si="102"/>
        <v>0</v>
      </c>
      <c r="Q207" s="219">
        <f t="shared" si="102"/>
        <v>0</v>
      </c>
      <c r="R207" s="219">
        <f t="shared" si="102"/>
        <v>0</v>
      </c>
      <c r="S207" s="219">
        <f t="shared" si="102"/>
        <v>0</v>
      </c>
      <c r="T207" s="219">
        <f t="shared" si="102"/>
        <v>0</v>
      </c>
      <c r="U207" s="219">
        <f t="shared" si="102"/>
        <v>0</v>
      </c>
      <c r="V207" s="219">
        <f t="shared" si="102"/>
        <v>0</v>
      </c>
      <c r="W207" s="219">
        <f>SUM(W194:W206)</f>
        <v>0</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756</v>
      </c>
      <c r="F209" s="225"/>
      <c r="G209" s="226"/>
      <c r="H209" s="227"/>
      <c r="I209" s="228">
        <f>I207+I208</f>
        <v>0</v>
      </c>
      <c r="J209" s="228">
        <f t="shared" ref="J209:U209" si="103">J207+J208</f>
        <v>0</v>
      </c>
      <c r="K209" s="228">
        <f t="shared" si="103"/>
        <v>0</v>
      </c>
      <c r="L209" s="228">
        <f t="shared" si="103"/>
        <v>0</v>
      </c>
      <c r="M209" s="228">
        <f t="shared" si="103"/>
        <v>0</v>
      </c>
      <c r="N209" s="228">
        <f t="shared" si="103"/>
        <v>0</v>
      </c>
      <c r="O209" s="228">
        <f t="shared" si="103"/>
        <v>0</v>
      </c>
      <c r="P209" s="228">
        <f t="shared" si="103"/>
        <v>0</v>
      </c>
      <c r="Q209" s="228">
        <f t="shared" si="103"/>
        <v>0</v>
      </c>
      <c r="R209" s="228">
        <f t="shared" si="103"/>
        <v>0</v>
      </c>
      <c r="S209" s="228">
        <f t="shared" si="103"/>
        <v>0</v>
      </c>
      <c r="T209" s="228">
        <f t="shared" si="103"/>
        <v>0</v>
      </c>
      <c r="U209" s="228">
        <f t="shared" si="103"/>
        <v>0</v>
      </c>
      <c r="V209" s="228">
        <f>V207+V208</f>
        <v>0</v>
      </c>
      <c r="W209" s="228">
        <f>W207+W208</f>
        <v>0</v>
      </c>
    </row>
    <row r="210" spans="5:23">
      <c r="E210" s="214">
        <v>45292</v>
      </c>
      <c r="F210" s="214" t="s">
        <v>760</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760</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4">SUM(I211:V211)</f>
        <v>0</v>
      </c>
    </row>
    <row r="212" spans="5:23">
      <c r="E212" s="214">
        <v>45352</v>
      </c>
      <c r="F212" s="214" t="s">
        <v>760</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4"/>
        <v>0</v>
      </c>
    </row>
    <row r="213" spans="5:23">
      <c r="E213" s="214">
        <v>45383</v>
      </c>
      <c r="F213" s="214" t="s">
        <v>760</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4"/>
        <v>0</v>
      </c>
    </row>
    <row r="214" spans="5:23">
      <c r="E214" s="214">
        <v>45413</v>
      </c>
      <c r="F214" s="214" t="s">
        <v>760</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4"/>
        <v>0</v>
      </c>
    </row>
    <row r="215" spans="5:23">
      <c r="E215" s="214">
        <v>45444</v>
      </c>
      <c r="F215" s="214" t="s">
        <v>760</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4"/>
        <v>0</v>
      </c>
    </row>
    <row r="216" spans="5:23">
      <c r="E216" s="214">
        <v>45474</v>
      </c>
      <c r="F216" s="214" t="s">
        <v>760</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4"/>
        <v>0</v>
      </c>
    </row>
    <row r="217" spans="5:23">
      <c r="E217" s="214">
        <v>45505</v>
      </c>
      <c r="F217" s="214" t="s">
        <v>760</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4"/>
        <v>0</v>
      </c>
    </row>
    <row r="218" spans="5:23">
      <c r="E218" s="214">
        <v>45536</v>
      </c>
      <c r="F218" s="214" t="s">
        <v>760</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4"/>
        <v>0</v>
      </c>
    </row>
    <row r="219" spans="5:23">
      <c r="E219" s="214">
        <v>45566</v>
      </c>
      <c r="F219" s="214" t="s">
        <v>760</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4"/>
        <v>0</v>
      </c>
    </row>
    <row r="220" spans="5:23">
      <c r="E220" s="214">
        <v>45597</v>
      </c>
      <c r="F220" s="214" t="s">
        <v>760</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4"/>
        <v>0</v>
      </c>
    </row>
    <row r="221" spans="5:23">
      <c r="E221" s="214">
        <v>45627</v>
      </c>
      <c r="F221" s="214" t="s">
        <v>760</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758</v>
      </c>
      <c r="F222" s="216"/>
      <c r="G222" s="217"/>
      <c r="H222" s="218"/>
      <c r="I222" s="219">
        <f>SUM(I209:I221)</f>
        <v>0</v>
      </c>
      <c r="J222" s="219">
        <f>SUM(J209:J221)</f>
        <v>0</v>
      </c>
      <c r="K222" s="219">
        <f t="shared" ref="K222:V222" si="105">SUM(K209:K221)</f>
        <v>0</v>
      </c>
      <c r="L222" s="219">
        <f t="shared" si="105"/>
        <v>0</v>
      </c>
      <c r="M222" s="219">
        <f t="shared" si="105"/>
        <v>0</v>
      </c>
      <c r="N222" s="219">
        <f t="shared" si="105"/>
        <v>0</v>
      </c>
      <c r="O222" s="219">
        <f t="shared" si="105"/>
        <v>0</v>
      </c>
      <c r="P222" s="219">
        <f t="shared" si="105"/>
        <v>0</v>
      </c>
      <c r="Q222" s="219">
        <f t="shared" si="105"/>
        <v>0</v>
      </c>
      <c r="R222" s="219">
        <f t="shared" si="105"/>
        <v>0</v>
      </c>
      <c r="S222" s="219">
        <f t="shared" si="105"/>
        <v>0</v>
      </c>
      <c r="T222" s="219">
        <f t="shared" si="105"/>
        <v>0</v>
      </c>
      <c r="U222" s="219">
        <f t="shared" si="105"/>
        <v>0</v>
      </c>
      <c r="V222" s="219">
        <f t="shared" si="105"/>
        <v>0</v>
      </c>
      <c r="W222" s="219">
        <f>SUM(W209:W221)</f>
        <v>0</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757</v>
      </c>
      <c r="F224" s="225"/>
      <c r="G224" s="226"/>
      <c r="H224" s="227"/>
      <c r="I224" s="228">
        <f>I222+I223</f>
        <v>0</v>
      </c>
      <c r="J224" s="228">
        <f t="shared" ref="J224:U224" si="106">J222+J223</f>
        <v>0</v>
      </c>
      <c r="K224" s="228">
        <f t="shared" si="106"/>
        <v>0</v>
      </c>
      <c r="L224" s="228">
        <f t="shared" si="106"/>
        <v>0</v>
      </c>
      <c r="M224" s="228">
        <f t="shared" si="106"/>
        <v>0</v>
      </c>
      <c r="N224" s="228">
        <f t="shared" si="106"/>
        <v>0</v>
      </c>
      <c r="O224" s="228">
        <f t="shared" si="106"/>
        <v>0</v>
      </c>
      <c r="P224" s="228">
        <f t="shared" si="106"/>
        <v>0</v>
      </c>
      <c r="Q224" s="228">
        <f t="shared" si="106"/>
        <v>0</v>
      </c>
      <c r="R224" s="228">
        <f t="shared" si="106"/>
        <v>0</v>
      </c>
      <c r="S224" s="228">
        <f t="shared" si="106"/>
        <v>0</v>
      </c>
      <c r="T224" s="228">
        <f t="shared" si="106"/>
        <v>0</v>
      </c>
      <c r="U224" s="228">
        <f t="shared" si="106"/>
        <v>0</v>
      </c>
      <c r="V224" s="228">
        <f>V222+V223</f>
        <v>0</v>
      </c>
      <c r="W224" s="228">
        <f>W222+W223</f>
        <v>0</v>
      </c>
    </row>
    <row r="225" spans="5:23">
      <c r="E225" s="214">
        <v>45658</v>
      </c>
      <c r="F225" s="214" t="s">
        <v>761</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761</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7">SUM(I226:V226)</f>
        <v>0</v>
      </c>
    </row>
    <row r="227" spans="5:23">
      <c r="E227" s="214">
        <v>45717</v>
      </c>
      <c r="F227" s="214" t="s">
        <v>761</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7"/>
        <v>0</v>
      </c>
    </row>
    <row r="228" spans="5:23">
      <c r="E228" s="214">
        <v>45748</v>
      </c>
      <c r="F228" s="214" t="s">
        <v>761</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7"/>
        <v>0</v>
      </c>
    </row>
    <row r="229" spans="5:23">
      <c r="E229" s="214">
        <v>45778</v>
      </c>
      <c r="F229" s="214" t="s">
        <v>761</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7"/>
        <v>0</v>
      </c>
    </row>
    <row r="230" spans="5:23">
      <c r="E230" s="214">
        <v>45809</v>
      </c>
      <c r="F230" s="214" t="s">
        <v>761</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7"/>
        <v>0</v>
      </c>
    </row>
    <row r="231" spans="5:23">
      <c r="E231" s="214">
        <v>45839</v>
      </c>
      <c r="F231" s="214" t="s">
        <v>761</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7"/>
        <v>0</v>
      </c>
    </row>
    <row r="232" spans="5:23">
      <c r="E232" s="214">
        <v>45870</v>
      </c>
      <c r="F232" s="214" t="s">
        <v>761</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7"/>
        <v>0</v>
      </c>
    </row>
    <row r="233" spans="5:23">
      <c r="E233" s="214">
        <v>45901</v>
      </c>
      <c r="F233" s="214" t="s">
        <v>761</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7"/>
        <v>0</v>
      </c>
    </row>
    <row r="234" spans="5:23">
      <c r="E234" s="214">
        <v>45931</v>
      </c>
      <c r="F234" s="214" t="s">
        <v>761</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7"/>
        <v>0</v>
      </c>
    </row>
    <row r="235" spans="5:23">
      <c r="E235" s="214">
        <v>45962</v>
      </c>
      <c r="F235" s="214" t="s">
        <v>761</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7"/>
        <v>0</v>
      </c>
    </row>
    <row r="236" spans="5:23">
      <c r="E236" s="214">
        <v>45992</v>
      </c>
      <c r="F236" s="214" t="s">
        <v>761</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759</v>
      </c>
      <c r="F237" s="216"/>
      <c r="G237" s="217"/>
      <c r="H237" s="218"/>
      <c r="I237" s="219">
        <f>SUM(I224:I236)</f>
        <v>0</v>
      </c>
      <c r="J237" s="219">
        <f>SUM(J224:J236)</f>
        <v>0</v>
      </c>
      <c r="K237" s="219">
        <f t="shared" ref="K237:U237" si="108">SUM(K224:K236)</f>
        <v>0</v>
      </c>
      <c r="L237" s="219">
        <f t="shared" si="108"/>
        <v>0</v>
      </c>
      <c r="M237" s="219">
        <f>SUM(M224:M236)</f>
        <v>0</v>
      </c>
      <c r="N237" s="219">
        <f t="shared" si="108"/>
        <v>0</v>
      </c>
      <c r="O237" s="219">
        <f t="shared" si="108"/>
        <v>0</v>
      </c>
      <c r="P237" s="219">
        <f t="shared" si="108"/>
        <v>0</v>
      </c>
      <c r="Q237" s="219">
        <f t="shared" si="108"/>
        <v>0</v>
      </c>
      <c r="R237" s="219">
        <f t="shared" si="108"/>
        <v>0</v>
      </c>
      <c r="S237" s="219">
        <f t="shared" si="108"/>
        <v>0</v>
      </c>
      <c r="T237" s="219">
        <f t="shared" si="108"/>
        <v>0</v>
      </c>
      <c r="U237" s="219">
        <f t="shared" si="108"/>
        <v>0</v>
      </c>
      <c r="V237" s="219">
        <f>SUM(V224:V236)</f>
        <v>0</v>
      </c>
      <c r="W237" s="219">
        <f>SUM(W224:W236)</f>
        <v>0</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13" zoomScale="90" zoomScaleNormal="90" workbookViewId="0">
      <selection activeCell="AI14" sqref="AI14"/>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407</v>
      </c>
      <c r="E13" s="17"/>
      <c r="F13" s="177"/>
      <c r="G13" s="178"/>
      <c r="H13" s="179"/>
      <c r="K13" s="179"/>
      <c r="L13" s="177"/>
      <c r="M13" s="177"/>
      <c r="N13" s="177"/>
      <c r="O13" s="177"/>
      <c r="P13" s="177"/>
      <c r="Q13" s="180"/>
    </row>
    <row r="14" spans="2:73" ht="30" customHeight="1" outlineLevel="1" thickBot="1">
      <c r="B14" s="90"/>
      <c r="D14" s="610" t="s">
        <v>554</v>
      </c>
      <c r="I14" s="12"/>
      <c r="J14" s="12"/>
      <c r="BU14" s="12"/>
    </row>
    <row r="15" spans="2:73" ht="26.25" customHeight="1" outlineLevel="1">
      <c r="C15" s="90"/>
      <c r="I15" s="12"/>
      <c r="J15" s="12"/>
    </row>
    <row r="16" spans="2:73" ht="23.25" customHeight="1" outlineLevel="1">
      <c r="B16" s="116" t="s">
        <v>507</v>
      </c>
      <c r="C16" s="90"/>
      <c r="D16" s="615" t="s">
        <v>624</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618</v>
      </c>
      <c r="C17" s="90"/>
      <c r="D17" s="611" t="s">
        <v>596</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631</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630</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632</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641</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601</v>
      </c>
      <c r="H23" s="10"/>
      <c r="I23" s="10"/>
      <c r="J23" s="10"/>
    </row>
    <row r="24" spans="2:73" s="670" customFormat="1" ht="21" customHeight="1">
      <c r="B24" s="702" t="s">
        <v>605</v>
      </c>
      <c r="C24" s="820" t="s">
        <v>606</v>
      </c>
      <c r="D24" s="820"/>
      <c r="E24" s="820"/>
      <c r="F24" s="820"/>
      <c r="G24" s="820"/>
      <c r="H24" s="678" t="s">
        <v>603</v>
      </c>
      <c r="I24" s="678" t="s">
        <v>602</v>
      </c>
      <c r="J24" s="678" t="s">
        <v>604</v>
      </c>
      <c r="K24" s="669"/>
      <c r="L24" s="670" t="s">
        <v>606</v>
      </c>
      <c r="AQ24" s="670" t="s">
        <v>606</v>
      </c>
      <c r="BU24" s="669"/>
    </row>
    <row r="25" spans="2:73" s="250" customFormat="1" ht="49.5" customHeight="1">
      <c r="B25" s="245" t="s">
        <v>474</v>
      </c>
      <c r="C25" s="245" t="s">
        <v>211</v>
      </c>
      <c r="D25" s="628" t="s">
        <v>475</v>
      </c>
      <c r="E25" s="245" t="s">
        <v>208</v>
      </c>
      <c r="F25" s="245" t="s">
        <v>476</v>
      </c>
      <c r="G25" s="245" t="s">
        <v>477</v>
      </c>
      <c r="H25" s="628" t="s">
        <v>478</v>
      </c>
      <c r="I25" s="636" t="s">
        <v>594</v>
      </c>
      <c r="J25" s="643" t="s">
        <v>595</v>
      </c>
      <c r="K25" s="641"/>
      <c r="L25" s="246" t="s">
        <v>479</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480</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A13" zoomScale="110" zoomScaleNormal="110" workbookViewId="0">
      <selection activeCell="H21" sqref="H21"/>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6"/>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507</v>
      </c>
    </row>
    <row r="16" spans="1:17" ht="15.75">
      <c r="B16" s="588"/>
    </row>
    <row r="17" spans="2:21" s="668" customFormat="1" ht="20.45" customHeight="1">
      <c r="B17" s="666" t="s">
        <v>671</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22" t="s">
        <v>724</v>
      </c>
      <c r="C18" s="822"/>
      <c r="D18" s="822"/>
      <c r="E18" s="822"/>
      <c r="F18" s="822"/>
      <c r="G18" s="822"/>
      <c r="H18" s="822"/>
      <c r="I18" s="822"/>
      <c r="J18" s="822"/>
      <c r="K18" s="822"/>
      <c r="L18" s="822"/>
      <c r="M18" s="822"/>
      <c r="N18" s="822"/>
      <c r="O18" s="822"/>
      <c r="P18" s="822"/>
      <c r="Q18" s="822"/>
      <c r="R18" s="822"/>
      <c r="S18" s="822"/>
      <c r="T18" s="822"/>
      <c r="U18" s="822"/>
    </row>
    <row r="21" spans="2:21" ht="21">
      <c r="B21" s="744" t="s">
        <v>708</v>
      </c>
    </row>
    <row r="23" spans="2:21" ht="21">
      <c r="B23" s="744" t="s">
        <v>709</v>
      </c>
      <c r="C23" s="745"/>
      <c r="E23" s="745"/>
      <c r="F23" s="745"/>
      <c r="H23" s="744" t="s">
        <v>710</v>
      </c>
    </row>
    <row r="24" spans="2:21" ht="18.75" customHeight="1">
      <c r="B24" s="821" t="s">
        <v>687</v>
      </c>
      <c r="C24" s="821"/>
      <c r="D24" s="821"/>
      <c r="E24" s="821"/>
      <c r="F24" s="821"/>
      <c r="H24" s="12" t="s">
        <v>695</v>
      </c>
      <c r="M24" s="12" t="s">
        <v>696</v>
      </c>
    </row>
    <row r="25" spans="2:21" ht="45">
      <c r="B25" s="741" t="s">
        <v>62</v>
      </c>
      <c r="C25" s="741" t="s">
        <v>688</v>
      </c>
      <c r="D25" s="741" t="s">
        <v>689</v>
      </c>
      <c r="E25" s="741" t="s">
        <v>691</v>
      </c>
      <c r="F25" s="741" t="s">
        <v>690</v>
      </c>
      <c r="H25" s="741" t="s">
        <v>692</v>
      </c>
      <c r="I25" s="741" t="s">
        <v>693</v>
      </c>
      <c r="J25" s="741" t="s">
        <v>694</v>
      </c>
      <c r="K25" s="741" t="s">
        <v>688</v>
      </c>
      <c r="M25" s="741" t="s">
        <v>692</v>
      </c>
      <c r="N25" s="741" t="s">
        <v>693</v>
      </c>
      <c r="O25" s="741" t="s">
        <v>694</v>
      </c>
      <c r="P25" s="741" t="s">
        <v>688</v>
      </c>
    </row>
    <row r="26" spans="2:21" ht="18">
      <c r="B26" s="748"/>
      <c r="C26" s="748" t="s">
        <v>698</v>
      </c>
      <c r="D26" s="748" t="s">
        <v>699</v>
      </c>
      <c r="E26" s="748" t="s">
        <v>700</v>
      </c>
      <c r="F26" s="748" t="s">
        <v>701</v>
      </c>
      <c r="H26" s="748"/>
      <c r="I26" s="748" t="s">
        <v>702</v>
      </c>
      <c r="J26" s="748" t="s">
        <v>703</v>
      </c>
      <c r="K26" s="748" t="s">
        <v>704</v>
      </c>
      <c r="M26" s="748"/>
      <c r="N26" s="748" t="s">
        <v>705</v>
      </c>
      <c r="O26" s="748" t="s">
        <v>706</v>
      </c>
      <c r="P26" s="748" t="s">
        <v>707</v>
      </c>
    </row>
    <row r="27" spans="2:21" ht="15.75" customHeight="1">
      <c r="B27" s="743" t="s">
        <v>712</v>
      </c>
      <c r="C27" s="751">
        <f>K49</f>
        <v>0</v>
      </c>
      <c r="D27" s="749"/>
      <c r="E27" s="742"/>
      <c r="F27" s="742"/>
      <c r="H27" s="742"/>
      <c r="I27" s="742"/>
      <c r="J27" s="742"/>
      <c r="K27" s="742">
        <f>I27*J27</f>
        <v>0</v>
      </c>
      <c r="M27" s="742"/>
      <c r="N27" s="742"/>
      <c r="O27" s="742"/>
      <c r="P27" s="742">
        <f>N27*O27</f>
        <v>0</v>
      </c>
    </row>
    <row r="28" spans="2:21" ht="15.75" customHeight="1">
      <c r="B28" s="743" t="s">
        <v>713</v>
      </c>
      <c r="C28" s="752">
        <f>P49</f>
        <v>0</v>
      </c>
      <c r="D28" s="753">
        <f>C28-C27</f>
        <v>0</v>
      </c>
      <c r="E28" s="742"/>
      <c r="F28" s="750">
        <f>D28*E28</f>
        <v>0</v>
      </c>
      <c r="H28" s="742"/>
      <c r="I28" s="742"/>
      <c r="J28" s="742"/>
      <c r="K28" s="742"/>
      <c r="M28" s="742"/>
      <c r="N28" s="742"/>
      <c r="O28" s="742"/>
      <c r="P28" s="742"/>
    </row>
    <row r="29" spans="2:21" ht="15.75" customHeight="1">
      <c r="B29" s="743" t="s">
        <v>714</v>
      </c>
      <c r="C29" s="742"/>
      <c r="D29" s="742"/>
      <c r="E29" s="742"/>
      <c r="F29" s="742"/>
      <c r="H29" s="742"/>
      <c r="I29" s="742"/>
      <c r="J29" s="742"/>
      <c r="K29" s="742"/>
      <c r="M29" s="742"/>
      <c r="N29" s="742"/>
      <c r="O29" s="742"/>
      <c r="P29" s="742"/>
    </row>
    <row r="30" spans="2:21" ht="15.75" customHeight="1">
      <c r="B30" s="743" t="s">
        <v>715</v>
      </c>
      <c r="C30" s="742"/>
      <c r="D30" s="742"/>
      <c r="E30" s="742"/>
      <c r="F30" s="742"/>
      <c r="H30" s="742"/>
      <c r="I30" s="742"/>
      <c r="J30" s="742"/>
      <c r="K30" s="742"/>
      <c r="M30" s="742"/>
      <c r="N30" s="742"/>
      <c r="O30" s="742"/>
      <c r="P30" s="742"/>
    </row>
    <row r="31" spans="2:21" ht="15.75" customHeight="1">
      <c r="B31" s="743" t="s">
        <v>716</v>
      </c>
      <c r="C31" s="742"/>
      <c r="D31" s="742"/>
      <c r="E31" s="742"/>
      <c r="F31" s="742"/>
      <c r="H31" s="742"/>
      <c r="I31" s="742"/>
      <c r="J31" s="742"/>
      <c r="K31" s="742"/>
      <c r="M31" s="742"/>
      <c r="N31" s="742"/>
      <c r="O31" s="742"/>
      <c r="P31" s="742"/>
    </row>
    <row r="32" spans="2:21" ht="15.75" customHeight="1">
      <c r="B32" s="743" t="s">
        <v>717</v>
      </c>
      <c r="C32" s="742"/>
      <c r="D32" s="742"/>
      <c r="E32" s="742"/>
      <c r="F32" s="742"/>
      <c r="H32" s="742"/>
      <c r="I32" s="742"/>
      <c r="J32" s="742"/>
      <c r="K32" s="742"/>
      <c r="M32" s="742"/>
      <c r="N32" s="742"/>
      <c r="O32" s="742"/>
      <c r="P32" s="742"/>
    </row>
    <row r="33" spans="2:16" ht="15.75" customHeight="1">
      <c r="B33" s="743" t="s">
        <v>718</v>
      </c>
      <c r="C33" s="742"/>
      <c r="D33" s="742"/>
      <c r="E33" s="742"/>
      <c r="F33" s="742"/>
      <c r="H33" s="742"/>
      <c r="I33" s="742"/>
      <c r="J33" s="742"/>
      <c r="K33" s="742"/>
      <c r="M33" s="742"/>
      <c r="N33" s="742"/>
      <c r="O33" s="742"/>
      <c r="P33" s="742"/>
    </row>
    <row r="34" spans="2:16" ht="15.75" customHeight="1">
      <c r="B34" s="743" t="s">
        <v>719</v>
      </c>
      <c r="C34" s="742"/>
      <c r="D34" s="742"/>
      <c r="E34" s="742"/>
      <c r="F34" s="742"/>
      <c r="H34" s="742"/>
      <c r="I34" s="742"/>
      <c r="J34" s="742"/>
      <c r="K34" s="742"/>
      <c r="M34" s="742"/>
      <c r="N34" s="742"/>
      <c r="O34" s="742"/>
      <c r="P34" s="742"/>
    </row>
    <row r="35" spans="2:16" ht="15.75" customHeight="1">
      <c r="B35" s="743" t="s">
        <v>720</v>
      </c>
      <c r="C35" s="742"/>
      <c r="D35" s="742"/>
      <c r="E35" s="742"/>
      <c r="F35" s="742"/>
      <c r="H35" s="742"/>
      <c r="I35" s="742"/>
      <c r="J35" s="742"/>
      <c r="K35" s="742"/>
      <c r="M35" s="742"/>
      <c r="N35" s="742"/>
      <c r="O35" s="742"/>
      <c r="P35" s="742"/>
    </row>
    <row r="36" spans="2:16" ht="15.75" customHeight="1">
      <c r="B36" s="743" t="s">
        <v>721</v>
      </c>
      <c r="C36" s="742"/>
      <c r="D36" s="742"/>
      <c r="E36" s="742"/>
      <c r="F36" s="742"/>
      <c r="H36" s="742"/>
      <c r="I36" s="742"/>
      <c r="J36" s="742"/>
      <c r="K36" s="742"/>
      <c r="M36" s="742"/>
      <c r="N36" s="742"/>
      <c r="O36" s="742"/>
      <c r="P36" s="742"/>
    </row>
    <row r="37" spans="2:16" ht="15.75" customHeight="1">
      <c r="B37" s="743" t="s">
        <v>722</v>
      </c>
      <c r="C37" s="742"/>
      <c r="D37" s="742"/>
      <c r="E37" s="742"/>
      <c r="F37" s="742"/>
      <c r="H37" s="742"/>
      <c r="I37" s="742"/>
      <c r="J37" s="742"/>
      <c r="K37" s="742"/>
      <c r="M37" s="742"/>
      <c r="N37" s="742"/>
      <c r="O37" s="742"/>
      <c r="P37" s="742"/>
    </row>
    <row r="38" spans="2:16" ht="15.75" customHeight="1">
      <c r="B38" s="743" t="s">
        <v>723</v>
      </c>
      <c r="C38" s="742"/>
      <c r="D38" s="742"/>
      <c r="E38" s="742"/>
      <c r="F38" s="742"/>
      <c r="H38" s="742"/>
      <c r="I38" s="742"/>
      <c r="J38" s="742"/>
      <c r="K38" s="742"/>
      <c r="M38" s="742"/>
      <c r="N38" s="742"/>
      <c r="O38" s="742"/>
      <c r="P38" s="742"/>
    </row>
    <row r="39" spans="2:16" ht="16.350000000000001" customHeight="1">
      <c r="B39" s="754" t="s">
        <v>26</v>
      </c>
      <c r="C39" s="755"/>
      <c r="D39" s="755"/>
      <c r="E39" s="755"/>
      <c r="F39" s="756">
        <f>SUM(F28:F38)</f>
        <v>0</v>
      </c>
      <c r="H39" s="742"/>
      <c r="I39" s="742"/>
      <c r="J39" s="742"/>
      <c r="K39" s="742"/>
      <c r="M39" s="742"/>
      <c r="N39" s="742"/>
      <c r="O39" s="742"/>
      <c r="P39" s="742"/>
    </row>
    <row r="40" spans="2:16">
      <c r="B40" s="743" t="s">
        <v>711</v>
      </c>
      <c r="C40" s="742"/>
      <c r="D40" s="742"/>
      <c r="E40" s="742"/>
      <c r="F40" s="742"/>
      <c r="H40" s="742"/>
      <c r="I40" s="742"/>
      <c r="J40" s="742"/>
      <c r="K40" s="742"/>
      <c r="M40" s="742"/>
      <c r="N40" s="742"/>
      <c r="O40" s="742"/>
      <c r="P40" s="742"/>
    </row>
    <row r="41" spans="2:16">
      <c r="B41" s="743" t="s">
        <v>711</v>
      </c>
      <c r="C41" s="742"/>
      <c r="D41" s="742"/>
      <c r="E41" s="742"/>
      <c r="F41" s="742"/>
      <c r="H41" s="742"/>
      <c r="I41" s="742"/>
      <c r="J41" s="742"/>
      <c r="K41" s="742"/>
      <c r="M41" s="742"/>
      <c r="N41" s="742"/>
      <c r="O41" s="742"/>
      <c r="P41" s="742"/>
    </row>
    <row r="42" spans="2:16">
      <c r="B42" s="743" t="s">
        <v>711</v>
      </c>
      <c r="C42" s="742"/>
      <c r="D42" s="742"/>
      <c r="E42" s="742"/>
      <c r="F42" s="742"/>
      <c r="H42" s="742"/>
      <c r="I42" s="742"/>
      <c r="J42" s="742"/>
      <c r="K42" s="742"/>
      <c r="M42" s="742"/>
      <c r="N42" s="742"/>
      <c r="O42" s="742"/>
      <c r="P42" s="742"/>
    </row>
    <row r="43" spans="2:16">
      <c r="B43" s="743" t="s">
        <v>711</v>
      </c>
      <c r="C43" s="742"/>
      <c r="D43" s="742"/>
      <c r="E43" s="742"/>
      <c r="F43" s="742"/>
      <c r="H43" s="742"/>
      <c r="I43" s="742"/>
      <c r="J43" s="742"/>
      <c r="K43" s="742"/>
      <c r="M43" s="742"/>
      <c r="N43" s="742"/>
      <c r="O43" s="742"/>
      <c r="P43" s="742"/>
    </row>
    <row r="44" spans="2:16">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8:16">
      <c r="H49" s="754" t="s">
        <v>26</v>
      </c>
      <c r="I49" s="755"/>
      <c r="J49" s="755"/>
      <c r="K49" s="751">
        <f>SUM(K27:K48)</f>
        <v>0</v>
      </c>
      <c r="M49" s="754" t="s">
        <v>26</v>
      </c>
      <c r="N49" s="755"/>
      <c r="O49" s="755"/>
      <c r="P49" s="752">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Sibtain Janmohamed</cp:lastModifiedBy>
  <cp:lastPrinted>2017-05-24T00:43:43Z</cp:lastPrinted>
  <dcterms:created xsi:type="dcterms:W3CDTF">2012-03-05T18:56:04Z</dcterms:created>
  <dcterms:modified xsi:type="dcterms:W3CDTF">2021-06-22T18:06:56Z</dcterms:modified>
</cp:coreProperties>
</file>