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18"/>
  <workbookPr updateLinks="never"/>
  <mc:AlternateContent xmlns:mc="http://schemas.openxmlformats.org/markup-compatibility/2006">
    <mc:Choice Requires="x15">
      <x15ac:absPath xmlns:x15ac="http://schemas.microsoft.com/office/spreadsheetml/2010/11/ac" url="C:\Users\RebeccaKavan\OneDrive - Pacific Economics Group Research LLC\OEB\OEB - TCB\OEB - TCB 2024\"/>
    </mc:Choice>
  </mc:AlternateContent>
  <xr:revisionPtr revIDLastSave="7" documentId="13_ncr:1_{56CA8797-4D1B-460C-ACD5-C64582788532}" xr6:coauthVersionLast="47" xr6:coauthVersionMax="47" xr10:uidLastSave="{5CF91B24-873D-48FD-AFF6-949BA8D2CD16}"/>
  <bookViews>
    <workbookView xWindow="-110" yWindow="-110" windowWidth="19420" windowHeight="1030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259" i="1" l="1"/>
  <c r="BI89" i="1" l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Q87" i="1"/>
  <c r="BQ89" i="1"/>
  <c r="R89" i="1" l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J89" i="1"/>
  <c r="BK89" i="1"/>
  <c r="BL89" i="1"/>
  <c r="BM89" i="1"/>
  <c r="BN89" i="1"/>
  <c r="BO89" i="1"/>
  <c r="BP89" i="1"/>
  <c r="Q89" i="1"/>
  <c r="Q81" i="1"/>
  <c r="R81" i="1"/>
  <c r="S81" i="1"/>
  <c r="T81" i="1"/>
  <c r="U81" i="1"/>
  <c r="V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W81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Q80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Q78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Q75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Q57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Q52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Q44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R30" i="1"/>
  <c r="Q30" i="1"/>
  <c r="H32" i="4" l="1"/>
  <c r="H27" i="4"/>
  <c r="E3" i="1"/>
  <c r="G5" i="1"/>
  <c r="F6" i="5" s="1"/>
  <c r="G248" i="1" l="1"/>
  <c r="G246" i="1"/>
  <c r="G245" i="1"/>
  <c r="G10" i="1"/>
  <c r="G18" i="1"/>
  <c r="G26" i="1"/>
  <c r="G34" i="1"/>
  <c r="G42" i="1"/>
  <c r="G50" i="1"/>
  <c r="G58" i="1"/>
  <c r="G66" i="1"/>
  <c r="G74" i="1"/>
  <c r="G84" i="1"/>
  <c r="G55" i="1"/>
  <c r="G79" i="1"/>
  <c r="G93" i="1"/>
  <c r="G25" i="1"/>
  <c r="G11" i="1"/>
  <c r="G19" i="1"/>
  <c r="G27" i="1"/>
  <c r="G35" i="1"/>
  <c r="G43" i="1"/>
  <c r="G51" i="1"/>
  <c r="G59" i="1"/>
  <c r="G67" i="1"/>
  <c r="G75" i="1"/>
  <c r="G85" i="1"/>
  <c r="G39" i="1"/>
  <c r="G24" i="1"/>
  <c r="G72" i="1"/>
  <c r="G33" i="1"/>
  <c r="G97" i="1"/>
  <c r="G12" i="1"/>
  <c r="G20" i="1"/>
  <c r="G28" i="1"/>
  <c r="G36" i="1"/>
  <c r="G44" i="1"/>
  <c r="G52" i="1"/>
  <c r="G60" i="1"/>
  <c r="G68" i="1"/>
  <c r="G76" i="1"/>
  <c r="G86" i="1"/>
  <c r="G31" i="1"/>
  <c r="G63" i="1"/>
  <c r="G40" i="1"/>
  <c r="G64" i="1"/>
  <c r="G92" i="1"/>
  <c r="G65" i="1"/>
  <c r="G98" i="1"/>
  <c r="G13" i="1"/>
  <c r="G21" i="1"/>
  <c r="G29" i="1"/>
  <c r="G37" i="1"/>
  <c r="G45" i="1"/>
  <c r="G53" i="1"/>
  <c r="G61" i="1"/>
  <c r="G69" i="1"/>
  <c r="G77" i="1"/>
  <c r="G87" i="1"/>
  <c r="G121" i="4" s="1"/>
  <c r="G15" i="1"/>
  <c r="G16" i="1"/>
  <c r="G56" i="1"/>
  <c r="G17" i="1"/>
  <c r="G57" i="1"/>
  <c r="G99" i="1"/>
  <c r="G14" i="1"/>
  <c r="G22" i="1"/>
  <c r="G30" i="1"/>
  <c r="G38" i="1"/>
  <c r="G46" i="1"/>
  <c r="G54" i="1"/>
  <c r="G62" i="1"/>
  <c r="G70" i="1"/>
  <c r="G78" i="1"/>
  <c r="G88" i="1"/>
  <c r="G122" i="4" s="1"/>
  <c r="G23" i="1"/>
  <c r="G71" i="1"/>
  <c r="G32" i="1"/>
  <c r="G80" i="1"/>
  <c r="G49" i="1"/>
  <c r="G81" i="1"/>
  <c r="G115" i="4" s="1"/>
  <c r="G96" i="1"/>
  <c r="G47" i="1"/>
  <c r="G89" i="1"/>
  <c r="G48" i="1"/>
  <c r="G41" i="1"/>
  <c r="G73" i="1"/>
  <c r="G119" i="1"/>
  <c r="G107" i="1"/>
  <c r="G44" i="4"/>
  <c r="G134" i="1"/>
  <c r="G142" i="1"/>
  <c r="G135" i="1"/>
  <c r="G136" i="1"/>
  <c r="G116" i="1"/>
  <c r="F136" i="1"/>
  <c r="F139" i="1"/>
  <c r="F135" i="1"/>
  <c r="F134" i="1"/>
  <c r="H6" i="4"/>
  <c r="I6" i="4" s="1"/>
  <c r="J6" i="4" s="1"/>
  <c r="K6" i="4" s="1"/>
  <c r="L6" i="4" s="1"/>
  <c r="M6" i="4" s="1"/>
  <c r="G6" i="5"/>
  <c r="H6" i="5" s="1"/>
  <c r="I6" i="5" s="1"/>
  <c r="J6" i="5" s="1"/>
  <c r="K6" i="5" s="1"/>
  <c r="L6" i="5" s="1"/>
  <c r="H5" i="1"/>
  <c r="I5" i="1" s="1"/>
  <c r="J5" i="1" s="1"/>
  <c r="K5" i="1" s="1"/>
  <c r="L5" i="1" s="1"/>
  <c r="G35" i="4" l="1"/>
  <c r="M5" i="1"/>
  <c r="M158" i="1" s="1"/>
  <c r="L158" i="1"/>
  <c r="J27" i="4"/>
  <c r="I27" i="4" l="1"/>
  <c r="K27" i="4"/>
  <c r="L27" i="4"/>
  <c r="M27" i="4"/>
  <c r="C3" i="4" l="1"/>
  <c r="G158" i="1" l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28" i="1"/>
  <c r="G117" i="1"/>
  <c r="G113" i="1"/>
  <c r="G222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2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30" i="1"/>
  <c r="G115" i="1"/>
  <c r="G111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C3" i="5" l="1"/>
  <c r="M222" i="1"/>
  <c r="M111" i="1"/>
  <c r="G49" i="4" l="1"/>
  <c r="H49" i="4" s="1"/>
  <c r="I49" i="4" s="1"/>
  <c r="J49" i="4" s="1"/>
  <c r="K49" i="4" s="1"/>
  <c r="L49" i="4" s="1"/>
  <c r="M49" i="4" s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H21" i="4"/>
  <c r="H20" i="4"/>
  <c r="I20" i="4" s="1"/>
  <c r="J20" i="4" s="1"/>
  <c r="K20" i="4" s="1"/>
  <c r="L20" i="4" s="1"/>
  <c r="M20" i="4" s="1"/>
  <c r="G36" i="4"/>
  <c r="G27" i="4" s="1"/>
  <c r="G45" i="4"/>
  <c r="H45" i="4" s="1"/>
  <c r="I45" i="4" s="1"/>
  <c r="J45" i="4" s="1"/>
  <c r="K45" i="4" s="1"/>
  <c r="L45" i="4" s="1"/>
  <c r="M45" i="4" s="1"/>
  <c r="G46" i="4"/>
  <c r="H46" i="4" s="1"/>
  <c r="I46" i="4" s="1"/>
  <c r="J46" i="4" s="1"/>
  <c r="K46" i="4" s="1"/>
  <c r="L46" i="4" s="1"/>
  <c r="M46" i="4" s="1"/>
  <c r="G47" i="4"/>
  <c r="G118" i="4" s="1"/>
  <c r="G48" i="4"/>
  <c r="G50" i="4"/>
  <c r="H50" i="4" s="1"/>
  <c r="I50" i="4" s="1"/>
  <c r="J50" i="4" s="1"/>
  <c r="K50" i="4" s="1"/>
  <c r="L50" i="4" s="1"/>
  <c r="M50" i="4" s="1"/>
  <c r="G51" i="4"/>
  <c r="H51" i="4" s="1"/>
  <c r="I51" i="4" s="1"/>
  <c r="J51" i="4" s="1"/>
  <c r="K51" i="4" s="1"/>
  <c r="L51" i="4" s="1"/>
  <c r="M51" i="4" s="1"/>
  <c r="G52" i="4"/>
  <c r="H52" i="4" s="1"/>
  <c r="I52" i="4" s="1"/>
  <c r="J52" i="4" s="1"/>
  <c r="K52" i="4" s="1"/>
  <c r="L52" i="4" s="1"/>
  <c r="M52" i="4" s="1"/>
  <c r="G53" i="4"/>
  <c r="H53" i="4" s="1"/>
  <c r="I53" i="4" s="1"/>
  <c r="J53" i="4" s="1"/>
  <c r="K53" i="4" s="1"/>
  <c r="L53" i="4" s="1"/>
  <c r="M53" i="4" s="1"/>
  <c r="G54" i="4"/>
  <c r="H54" i="4" s="1"/>
  <c r="I54" i="4" s="1"/>
  <c r="J54" i="4" s="1"/>
  <c r="K54" i="4" s="1"/>
  <c r="L54" i="4" s="1"/>
  <c r="M54" i="4" s="1"/>
  <c r="G55" i="4"/>
  <c r="H55" i="4" s="1"/>
  <c r="I55" i="4" s="1"/>
  <c r="J55" i="4" s="1"/>
  <c r="K55" i="4" s="1"/>
  <c r="L55" i="4" s="1"/>
  <c r="M55" i="4" s="1"/>
  <c r="G56" i="4"/>
  <c r="H56" i="4" s="1"/>
  <c r="I56" i="4" s="1"/>
  <c r="J56" i="4" s="1"/>
  <c r="K56" i="4" s="1"/>
  <c r="L56" i="4" s="1"/>
  <c r="M56" i="4" s="1"/>
  <c r="G57" i="4"/>
  <c r="H57" i="4" s="1"/>
  <c r="I57" i="4" s="1"/>
  <c r="J57" i="4" s="1"/>
  <c r="K57" i="4" s="1"/>
  <c r="L57" i="4" s="1"/>
  <c r="M57" i="4" s="1"/>
  <c r="G58" i="4"/>
  <c r="H58" i="4" s="1"/>
  <c r="I58" i="4" s="1"/>
  <c r="J58" i="4" s="1"/>
  <c r="K58" i="4" s="1"/>
  <c r="L58" i="4" s="1"/>
  <c r="M58" i="4" s="1"/>
  <c r="G59" i="4"/>
  <c r="H59" i="4" s="1"/>
  <c r="I59" i="4" s="1"/>
  <c r="J59" i="4" s="1"/>
  <c r="K59" i="4" s="1"/>
  <c r="L59" i="4" s="1"/>
  <c r="M59" i="4" s="1"/>
  <c r="G60" i="4"/>
  <c r="H60" i="4" s="1"/>
  <c r="I60" i="4" s="1"/>
  <c r="J60" i="4" s="1"/>
  <c r="K60" i="4" s="1"/>
  <c r="L60" i="4" s="1"/>
  <c r="M60" i="4" s="1"/>
  <c r="G61" i="4"/>
  <c r="H61" i="4" s="1"/>
  <c r="I61" i="4" s="1"/>
  <c r="J61" i="4" s="1"/>
  <c r="K61" i="4" s="1"/>
  <c r="L61" i="4" s="1"/>
  <c r="M61" i="4" s="1"/>
  <c r="G62" i="4"/>
  <c r="H62" i="4" s="1"/>
  <c r="I62" i="4" s="1"/>
  <c r="J62" i="4" s="1"/>
  <c r="K62" i="4" s="1"/>
  <c r="L62" i="4" s="1"/>
  <c r="M62" i="4" s="1"/>
  <c r="G63" i="4"/>
  <c r="H63" i="4" s="1"/>
  <c r="I63" i="4" s="1"/>
  <c r="J63" i="4" s="1"/>
  <c r="K63" i="4" s="1"/>
  <c r="L63" i="4" s="1"/>
  <c r="M63" i="4" s="1"/>
  <c r="G64" i="4"/>
  <c r="G65" i="4"/>
  <c r="H65" i="4" s="1"/>
  <c r="G66" i="4"/>
  <c r="H66" i="4" s="1"/>
  <c r="I66" i="4" s="1"/>
  <c r="G67" i="4"/>
  <c r="G68" i="4"/>
  <c r="H68" i="4" s="1"/>
  <c r="I68" i="4" s="1"/>
  <c r="J68" i="4" s="1"/>
  <c r="K68" i="4" s="1"/>
  <c r="L68" i="4" s="1"/>
  <c r="M68" i="4" s="1"/>
  <c r="G69" i="4"/>
  <c r="H69" i="4" s="1"/>
  <c r="I69" i="4" s="1"/>
  <c r="J69" i="4" s="1"/>
  <c r="K69" i="4" s="1"/>
  <c r="L69" i="4" s="1"/>
  <c r="M69" i="4" s="1"/>
  <c r="G70" i="4"/>
  <c r="H70" i="4" s="1"/>
  <c r="I70" i="4" s="1"/>
  <c r="J70" i="4" s="1"/>
  <c r="K70" i="4" s="1"/>
  <c r="L70" i="4" s="1"/>
  <c r="M70" i="4" s="1"/>
  <c r="G71" i="4"/>
  <c r="H71" i="4" s="1"/>
  <c r="I71" i="4" s="1"/>
  <c r="J71" i="4" s="1"/>
  <c r="K71" i="4" s="1"/>
  <c r="L71" i="4" s="1"/>
  <c r="M71" i="4" s="1"/>
  <c r="G72" i="4"/>
  <c r="H72" i="4" s="1"/>
  <c r="I72" i="4" s="1"/>
  <c r="J72" i="4" s="1"/>
  <c r="K72" i="4" s="1"/>
  <c r="L72" i="4" s="1"/>
  <c r="M72" i="4" s="1"/>
  <c r="G73" i="4"/>
  <c r="H73" i="4" s="1"/>
  <c r="I73" i="4" s="1"/>
  <c r="J73" i="4" s="1"/>
  <c r="K73" i="4" s="1"/>
  <c r="L73" i="4" s="1"/>
  <c r="M73" i="4" s="1"/>
  <c r="G74" i="4"/>
  <c r="H74" i="4" s="1"/>
  <c r="I74" i="4" s="1"/>
  <c r="J74" i="4" s="1"/>
  <c r="K74" i="4" s="1"/>
  <c r="L74" i="4" s="1"/>
  <c r="M74" i="4" s="1"/>
  <c r="G75" i="4"/>
  <c r="H75" i="4" s="1"/>
  <c r="I75" i="4" s="1"/>
  <c r="J75" i="4" s="1"/>
  <c r="K75" i="4" s="1"/>
  <c r="L75" i="4" s="1"/>
  <c r="M75" i="4" s="1"/>
  <c r="G76" i="4"/>
  <c r="H76" i="4" s="1"/>
  <c r="I76" i="4" s="1"/>
  <c r="J76" i="4" s="1"/>
  <c r="K76" i="4" s="1"/>
  <c r="L76" i="4" s="1"/>
  <c r="M76" i="4" s="1"/>
  <c r="G77" i="4"/>
  <c r="H77" i="4" s="1"/>
  <c r="I77" i="4" s="1"/>
  <c r="J77" i="4" s="1"/>
  <c r="K77" i="4" s="1"/>
  <c r="L77" i="4" s="1"/>
  <c r="M77" i="4" s="1"/>
  <c r="G78" i="4"/>
  <c r="G79" i="4"/>
  <c r="H79" i="4" s="1"/>
  <c r="G80" i="4"/>
  <c r="H80" i="4" s="1"/>
  <c r="I80" i="4" s="1"/>
  <c r="J80" i="4" s="1"/>
  <c r="K80" i="4" s="1"/>
  <c r="L80" i="4" s="1"/>
  <c r="M80" i="4" s="1"/>
  <c r="G81" i="4"/>
  <c r="H81" i="4" s="1"/>
  <c r="I81" i="4" s="1"/>
  <c r="J81" i="4" s="1"/>
  <c r="K81" i="4" s="1"/>
  <c r="L81" i="4" s="1"/>
  <c r="M81" i="4" s="1"/>
  <c r="G82" i="4"/>
  <c r="H82" i="4" s="1"/>
  <c r="I82" i="4" s="1"/>
  <c r="J82" i="4" s="1"/>
  <c r="K82" i="4" s="1"/>
  <c r="L82" i="4" s="1"/>
  <c r="M82" i="4" s="1"/>
  <c r="G83" i="4"/>
  <c r="H83" i="4" s="1"/>
  <c r="I83" i="4" s="1"/>
  <c r="J83" i="4" s="1"/>
  <c r="K83" i="4" s="1"/>
  <c r="L83" i="4" s="1"/>
  <c r="M83" i="4" s="1"/>
  <c r="G84" i="4"/>
  <c r="H84" i="4" s="1"/>
  <c r="I84" i="4" s="1"/>
  <c r="J84" i="4" s="1"/>
  <c r="K84" i="4" s="1"/>
  <c r="L84" i="4" s="1"/>
  <c r="M84" i="4" s="1"/>
  <c r="G85" i="4"/>
  <c r="H85" i="4" s="1"/>
  <c r="I85" i="4" s="1"/>
  <c r="J85" i="4" s="1"/>
  <c r="K85" i="4" s="1"/>
  <c r="L85" i="4" s="1"/>
  <c r="M85" i="4" s="1"/>
  <c r="G86" i="4"/>
  <c r="G87" i="4"/>
  <c r="H87" i="4" s="1"/>
  <c r="G88" i="4"/>
  <c r="H88" i="4" s="1"/>
  <c r="I88" i="4" s="1"/>
  <c r="J88" i="4" s="1"/>
  <c r="K88" i="4" s="1"/>
  <c r="L88" i="4" s="1"/>
  <c r="M88" i="4" s="1"/>
  <c r="G89" i="4"/>
  <c r="H89" i="4" s="1"/>
  <c r="I89" i="4" s="1"/>
  <c r="J89" i="4" s="1"/>
  <c r="K89" i="4" s="1"/>
  <c r="L89" i="4" s="1"/>
  <c r="M89" i="4" s="1"/>
  <c r="G90" i="4"/>
  <c r="H90" i="4" s="1"/>
  <c r="I90" i="4" s="1"/>
  <c r="J90" i="4" s="1"/>
  <c r="K90" i="4" s="1"/>
  <c r="L90" i="4" s="1"/>
  <c r="M90" i="4" s="1"/>
  <c r="G91" i="4"/>
  <c r="G92" i="4"/>
  <c r="H92" i="4" s="1"/>
  <c r="G93" i="4"/>
  <c r="H93" i="4" s="1"/>
  <c r="I93" i="4" s="1"/>
  <c r="J93" i="4" s="1"/>
  <c r="K93" i="4" s="1"/>
  <c r="L93" i="4" s="1"/>
  <c r="M93" i="4" s="1"/>
  <c r="G94" i="4"/>
  <c r="H94" i="4" s="1"/>
  <c r="I94" i="4" s="1"/>
  <c r="J94" i="4" s="1"/>
  <c r="K94" i="4" s="1"/>
  <c r="L94" i="4" s="1"/>
  <c r="M94" i="4" s="1"/>
  <c r="G95" i="4"/>
  <c r="H95" i="4" s="1"/>
  <c r="I95" i="4" s="1"/>
  <c r="J95" i="4" s="1"/>
  <c r="K95" i="4" s="1"/>
  <c r="L95" i="4" s="1"/>
  <c r="M95" i="4" s="1"/>
  <c r="G96" i="4"/>
  <c r="H96" i="4" s="1"/>
  <c r="I96" i="4" s="1"/>
  <c r="J96" i="4" s="1"/>
  <c r="K96" i="4" s="1"/>
  <c r="L96" i="4" s="1"/>
  <c r="M96" i="4" s="1"/>
  <c r="G97" i="4"/>
  <c r="H97" i="4" s="1"/>
  <c r="I97" i="4" s="1"/>
  <c r="J97" i="4" s="1"/>
  <c r="K97" i="4" s="1"/>
  <c r="L97" i="4" s="1"/>
  <c r="M97" i="4" s="1"/>
  <c r="G98" i="4"/>
  <c r="H98" i="4" s="1"/>
  <c r="I98" i="4" s="1"/>
  <c r="J98" i="4" s="1"/>
  <c r="K98" i="4" s="1"/>
  <c r="L98" i="4" s="1"/>
  <c r="M98" i="4" s="1"/>
  <c r="G99" i="4"/>
  <c r="H99" i="4" s="1"/>
  <c r="I99" i="4" s="1"/>
  <c r="J99" i="4" s="1"/>
  <c r="K99" i="4" s="1"/>
  <c r="L99" i="4" s="1"/>
  <c r="M99" i="4" s="1"/>
  <c r="G100" i="4"/>
  <c r="H100" i="4" s="1"/>
  <c r="I100" i="4" s="1"/>
  <c r="J100" i="4" s="1"/>
  <c r="K100" i="4" s="1"/>
  <c r="L100" i="4" s="1"/>
  <c r="M100" i="4" s="1"/>
  <c r="G101" i="4"/>
  <c r="H101" i="4" s="1"/>
  <c r="I101" i="4" s="1"/>
  <c r="J101" i="4" s="1"/>
  <c r="K101" i="4" s="1"/>
  <c r="L101" i="4" s="1"/>
  <c r="M101" i="4" s="1"/>
  <c r="G102" i="4"/>
  <c r="H102" i="4" s="1"/>
  <c r="I102" i="4" s="1"/>
  <c r="J102" i="4" s="1"/>
  <c r="K102" i="4" s="1"/>
  <c r="L102" i="4" s="1"/>
  <c r="M102" i="4" s="1"/>
  <c r="G103" i="4"/>
  <c r="H103" i="4" s="1"/>
  <c r="I103" i="4" s="1"/>
  <c r="J103" i="4" s="1"/>
  <c r="K103" i="4" s="1"/>
  <c r="L103" i="4" s="1"/>
  <c r="M103" i="4" s="1"/>
  <c r="G104" i="4"/>
  <c r="H104" i="4" s="1"/>
  <c r="I104" i="4" s="1"/>
  <c r="J104" i="4" s="1"/>
  <c r="K104" i="4" s="1"/>
  <c r="L104" i="4" s="1"/>
  <c r="M104" i="4" s="1"/>
  <c r="G105" i="4"/>
  <c r="H105" i="4" s="1"/>
  <c r="I105" i="4" s="1"/>
  <c r="J105" i="4" s="1"/>
  <c r="K105" i="4" s="1"/>
  <c r="L105" i="4" s="1"/>
  <c r="M105" i="4" s="1"/>
  <c r="G106" i="4"/>
  <c r="H106" i="4" s="1"/>
  <c r="I106" i="4" s="1"/>
  <c r="J106" i="4" s="1"/>
  <c r="K106" i="4" s="1"/>
  <c r="L106" i="4" s="1"/>
  <c r="M106" i="4" s="1"/>
  <c r="G107" i="4"/>
  <c r="H107" i="4" s="1"/>
  <c r="I107" i="4" s="1"/>
  <c r="J107" i="4" s="1"/>
  <c r="K107" i="4" s="1"/>
  <c r="L107" i="4" s="1"/>
  <c r="M107" i="4" s="1"/>
  <c r="G108" i="4"/>
  <c r="H108" i="4" s="1"/>
  <c r="I108" i="4" s="1"/>
  <c r="J108" i="4" s="1"/>
  <c r="K108" i="4" s="1"/>
  <c r="L108" i="4" s="1"/>
  <c r="M108" i="4" s="1"/>
  <c r="G109" i="4"/>
  <c r="G110" i="4"/>
  <c r="H110" i="4" s="1"/>
  <c r="G111" i="4"/>
  <c r="H111" i="4" s="1"/>
  <c r="I111" i="4" s="1"/>
  <c r="J111" i="4" s="1"/>
  <c r="K111" i="4" s="1"/>
  <c r="L111" i="4" s="1"/>
  <c r="M111" i="4" s="1"/>
  <c r="G112" i="4"/>
  <c r="G113" i="4"/>
  <c r="H113" i="4" s="1"/>
  <c r="G114" i="4"/>
  <c r="H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22" i="4" l="1"/>
  <c r="I122" i="4" s="1"/>
  <c r="J122" i="4" s="1"/>
  <c r="K122" i="4" s="1"/>
  <c r="L122" i="4" s="1"/>
  <c r="M122" i="4" s="1"/>
  <c r="G29" i="4"/>
  <c r="M92" i="1"/>
  <c r="M114" i="1" s="1"/>
  <c r="I21" i="4"/>
  <c r="J21" i="4" s="1"/>
  <c r="K21" i="4" s="1"/>
  <c r="L21" i="4" s="1"/>
  <c r="M21" i="4" s="1"/>
  <c r="H134" i="1"/>
  <c r="H145" i="1"/>
  <c r="I92" i="4"/>
  <c r="H109" i="4"/>
  <c r="H15" i="4"/>
  <c r="I15" i="4" s="1"/>
  <c r="J15" i="4" s="1"/>
  <c r="K15" i="4" s="1"/>
  <c r="L15" i="4" s="1"/>
  <c r="M15" i="4" s="1"/>
  <c r="M98" i="1" s="1"/>
  <c r="M130" i="1" s="1"/>
  <c r="I110" i="4"/>
  <c r="H112" i="4"/>
  <c r="I44" i="4"/>
  <c r="J66" i="4"/>
  <c r="K66" i="4" s="1"/>
  <c r="L66" i="4" s="1"/>
  <c r="M66" i="4" s="1"/>
  <c r="G120" i="4"/>
  <c r="H67" i="4"/>
  <c r="I113" i="4"/>
  <c r="H114" i="4"/>
  <c r="I65" i="4"/>
  <c r="J65" i="4" s="1"/>
  <c r="G119" i="4"/>
  <c r="H48" i="4"/>
  <c r="H14" i="4"/>
  <c r="I14" i="4" s="1"/>
  <c r="J14" i="4" s="1"/>
  <c r="K14" i="4" s="1"/>
  <c r="L14" i="4" s="1"/>
  <c r="M14" i="4" s="1"/>
  <c r="M97" i="1" s="1"/>
  <c r="H13" i="4"/>
  <c r="I13" i="4" s="1"/>
  <c r="J13" i="4" s="1"/>
  <c r="K13" i="4" s="1"/>
  <c r="L13" i="4" s="1"/>
  <c r="M13" i="4" s="1"/>
  <c r="M96" i="1" s="1"/>
  <c r="H47" i="4"/>
  <c r="I87" i="4"/>
  <c r="H91" i="4"/>
  <c r="I79" i="4"/>
  <c r="H86" i="4"/>
  <c r="M99" i="1"/>
  <c r="M142" i="1"/>
  <c r="H135" i="1"/>
  <c r="I145" i="1"/>
  <c r="H93" i="1"/>
  <c r="H115" i="1" s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136" i="1" l="1"/>
  <c r="H137" i="1" s="1"/>
  <c r="H121" i="4"/>
  <c r="H92" i="1"/>
  <c r="H114" i="1" s="1"/>
  <c r="H96" i="1"/>
  <c r="M155" i="1"/>
  <c r="M209" i="1" s="1"/>
  <c r="M213" i="1" s="1"/>
  <c r="M129" i="1"/>
  <c r="M128" i="1"/>
  <c r="M153" i="1"/>
  <c r="M207" i="1" s="1"/>
  <c r="M211" i="1" s="1"/>
  <c r="K65" i="4"/>
  <c r="J44" i="4"/>
  <c r="J79" i="4"/>
  <c r="I86" i="4"/>
  <c r="J113" i="4"/>
  <c r="I114" i="4"/>
  <c r="J110" i="4"/>
  <c r="I112" i="4"/>
  <c r="I67" i="4"/>
  <c r="I78" i="4" s="1"/>
  <c r="H120" i="4"/>
  <c r="H97" i="1"/>
  <c r="H155" i="1" s="1"/>
  <c r="H209" i="1" s="1"/>
  <c r="H213" i="1" s="1"/>
  <c r="J87" i="4"/>
  <c r="I91" i="4"/>
  <c r="I48" i="4"/>
  <c r="H119" i="4"/>
  <c r="H98" i="1"/>
  <c r="H130" i="1" s="1"/>
  <c r="J92" i="4"/>
  <c r="I109" i="4"/>
  <c r="I47" i="4"/>
  <c r="H118" i="4"/>
  <c r="H78" i="4"/>
  <c r="H64" i="4"/>
  <c r="M221" i="1"/>
  <c r="I135" i="1"/>
  <c r="J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I113" i="1" l="1"/>
  <c r="I139" i="1" s="1"/>
  <c r="K135" i="1"/>
  <c r="L135" i="1" s="1"/>
  <c r="M135" i="1" s="1"/>
  <c r="M136" i="1" s="1"/>
  <c r="H152" i="1"/>
  <c r="H206" i="1" s="1"/>
  <c r="H115" i="4"/>
  <c r="H129" i="1"/>
  <c r="I64" i="4"/>
  <c r="I115" i="4" s="1"/>
  <c r="J109" i="4"/>
  <c r="K92" i="4"/>
  <c r="J67" i="4"/>
  <c r="I120" i="4"/>
  <c r="L65" i="4"/>
  <c r="K113" i="4"/>
  <c r="J114" i="4"/>
  <c r="K44" i="4"/>
  <c r="J47" i="4"/>
  <c r="I121" i="4"/>
  <c r="I118" i="4"/>
  <c r="K87" i="4"/>
  <c r="J91" i="4"/>
  <c r="K110" i="4"/>
  <c r="J112" i="4"/>
  <c r="J48" i="4"/>
  <c r="I119" i="4"/>
  <c r="J86" i="4"/>
  <c r="K79" i="4"/>
  <c r="M218" i="1"/>
  <c r="M112" i="1"/>
  <c r="M116" i="1" s="1"/>
  <c r="K145" i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L87" i="4"/>
  <c r="K91" i="4"/>
  <c r="K47" i="4"/>
  <c r="J121" i="4"/>
  <c r="J118" i="4"/>
  <c r="K67" i="4"/>
  <c r="J120" i="4"/>
  <c r="J78" i="4"/>
  <c r="K48" i="4"/>
  <c r="J119" i="4"/>
  <c r="K109" i="4"/>
  <c r="L92" i="4"/>
  <c r="L44" i="4"/>
  <c r="L113" i="4"/>
  <c r="K114" i="4"/>
  <c r="M65" i="4"/>
  <c r="L79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121" i="1" l="1"/>
  <c r="H256" i="1" s="1"/>
  <c r="K115" i="4"/>
  <c r="K29" i="4" s="1"/>
  <c r="M47" i="4"/>
  <c r="L121" i="4"/>
  <c r="L118" i="4"/>
  <c r="M67" i="4"/>
  <c r="L120" i="4"/>
  <c r="L78" i="4"/>
  <c r="L64" i="4"/>
  <c r="M48" i="4"/>
  <c r="M119" i="4" s="1"/>
  <c r="L119" i="4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G10" i="5" l="1"/>
  <c r="L115" i="4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M107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G261" i="1"/>
  <c r="F12" i="5"/>
  <c r="F16" i="5" s="1"/>
  <c r="F22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8" i="5" l="1"/>
  <c r="F24" i="5" s="1"/>
  <c r="F14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H258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I258" i="1" s="1"/>
  <c r="G12" i="5"/>
  <c r="H261" i="1"/>
  <c r="H259" i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J258" i="1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9" i="1"/>
  <c r="I261" i="1"/>
  <c r="H12" i="5"/>
  <c r="K243" i="1"/>
  <c r="L179" i="1"/>
  <c r="L175" i="1"/>
  <c r="K239" i="1"/>
  <c r="K235" i="1"/>
  <c r="L171" i="1"/>
  <c r="I12" i="5" l="1"/>
  <c r="I10" i="5" s="1"/>
  <c r="I14" i="5" s="1"/>
  <c r="I16" i="5" s="1"/>
  <c r="G18" i="5"/>
  <c r="G24" i="5" s="1"/>
  <c r="G22" i="5"/>
  <c r="J259" i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K258" i="1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K261" i="1"/>
  <c r="K259" i="1"/>
  <c r="J12" i="5"/>
  <c r="L259" i="1" l="1"/>
  <c r="M245" i="1"/>
  <c r="M246" i="1" s="1"/>
  <c r="M248" i="1" s="1"/>
  <c r="M257" i="1" s="1"/>
  <c r="M258" i="1" s="1"/>
  <c r="L261" i="1"/>
  <c r="K12" i="5"/>
  <c r="J10" i="5"/>
  <c r="J14" i="5" s="1"/>
  <c r="J16" i="5" s="1"/>
  <c r="M259" i="1" l="1"/>
  <c r="L12" i="5"/>
  <c r="L10" i="5" s="1"/>
  <c r="M261" i="1"/>
  <c r="J18" i="5"/>
  <c r="J24" i="5" s="1"/>
  <c r="J22" i="5"/>
  <c r="K10" i="5"/>
  <c r="K14" i="5" s="1"/>
  <c r="K16" i="5" s="1"/>
  <c r="L14" i="5" l="1"/>
  <c r="L16" i="5" s="1"/>
  <c r="K18" i="5"/>
  <c r="K24" i="5" s="1"/>
  <c r="K22" i="5"/>
  <c r="L22" i="5" l="1"/>
  <c r="L18" i="5"/>
  <c r="L24" i="5" s="1"/>
</calcChain>
</file>

<file path=xl/sharedStrings.xml><?xml version="1.0" encoding="utf-8"?>
<sst xmlns="http://schemas.openxmlformats.org/spreadsheetml/2006/main" count="505" uniqueCount="264">
  <si>
    <t>Data Required for Cost Benchmarking</t>
  </si>
  <si>
    <t>Select Distributor from Dropdown Box:</t>
  </si>
  <si>
    <t xml:space="preserve">  Click to Choose a Distributor</t>
  </si>
  <si>
    <t>History</t>
  </si>
  <si>
    <t>Bridge Year</t>
  </si>
  <si>
    <t>Test Year</t>
  </si>
  <si>
    <t>Additonal Years for Custom IR Filings</t>
  </si>
  <si>
    <t>Required Item</t>
  </si>
  <si>
    <t>The values provided for 2025-2030 are placeholder values that must be replaced</t>
  </si>
  <si>
    <t>Gross Capital Cost Additions Data</t>
  </si>
  <si>
    <t>Total Gross Capital Additions</t>
  </si>
  <si>
    <t>Enter Values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</si>
  <si>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</si>
  <si>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</si>
  <si>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</si>
  <si>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</si>
  <si>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</si>
  <si>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Circuit-km</t>
  </si>
  <si>
    <t>Ten Year Customer Growth Percentage</t>
  </si>
  <si>
    <t>Inflation Measures</t>
  </si>
  <si>
    <t>Wage Growth</t>
  </si>
  <si>
    <t>Enter values.  The value provided is an arbitrary placeholder.</t>
  </si>
  <si>
    <t>The applicability of the wage index used in the benchmarking analysis has been reviewed by the OEB.  Please refer to EB-2021-0212 and subsequent proceedings for policy regarding inflation measures.</t>
  </si>
  <si>
    <t>Growth in Economy-wide Inflation</t>
  </si>
  <si>
    <t>Rate of Return (WACC)</t>
  </si>
  <si>
    <t xml:space="preserve">Enter Values.  The default value provided is for 2024.  </t>
  </si>
  <si>
    <t>OM&amp;A Expenses Included in Cost Benchmarking</t>
  </si>
  <si>
    <t>N</t>
  </si>
  <si>
    <t>Use Method 1 [1A - 1B + 1C]</t>
  </si>
  <si>
    <t>Formula</t>
  </si>
  <si>
    <t>Choose a Method:</t>
  </si>
  <si>
    <t>Y</t>
  </si>
  <si>
    <t>Use Method 2 [2A - 2B + 2C]</t>
  </si>
  <si>
    <t>OM&amp;A Values Transfered to Calculations Worksheet</t>
  </si>
  <si>
    <t>Method 1: Enter Values Calculated Elsewhere</t>
  </si>
  <si>
    <t>Enter Values Supported by Separate Calculations</t>
  </si>
  <si>
    <t>1A</t>
  </si>
  <si>
    <t>Total OM&amp;A Consistent with accounts included in [2B]</t>
  </si>
  <si>
    <t>1B</t>
  </si>
  <si>
    <t>HV Cost (Accounts 5014, 5015, and 5112) if included in total</t>
  </si>
  <si>
    <t>1C</t>
  </si>
  <si>
    <t>LV Adjustment</t>
  </si>
  <si>
    <t>Method 2: Enter Detailed Data</t>
  </si>
  <si>
    <t>OM&amp;A Data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</si>
  <si>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</si>
  <si>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</si>
  <si>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</si>
  <si>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</si>
  <si>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</si>
  <si>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</si>
  <si>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</si>
  <si>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</si>
  <si>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</si>
  <si>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</si>
  <si>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</si>
  <si>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</si>
  <si>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</si>
  <si>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</si>
  <si>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</si>
  <si>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</si>
  <si>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</si>
  <si>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</si>
  <si>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</si>
  <si>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</si>
  <si>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</si>
  <si>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</si>
  <si>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</si>
  <si>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</si>
  <si>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</si>
  <si>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</si>
  <si>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</si>
  <si>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</si>
  <si>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</si>
  <si>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</si>
  <si>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</si>
  <si>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</si>
  <si>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</si>
  <si>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</si>
  <si>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</si>
  <si>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</si>
  <si>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</si>
  <si>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</si>
  <si>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</si>
  <si>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</si>
  <si>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</si>
  <si>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</si>
  <si>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</si>
  <si>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</si>
  <si>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</si>
  <si>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</si>
  <si>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</si>
  <si>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</si>
  <si>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</si>
  <si>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</si>
  <si>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</si>
  <si>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</si>
  <si>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</si>
  <si>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</si>
  <si>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</si>
  <si>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</si>
  <si>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</si>
  <si>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</si>
  <si>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</si>
  <si>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</si>
  <si>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</si>
  <si>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</si>
  <si>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</si>
  <si>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</si>
  <si>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</si>
  <si>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</si>
  <si>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</si>
  <si>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</si>
  <si>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</si>
  <si>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</si>
  <si>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</si>
  <si>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2A</t>
  </si>
  <si>
    <t>Total of Above Accounts Used for Benchmarking</t>
  </si>
  <si>
    <t>Adjustments to OM&amp;A for Benchmarking</t>
  </si>
  <si>
    <t>2B</t>
  </si>
  <si>
    <t>Subtotal: HV Adjustment (to subtract from cost)</t>
  </si>
  <si>
    <t>2C</t>
  </si>
  <si>
    <t>Benchmarking Calculations for LDC Forecasting</t>
  </si>
  <si>
    <t>Used to populate the drop down box</t>
  </si>
  <si>
    <t>Selected LDC from the Model Inputs Worksheet:</t>
  </si>
  <si>
    <t>Alectra Utilities Corporation</t>
  </si>
  <si>
    <t>Algoma Power Inc.</t>
  </si>
  <si>
    <t>Atikokan Hydro Inc.</t>
  </si>
  <si>
    <t>Bluewater Power Distribution Corporation</t>
  </si>
  <si>
    <t>Burlington Hydro Inc.</t>
  </si>
  <si>
    <t>Canadian Niagara Power Inc.</t>
  </si>
  <si>
    <t>Centre Wellington Hydro Ltd.</t>
  </si>
  <si>
    <t>Cooperative Hydro Embrun Inc.</t>
  </si>
  <si>
    <t>E.L.K. Energy Inc.</t>
  </si>
  <si>
    <t>Elexicon Energy Inc.</t>
  </si>
  <si>
    <t>Entegrus Powerlines Inc.</t>
  </si>
  <si>
    <t>ENWIN Utilities Ltd.</t>
  </si>
  <si>
    <t>EPCOR Electricity Distribution Ontario Inc.</t>
  </si>
  <si>
    <t>ERTH Power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</si>
  <si>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</si>
  <si>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</si>
  <si>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</si>
  <si>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</si>
  <si>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</si>
  <si>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</si>
  <si>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</si>
  <si>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</si>
  <si>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</si>
  <si>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</si>
  <si>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</si>
  <si>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Innpower Corporation</t>
  </si>
  <si>
    <t>Kingston Hydro Corporation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</si>
  <si>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</si>
  <si>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</si>
  <si>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</si>
  <si>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</si>
  <si>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</si>
  <si>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</si>
  <si>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</si>
  <si>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</si>
  <si>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</si>
  <si>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</si>
  <si>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</si>
  <si>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</si>
  <si>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</si>
  <si>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</si>
  <si>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</si>
  <si>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</si>
  <si>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</si>
  <si>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</si>
  <si>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</si>
  <si>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</si>
  <si>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</si>
  <si>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</si>
  <si>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</si>
  <si>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</si>
  <si>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Enova Power Corp.</t>
  </si>
  <si>
    <t>GrandBridge Energy Inc.</t>
  </si>
  <si>
    <t>Forecasted Values</t>
  </si>
  <si>
    <t>Line Reference Number</t>
  </si>
  <si>
    <t>Row Number on 2.1.7</t>
  </si>
  <si>
    <t>Account</t>
  </si>
  <si>
    <t>Data Item Number</t>
  </si>
  <si>
    <t>Section 1: Source Data and OM&amp;A Calculations</t>
  </si>
  <si>
    <t>OM&amp;A Data (Detail may be hidden or expanded using the +/- buttons to the left of the row numbers)</t>
  </si>
  <si>
    <t>Total Adjusted OM&amp;A Expense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</si>
  <si>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</si>
  <si>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</si>
  <si>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</si>
  <si>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</si>
  <si>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</si>
  <si>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</si>
  <si>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</si>
  <si>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</si>
  <si>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</si>
  <si>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</si>
  <si>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</si>
  <si>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</si>
  <si>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</si>
  <si>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</si>
  <si>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</si>
  <si>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</si>
  <si>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</si>
  <si>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</si>
  <si>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</si>
  <si>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</si>
  <si>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</si>
  <si>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</si>
  <si>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Average Hourly Earnings  [70%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</si>
  <si>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</si>
  <si>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</si>
  <si>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</si>
  <si>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</si>
  <si>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</si>
  <si>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</si>
  <si>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</si>
  <si>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(Details of the predicted cost calculations may be hidden by using the +/- button to the left of row 248)</t>
  </si>
  <si>
    <t>Company Values for Variables Used in the Prediction Equation</t>
  </si>
  <si>
    <t>Constant</t>
  </si>
  <si>
    <t>Capital Price / OM&amp;A Price (WK)</t>
  </si>
  <si>
    <t>Customers (Y1)</t>
  </si>
  <si>
    <t>Capacity (Y2)</t>
  </si>
  <si>
    <t>Deliveries (Y3)</t>
  </si>
  <si>
    <t>Average Line Length</t>
  </si>
  <si>
    <t>Customers Added in last 10 years</t>
  </si>
  <si>
    <t>Trend</t>
  </si>
  <si>
    <t>Company-Specific Parameter Estimates*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</si>
  <si>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</si>
  <si>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</si>
  <si>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</si>
  <si>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</si>
  <si>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</si>
  <si>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</si>
  <si>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</si>
  <si>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</si>
  <si>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</si>
  <si>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</si>
  <si>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Sample Mean Values</t>
  </si>
  <si>
    <t>Deliveries (Y3</t>
  </si>
  <si>
    <t>Distributor Values Logged and Mean Scaled (where applicable)</t>
  </si>
  <si>
    <t>Product of the Parameter and the Logged, Mean Scaled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</si>
  <si>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</si>
  <si>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</si>
  <si>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</si>
  <si>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</si>
  <si>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</si>
  <si>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</si>
  <si>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</si>
  <si>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</si>
  <si>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</si>
  <si>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</si>
  <si>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</si>
  <si>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</si>
  <si>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</si>
  <si>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Summary of Cost Benchmarking Results</t>
  </si>
  <si>
    <t>(History)</t>
  </si>
  <si>
    <t>(Bridge)</t>
  </si>
  <si>
    <t>(Test Year)</t>
  </si>
  <si>
    <t>Cost Benchmarking Summary</t>
  </si>
  <si>
    <t>Actual Total Cost</t>
  </si>
  <si>
    <t>Difference</t>
  </si>
  <si>
    <t>Percentage Difference (Cost Performance)</t>
  </si>
  <si>
    <t>Three-Year Average Performance</t>
  </si>
  <si>
    <t>Stretch Factor Cohort</t>
  </si>
  <si>
    <t>Annual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</si>
</sst>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17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0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8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6" xfId="0" applyBorder="1"/>
    <xf numFmtId="10" fontId="0" fillId="0" borderId="8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5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5" xfId="2" applyNumberFormat="1" applyFont="1" applyFill="1" applyBorder="1" applyAlignment="1">
      <alignment horizontal="center"/>
    </xf>
    <xf numFmtId="165" fontId="0" fillId="2" borderId="5" xfId="1" applyNumberFormat="1" applyFont="1" applyFill="1" applyBorder="1"/>
    <xf numFmtId="0" fontId="0" fillId="4" borderId="4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5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4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9" xfId="0" applyFont="1" applyBorder="1"/>
    <xf numFmtId="0" fontId="0" fillId="0" borderId="11" xfId="0" applyBorder="1" applyAlignment="1">
      <alignment horizontal="left"/>
    </xf>
    <xf numFmtId="0" fontId="7" fillId="0" borderId="12" xfId="0" applyFont="1" applyBorder="1"/>
    <xf numFmtId="0" fontId="0" fillId="0" borderId="13" xfId="0" applyBorder="1" applyAlignment="1">
      <alignment horizontal="left"/>
    </xf>
    <xf numFmtId="0" fontId="7" fillId="0" borderId="14" xfId="0" applyFont="1" applyBorder="1"/>
    <xf numFmtId="165" fontId="0" fillId="0" borderId="15" xfId="1" applyNumberFormat="1" applyFont="1" applyFill="1" applyBorder="1"/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165" fontId="0" fillId="0" borderId="15" xfId="1" applyNumberFormat="1" applyFont="1" applyBorder="1" applyAlignment="1">
      <alignment horizontal="center"/>
    </xf>
    <xf numFmtId="165" fontId="0" fillId="0" borderId="15" xfId="1" applyNumberFormat="1" applyFont="1" applyFill="1" applyBorder="1" applyAlignment="1">
      <alignment horizontal="center"/>
    </xf>
    <xf numFmtId="165" fontId="0" fillId="0" borderId="15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3" xfId="0" applyFont="1" applyBorder="1" applyAlignment="1">
      <alignment horizontal="left"/>
    </xf>
    <xf numFmtId="165" fontId="7" fillId="2" borderId="5" xfId="1" applyNumberFormat="1" applyFont="1" applyFill="1" applyBorder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0" borderId="0" xfId="0" applyAlignment="1">
      <alignment wrapText="1"/>
    </xf>
    <xf numFmtId="165" fontId="0" fillId="2" borderId="6" xfId="1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0" fontId="0" fillId="2" borderId="6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43" fontId="0" fillId="2" borderId="6" xfId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165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4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0" fillId="4" borderId="0" xfId="1" applyNumberFormat="1" applyFont="1" applyFill="1" applyAlignment="1">
      <alignment horizontal="center" wrapText="1"/>
    </xf>
    <xf numFmtId="10" fontId="7" fillId="0" borderId="6" xfId="2" applyNumberFormat="1" applyFont="1" applyFill="1" applyBorder="1"/>
    <xf numFmtId="10" fontId="7" fillId="0" borderId="7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0" fontId="0" fillId="3" borderId="0" xfId="0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10" fontId="0" fillId="2" borderId="5" xfId="2" applyNumberFormat="1" applyFont="1" applyFill="1" applyBorder="1"/>
    <xf numFmtId="172" fontId="14" fillId="0" borderId="0" xfId="2" applyNumberFormat="1" applyFont="1" applyAlignment="1">
      <alignment horizontal="center"/>
    </xf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0" fillId="5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 applyFill="1"/>
    <xf numFmtId="164" fontId="0" fillId="0" borderId="0" xfId="2" applyNumberFormat="1" applyFont="1"/>
    <xf numFmtId="164" fontId="0" fillId="4" borderId="0" xfId="2" applyNumberFormat="1" applyFont="1" applyFill="1"/>
    <xf numFmtId="164" fontId="0" fillId="5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8" fontId="0" fillId="0" borderId="0" xfId="2" applyNumberFormat="1" applyFont="1" applyFill="1" applyAlignment="1">
      <alignment horizontal="center"/>
    </xf>
    <xf numFmtId="164" fontId="0" fillId="0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/>
    </xf>
    <xf numFmtId="164" fontId="0" fillId="4" borderId="0" xfId="2" applyNumberFormat="1" applyFont="1" applyFill="1" applyAlignment="1">
      <alignment horizontal="center" wrapText="1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5" fillId="0" borderId="19" xfId="0" applyFont="1" applyBorder="1" applyAlignment="1">
      <alignment wrapText="1"/>
    </xf>
    <xf numFmtId="0" fontId="11" fillId="6" borderId="0" xfId="0" applyFont="1" applyFill="1" applyAlignment="1">
      <alignment wrapText="1"/>
    </xf>
    <xf numFmtId="0" fontId="0" fillId="8" borderId="2" xfId="0" applyFill="1" applyBorder="1"/>
    <xf numFmtId="0" fontId="0" fillId="9" borderId="0" xfId="0" applyFill="1" applyAlignment="1">
      <alignment wrapText="1"/>
    </xf>
    <xf numFmtId="0" fontId="0" fillId="9" borderId="0" xfId="0" applyFill="1"/>
    <xf numFmtId="0" fontId="15" fillId="7" borderId="5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0" fillId="10" borderId="5" xfId="0" applyFill="1" applyBorder="1" applyAlignment="1">
      <alignment horizontal="center" vertical="center"/>
    </xf>
    <xf numFmtId="0" fontId="0" fillId="6" borderId="17" xfId="0" applyFill="1" applyBorder="1"/>
    <xf numFmtId="0" fontId="0" fillId="0" borderId="0" xfId="0" applyAlignment="1">
      <alignment horizontal="center" vertical="center" wrapText="1"/>
    </xf>
    <xf numFmtId="4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11" fillId="13" borderId="0" xfId="0" applyFont="1" applyFill="1" applyAlignment="1">
      <alignment wrapText="1"/>
    </xf>
    <xf numFmtId="0" fontId="0" fillId="13" borderId="0" xfId="0" applyFill="1"/>
    <xf numFmtId="0" fontId="0" fillId="13" borderId="0" xfId="2" applyNumberFormat="1" applyFont="1" applyFill="1"/>
    <xf numFmtId="173" fontId="0" fillId="0" borderId="0" xfId="0" applyNumberFormat="1"/>
    <xf numFmtId="168" fontId="0" fillId="0" borderId="0" xfId="0" applyNumberForma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0" fillId="14" borderId="0" xfId="0" applyFill="1"/>
    <xf numFmtId="0" fontId="7" fillId="0" borderId="1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11" borderId="3" xfId="0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abSelected="1" zoomScaleNormal="100" workbookViewId="0">
      <selection activeCell="F5" sqref="F5"/>
    </sheetView>
  </sheetViews>
  <sheetFormatPr defaultRowHeight="12.95"/>
  <cols>
    <col min="2" max="2" width="11.5703125" style="2" customWidth="1"/>
    <col min="3" max="3" width="3.42578125" customWidth="1"/>
    <col min="4" max="4" width="7.42578125" customWidth="1"/>
    <col min="6" max="6" width="48.42578125" customWidth="1"/>
    <col min="7" max="13" width="14.5703125" bestFit="1" customWidth="1"/>
    <col min="14" max="14" width="46.5703125" style="9" customWidth="1"/>
    <col min="15" max="15" width="69.42578125" customWidth="1"/>
  </cols>
  <sheetData>
    <row r="2" spans="2:15" ht="23.1">
      <c r="C2" s="190" t="s">
        <v>0</v>
      </c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2:15" ht="19.5" customHeight="1">
      <c r="C3" s="191" t="str">
        <f>IF(F5="Click to Choose an LDC","",F5)</f>
        <v xml:space="preserve">  Click to Choose a Distributor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</row>
    <row r="4" spans="2:15" ht="19.5" customHeight="1" thickBot="1">
      <c r="C4" s="71"/>
      <c r="D4" s="71"/>
      <c r="E4" s="137"/>
      <c r="F4" s="147"/>
      <c r="G4" s="71"/>
      <c r="H4" s="71"/>
      <c r="I4" s="71"/>
      <c r="J4" s="71"/>
      <c r="K4" s="71"/>
      <c r="L4" s="71"/>
      <c r="M4" s="71"/>
      <c r="N4" s="86"/>
    </row>
    <row r="5" spans="2:15" ht="25.5" customHeight="1" thickBot="1">
      <c r="B5" s="81" t="s">
        <v>1</v>
      </c>
      <c r="E5" s="9"/>
      <c r="F5" s="82" t="s">
        <v>2</v>
      </c>
      <c r="G5" s="2" t="s">
        <v>3</v>
      </c>
      <c r="H5" s="2" t="s">
        <v>4</v>
      </c>
      <c r="I5" s="2" t="s">
        <v>5</v>
      </c>
      <c r="J5" s="192" t="s">
        <v>6</v>
      </c>
      <c r="K5" s="192"/>
      <c r="L5" s="192"/>
      <c r="M5" s="192"/>
      <c r="O5" s="4"/>
    </row>
    <row r="6" spans="2:15" ht="36" customHeight="1">
      <c r="B6" s="4" t="s">
        <v>7</v>
      </c>
      <c r="C6" s="58"/>
      <c r="G6" s="2">
        <v>2024</v>
      </c>
      <c r="H6" s="2">
        <f>G6+1</f>
        <v>2025</v>
      </c>
      <c r="I6" s="2">
        <f t="shared" ref="I6:M6" si="0">H6+1</f>
        <v>2026</v>
      </c>
      <c r="J6" s="2">
        <f t="shared" si="0"/>
        <v>2027</v>
      </c>
      <c r="K6" s="2">
        <f t="shared" si="0"/>
        <v>2028</v>
      </c>
      <c r="L6" s="2">
        <f t="shared" si="0"/>
        <v>2029</v>
      </c>
      <c r="M6" s="2">
        <f t="shared" si="0"/>
        <v>2030</v>
      </c>
      <c r="N6" s="154" t="s">
        <v>8</v>
      </c>
      <c r="O6" s="2"/>
    </row>
    <row r="8" spans="2:15">
      <c r="C8" s="8" t="s">
        <v>9</v>
      </c>
      <c r="D8" s="8"/>
      <c r="E8" s="2"/>
      <c r="H8" s="192"/>
      <c r="I8" s="192"/>
      <c r="J8" s="192"/>
      <c r="K8" s="192"/>
      <c r="L8" s="192"/>
      <c r="M8" s="192"/>
    </row>
    <row r="9" spans="2:15">
      <c r="B9" s="2">
        <v>1</v>
      </c>
      <c r="D9" s="9" t="s">
        <v>10</v>
      </c>
      <c r="G9" s="54" t="e">
        <f>'Benchmarking Calculations'!G92</f>
        <v>#N/A</v>
      </c>
      <c r="H9" s="74"/>
      <c r="I9" s="74"/>
      <c r="J9" s="74"/>
      <c r="K9" s="74"/>
      <c r="L9" s="74"/>
      <c r="M9" s="74"/>
      <c r="N9" s="9" t="s">
        <v>11</v>
      </c>
      <c r="O9" s="55"/>
    </row>
    <row r="10" spans="2:15">
      <c r="B10" s="2">
        <v>2</v>
      </c>
      <c r="D10" s="9" t="s">
        <v>12</v>
      </c>
      <c r="G10" s="54" t="e">
        <f>'Benchmarking Calculations'!G93</f>
        <v>#N/A</v>
      </c>
      <c r="H10" s="74" t="e">
        <f>G10</f>
        <v>#N/A</v>
      </c>
      <c r="I10" s="74" t="e">
        <f t="shared" ref="I10:M10" si="1">H10</f>
        <v>#N/A</v>
      </c>
      <c r="J10" s="74" t="e">
        <f t="shared" si="1"/>
        <v>#N/A</v>
      </c>
      <c r="K10" s="74" t="e">
        <f t="shared" si="1"/>
        <v>#N/A</v>
      </c>
      <c r="L10" s="74" t="e">
        <f t="shared" si="1"/>
        <v>#N/A</v>
      </c>
      <c r="M10" s="74" t="e">
        <f t="shared" si="1"/>
        <v>#N/A</v>
      </c>
      <c r="N10" s="9" t="s">
        <v>11</v>
      </c>
      <c r="O10" s="55"/>
    </row>
    <row r="11" spans="2:15">
      <c r="E11" s="2"/>
      <c r="G11" s="54"/>
      <c r="O11" s="55"/>
    </row>
    <row r="12" spans="2:15">
      <c r="C12" s="8" t="s">
        <v>13</v>
      </c>
      <c r="D12" s="8"/>
      <c r="E12" s="2"/>
      <c r="G12" s="54"/>
      <c r="H12" s="3"/>
      <c r="I12" s="3"/>
      <c r="J12" s="3"/>
      <c r="K12" s="3"/>
      <c r="L12" s="3"/>
      <c r="M12" s="3"/>
      <c r="O12" s="55"/>
    </row>
    <row r="13" spans="2:15">
      <c r="B13" s="2">
        <v>3</v>
      </c>
      <c r="D13" t="s">
        <v>14</v>
      </c>
      <c r="G13" s="54" t="e">
        <f>'Benchmarking Calculations'!G96</f>
        <v>#N/A</v>
      </c>
      <c r="H13" s="74" t="e">
        <f t="shared" ref="H13:M16" si="2">G13</f>
        <v>#N/A</v>
      </c>
      <c r="I13" s="74" t="e">
        <f t="shared" si="2"/>
        <v>#N/A</v>
      </c>
      <c r="J13" s="74" t="e">
        <f t="shared" si="2"/>
        <v>#N/A</v>
      </c>
      <c r="K13" s="74" t="e">
        <f t="shared" si="2"/>
        <v>#N/A</v>
      </c>
      <c r="L13" s="74" t="e">
        <f t="shared" si="2"/>
        <v>#N/A</v>
      </c>
      <c r="M13" s="74" t="e">
        <f t="shared" si="2"/>
        <v>#N/A</v>
      </c>
      <c r="N13" s="9" t="s">
        <v>11</v>
      </c>
      <c r="O13" s="55"/>
    </row>
    <row r="14" spans="2:15">
      <c r="B14" s="2">
        <v>4</v>
      </c>
      <c r="D14" t="s">
        <v>15</v>
      </c>
      <c r="G14" s="54" t="e">
        <f>'Benchmarking Calculations'!G97</f>
        <v>#N/A</v>
      </c>
      <c r="H14" s="74" t="e">
        <f t="shared" si="2"/>
        <v>#N/A</v>
      </c>
      <c r="I14" s="74" t="e">
        <f t="shared" si="2"/>
        <v>#N/A</v>
      </c>
      <c r="J14" s="74" t="e">
        <f t="shared" si="2"/>
        <v>#N/A</v>
      </c>
      <c r="K14" s="74" t="e">
        <f t="shared" si="2"/>
        <v>#N/A</v>
      </c>
      <c r="L14" s="74" t="e">
        <f t="shared" si="2"/>
        <v>#N/A</v>
      </c>
      <c r="M14" s="74" t="e">
        <f t="shared" si="2"/>
        <v>#N/A</v>
      </c>
      <c r="N14" s="9" t="s">
        <v>11</v>
      </c>
      <c r="O14" s="55"/>
    </row>
    <row r="15" spans="2:15">
      <c r="B15" s="2">
        <v>5</v>
      </c>
      <c r="D15" t="s">
        <v>16</v>
      </c>
      <c r="G15" s="54" t="e">
        <f>'Benchmarking Calculations'!G98</f>
        <v>#N/A</v>
      </c>
      <c r="H15" s="74" t="e">
        <f t="shared" si="2"/>
        <v>#N/A</v>
      </c>
      <c r="I15" s="74" t="e">
        <f t="shared" si="2"/>
        <v>#N/A</v>
      </c>
      <c r="J15" s="74" t="e">
        <f t="shared" si="2"/>
        <v>#N/A</v>
      </c>
      <c r="K15" s="74" t="e">
        <f t="shared" si="2"/>
        <v>#N/A</v>
      </c>
      <c r="L15" s="74" t="e">
        <f t="shared" si="2"/>
        <v>#N/A</v>
      </c>
      <c r="M15" s="74" t="e">
        <f t="shared" si="2"/>
        <v>#N/A</v>
      </c>
      <c r="N15" s="9" t="s">
        <v>11</v>
      </c>
      <c r="O15" s="55"/>
    </row>
    <row r="16" spans="2:15">
      <c r="B16" s="2">
        <v>6</v>
      </c>
      <c r="D16" s="9" t="s">
        <v>17</v>
      </c>
      <c r="G16" s="54" t="e">
        <f>'Benchmarking Calculations'!G99</f>
        <v>#N/A</v>
      </c>
      <c r="H16" s="74" t="e">
        <f t="shared" si="2"/>
        <v>#N/A</v>
      </c>
      <c r="I16" s="74" t="e">
        <f t="shared" si="2"/>
        <v>#N/A</v>
      </c>
      <c r="J16" s="74" t="e">
        <f t="shared" si="2"/>
        <v>#N/A</v>
      </c>
      <c r="K16" s="74" t="e">
        <f t="shared" si="2"/>
        <v>#N/A</v>
      </c>
      <c r="L16" s="74" t="e">
        <f t="shared" si="2"/>
        <v>#N/A</v>
      </c>
      <c r="M16" s="74" t="e">
        <f t="shared" si="2"/>
        <v>#N/A</v>
      </c>
      <c r="N16" s="9" t="s">
        <v>11</v>
      </c>
      <c r="O16" s="55"/>
    </row>
    <row r="17" spans="2:15">
      <c r="B17" s="2">
        <v>7</v>
      </c>
      <c r="C17" s="2"/>
      <c r="D17" t="s">
        <v>18</v>
      </c>
      <c r="F17" s="9"/>
      <c r="G17" s="57">
        <f>'Benchmarking Calculations'!G145</f>
        <v>0</v>
      </c>
      <c r="H17" s="136">
        <f>G17</f>
        <v>0</v>
      </c>
      <c r="I17" s="136">
        <f t="shared" ref="I17:M17" si="3">H17</f>
        <v>0</v>
      </c>
      <c r="J17" s="136">
        <f t="shared" si="3"/>
        <v>0</v>
      </c>
      <c r="K17" s="136">
        <f t="shared" si="3"/>
        <v>0</v>
      </c>
      <c r="L17" s="136">
        <f t="shared" si="3"/>
        <v>0</v>
      </c>
      <c r="M17" s="136">
        <f t="shared" si="3"/>
        <v>0</v>
      </c>
      <c r="N17" s="9" t="s">
        <v>11</v>
      </c>
      <c r="O17" s="55"/>
    </row>
    <row r="18" spans="2:15">
      <c r="C18" s="2"/>
      <c r="F18" s="9"/>
      <c r="G18" s="34"/>
      <c r="H18" s="53"/>
      <c r="I18" s="38"/>
    </row>
    <row r="19" spans="2:15">
      <c r="C19" s="8" t="s">
        <v>19</v>
      </c>
      <c r="F19" s="9"/>
      <c r="G19" s="34"/>
      <c r="H19" s="192"/>
      <c r="I19" s="192"/>
      <c r="J19" s="192"/>
      <c r="K19" s="192"/>
      <c r="L19" s="192"/>
      <c r="M19" s="192"/>
    </row>
    <row r="20" spans="2:15" ht="15" customHeight="1">
      <c r="B20" s="2">
        <v>8</v>
      </c>
      <c r="C20" s="2"/>
      <c r="D20" t="s">
        <v>20</v>
      </c>
      <c r="F20" s="9"/>
      <c r="G20" s="57">
        <v>0.02</v>
      </c>
      <c r="H20" s="73">
        <f>G20</f>
        <v>0.02</v>
      </c>
      <c r="I20" s="73">
        <f t="shared" ref="I20:M20" si="4">H20</f>
        <v>0.02</v>
      </c>
      <c r="J20" s="73">
        <f t="shared" si="4"/>
        <v>0.02</v>
      </c>
      <c r="K20" s="73">
        <f t="shared" si="4"/>
        <v>0.02</v>
      </c>
      <c r="L20" s="73">
        <f t="shared" si="4"/>
        <v>0.02</v>
      </c>
      <c r="M20" s="73">
        <f t="shared" si="4"/>
        <v>0.02</v>
      </c>
      <c r="N20" s="9" t="s">
        <v>21</v>
      </c>
      <c r="O20" s="193" t="s">
        <v>22</v>
      </c>
    </row>
    <row r="21" spans="2:15" ht="14.25" customHeight="1">
      <c r="B21" s="2">
        <v>9</v>
      </c>
      <c r="C21" s="2"/>
      <c r="D21" t="s">
        <v>23</v>
      </c>
      <c r="F21" s="9"/>
      <c r="G21" s="57">
        <v>0.02</v>
      </c>
      <c r="H21" s="73">
        <f t="shared" ref="H21:M22" si="5">G21</f>
        <v>0.02</v>
      </c>
      <c r="I21" s="73">
        <f t="shared" si="5"/>
        <v>0.02</v>
      </c>
      <c r="J21" s="73">
        <f t="shared" si="5"/>
        <v>0.02</v>
      </c>
      <c r="K21" s="73">
        <f t="shared" si="5"/>
        <v>0.02</v>
      </c>
      <c r="L21" s="73">
        <f t="shared" si="5"/>
        <v>0.02</v>
      </c>
      <c r="M21" s="73">
        <f t="shared" si="5"/>
        <v>0.02</v>
      </c>
      <c r="N21" s="9" t="s">
        <v>21</v>
      </c>
      <c r="O21" s="193"/>
    </row>
    <row r="22" spans="2:15">
      <c r="B22" s="2">
        <v>10</v>
      </c>
      <c r="C22" s="2"/>
      <c r="D22" t="s">
        <v>24</v>
      </c>
      <c r="F22" s="9"/>
      <c r="G22" s="57">
        <f>'Benchmarking Calculations'!G110</f>
        <v>0</v>
      </c>
      <c r="H22" s="73">
        <f t="shared" si="5"/>
        <v>0</v>
      </c>
      <c r="I22" s="73">
        <f t="shared" si="5"/>
        <v>0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73">
        <f t="shared" si="5"/>
        <v>0</v>
      </c>
      <c r="N22" s="9" t="s">
        <v>25</v>
      </c>
      <c r="O22" s="193"/>
    </row>
    <row r="23" spans="2:15">
      <c r="C23" s="2"/>
      <c r="F23" s="9"/>
      <c r="G23" s="57"/>
      <c r="H23" s="59"/>
      <c r="I23" s="59"/>
      <c r="J23" s="59"/>
      <c r="K23" s="59"/>
      <c r="L23" s="59"/>
      <c r="M23" s="59"/>
    </row>
    <row r="24" spans="2:15">
      <c r="C24" s="2"/>
      <c r="F24" s="9"/>
      <c r="G24" s="57"/>
      <c r="H24" s="59"/>
      <c r="I24" s="59"/>
      <c r="J24" s="59"/>
      <c r="K24" s="59"/>
      <c r="L24" s="59"/>
      <c r="M24" s="59"/>
    </row>
    <row r="25" spans="2:15">
      <c r="C25" s="8" t="s">
        <v>26</v>
      </c>
      <c r="F25" s="9"/>
      <c r="G25" s="57"/>
      <c r="H25" s="59"/>
      <c r="I25" s="59"/>
      <c r="J25" s="59"/>
      <c r="K25" s="59"/>
      <c r="L25" s="59"/>
      <c r="M25" s="59"/>
    </row>
    <row r="26" spans="2:15" ht="13.5" thickBot="1">
      <c r="C26" s="2"/>
      <c r="E26" s="2"/>
      <c r="F26" s="9"/>
      <c r="G26" s="34"/>
      <c r="H26" s="53"/>
      <c r="I26" s="38"/>
    </row>
    <row r="27" spans="2:15" ht="13.5" thickBot="1">
      <c r="E27" s="80" t="s">
        <v>27</v>
      </c>
      <c r="F27" s="8" t="s">
        <v>28</v>
      </c>
      <c r="G27" s="34" t="e">
        <f>G35-G36+G37</f>
        <v>#N/A</v>
      </c>
      <c r="H27" s="34">
        <f>H35-H36+H37</f>
        <v>0</v>
      </c>
      <c r="I27" s="34">
        <f t="shared" ref="I27:M27" si="6">I35-I36+I37</f>
        <v>0</v>
      </c>
      <c r="J27" s="34">
        <f>J35-J36+J37</f>
        <v>0</v>
      </c>
      <c r="K27" s="34">
        <f t="shared" si="6"/>
        <v>0</v>
      </c>
      <c r="L27" s="34">
        <f t="shared" si="6"/>
        <v>0</v>
      </c>
      <c r="M27" s="34">
        <f t="shared" si="6"/>
        <v>0</v>
      </c>
      <c r="N27" s="9" t="s">
        <v>29</v>
      </c>
    </row>
    <row r="28" spans="2:15" ht="13.5" thickBot="1">
      <c r="B28" s="9" t="s">
        <v>30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>
      <c r="E29" s="80" t="s">
        <v>31</v>
      </c>
      <c r="F29" s="8" t="s">
        <v>32</v>
      </c>
      <c r="G29" s="34" t="e">
        <f>G115-G121+G122</f>
        <v>#N/A</v>
      </c>
      <c r="H29" s="34" t="e">
        <f>H115-H121+H122</f>
        <v>#N/A</v>
      </c>
      <c r="I29" s="34" t="e">
        <f t="shared" ref="I29:M29" si="7">I115-I121+I122</f>
        <v>#N/A</v>
      </c>
      <c r="J29" s="34" t="e">
        <f t="shared" si="7"/>
        <v>#N/A</v>
      </c>
      <c r="K29" s="34" t="e">
        <f t="shared" si="7"/>
        <v>#N/A</v>
      </c>
      <c r="L29" s="34" t="e">
        <f t="shared" si="7"/>
        <v>#N/A</v>
      </c>
      <c r="M29" s="34" t="e">
        <f t="shared" si="7"/>
        <v>#N/A</v>
      </c>
      <c r="N29" s="9" t="s">
        <v>29</v>
      </c>
    </row>
    <row r="30" spans="2:15">
      <c r="C30" s="48"/>
      <c r="F30" s="9"/>
      <c r="G30" s="34"/>
      <c r="H30" s="53"/>
      <c r="I30" s="38"/>
    </row>
    <row r="31" spans="2:15">
      <c r="B31" s="2">
        <v>11</v>
      </c>
      <c r="E31" s="13" t="s">
        <v>33</v>
      </c>
      <c r="F31" s="9"/>
      <c r="G31" s="34" t="e">
        <f t="shared" ref="G31:M31" si="8">IF($E$27="Y",G27,IF($E$29="Y",G29,"Error: Please enter Y for one method"))</f>
        <v>#N/A</v>
      </c>
      <c r="H31" s="34" t="e">
        <f>IF($E$27="Y",H27,IF($E$29="Y",H29,"Error: Please enter Y for one method"))</f>
        <v>#N/A</v>
      </c>
      <c r="I31" s="34" t="e">
        <f t="shared" si="8"/>
        <v>#N/A</v>
      </c>
      <c r="J31" s="34" t="e">
        <f t="shared" si="8"/>
        <v>#N/A</v>
      </c>
      <c r="K31" s="34" t="e">
        <f t="shared" si="8"/>
        <v>#N/A</v>
      </c>
      <c r="L31" s="34" t="e">
        <f t="shared" si="8"/>
        <v>#N/A</v>
      </c>
      <c r="M31" s="34" t="e">
        <f t="shared" si="8"/>
        <v>#N/A</v>
      </c>
      <c r="N31" s="9" t="s">
        <v>29</v>
      </c>
    </row>
    <row r="32" spans="2:15" ht="13.5" thickBot="1">
      <c r="C32" s="8"/>
      <c r="H32" t="str">
        <f>IF(AND(E27="Y",E29="Y"),"Error: Please enter only one Y selection","")</f>
        <v/>
      </c>
    </row>
    <row r="33" spans="3:27">
      <c r="C33" s="88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89"/>
    </row>
    <row r="34" spans="3:27">
      <c r="C34" s="90"/>
      <c r="D34" s="8" t="s">
        <v>34</v>
      </c>
      <c r="G34" s="54"/>
      <c r="H34" s="189" t="s">
        <v>35</v>
      </c>
      <c r="I34" s="189"/>
      <c r="J34" s="189"/>
      <c r="K34" s="189"/>
      <c r="L34" s="189"/>
      <c r="M34" s="189"/>
      <c r="N34" s="91"/>
    </row>
    <row r="35" spans="3:27">
      <c r="C35" s="90"/>
      <c r="D35" s="104" t="s">
        <v>36</v>
      </c>
      <c r="E35" t="s">
        <v>37</v>
      </c>
      <c r="G35" s="17" t="e">
        <f>G115</f>
        <v>#N/A</v>
      </c>
      <c r="H35" s="74"/>
      <c r="I35" s="74"/>
      <c r="J35" s="74"/>
      <c r="K35" s="74"/>
      <c r="L35" s="74"/>
      <c r="M35" s="74"/>
      <c r="N35" s="91" t="s">
        <v>11</v>
      </c>
    </row>
    <row r="36" spans="3:27">
      <c r="C36" s="90"/>
      <c r="D36" s="104" t="s">
        <v>38</v>
      </c>
      <c r="E36" t="s">
        <v>39</v>
      </c>
      <c r="G36" s="34" t="e">
        <f>G121</f>
        <v>#N/A</v>
      </c>
      <c r="H36" s="74"/>
      <c r="I36" s="74"/>
      <c r="J36" s="74"/>
      <c r="K36" s="74"/>
      <c r="L36" s="74"/>
      <c r="M36" s="74"/>
      <c r="N36" s="91" t="s">
        <v>11</v>
      </c>
    </row>
    <row r="37" spans="3:27">
      <c r="C37" s="90"/>
      <c r="D37" s="104" t="s">
        <v>40</v>
      </c>
      <c r="E37" t="s">
        <v>41</v>
      </c>
      <c r="G37" s="34"/>
      <c r="H37" s="74"/>
      <c r="I37" s="74"/>
      <c r="J37" s="74"/>
      <c r="K37" s="74"/>
      <c r="L37" s="74"/>
      <c r="M37" s="74"/>
      <c r="N37" s="91" t="s">
        <v>11</v>
      </c>
    </row>
    <row r="38" spans="3:27" ht="13.5" thickBot="1">
      <c r="C38" s="92"/>
      <c r="D38" s="51"/>
      <c r="E38" s="51"/>
      <c r="F38" s="51"/>
      <c r="G38" s="93"/>
      <c r="H38" s="100"/>
      <c r="I38" s="100"/>
      <c r="J38" s="100"/>
      <c r="K38" s="100"/>
      <c r="L38" s="100"/>
      <c r="M38" s="100"/>
      <c r="N38" s="94"/>
    </row>
    <row r="39" spans="3:27" ht="13.5" thickBot="1">
      <c r="C39" s="8"/>
      <c r="G39" s="34"/>
      <c r="H39" s="17"/>
      <c r="I39" s="17"/>
      <c r="J39" s="17"/>
      <c r="K39" s="17"/>
      <c r="L39" s="17"/>
      <c r="M39" s="17"/>
    </row>
    <row r="40" spans="3:27">
      <c r="C40" s="8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89"/>
      <c r="O40" s="188"/>
    </row>
    <row r="41" spans="3:27">
      <c r="C41" s="90"/>
      <c r="D41" s="8" t="s">
        <v>42</v>
      </c>
      <c r="N41" s="91"/>
      <c r="O41" s="188"/>
    </row>
    <row r="42" spans="3:27">
      <c r="C42" s="50"/>
      <c r="N42" s="91"/>
      <c r="O42" s="188"/>
    </row>
    <row r="43" spans="3:27">
      <c r="C43" s="95"/>
      <c r="D43" s="8" t="s">
        <v>43</v>
      </c>
      <c r="E43" s="8"/>
      <c r="F43" s="2"/>
      <c r="N43" s="91"/>
      <c r="O43" s="188"/>
    </row>
    <row r="44" spans="3:27">
      <c r="C44" s="95"/>
      <c r="E44" s="9">
        <v>5005</v>
      </c>
      <c r="F44" s="87" t="s">
        <v>44</v>
      </c>
      <c r="G44" s="38" t="e">
        <f>'Benchmarking Calculations'!G10</f>
        <v>#N/A</v>
      </c>
      <c r="H44" s="79" t="e">
        <f>G44</f>
        <v>#N/A</v>
      </c>
      <c r="I44" s="79" t="e">
        <f t="shared" ref="I44:M44" si="9">H44</f>
        <v>#N/A</v>
      </c>
      <c r="J44" s="79" t="e">
        <f t="shared" si="9"/>
        <v>#N/A</v>
      </c>
      <c r="K44" s="79" t="e">
        <f t="shared" si="9"/>
        <v>#N/A</v>
      </c>
      <c r="L44" s="79" t="e">
        <f t="shared" si="9"/>
        <v>#N/A</v>
      </c>
      <c r="M44" s="79" t="e">
        <f t="shared" si="9"/>
        <v>#N/A</v>
      </c>
      <c r="N44" s="91" t="s">
        <v>11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>
      <c r="C45" s="95"/>
      <c r="E45" s="9">
        <v>5010</v>
      </c>
      <c r="F45" s="87" t="s">
        <v>45</v>
      </c>
      <c r="G45" s="38" t="e">
        <f>'Benchmarking Calculations'!G11</f>
        <v>#N/A</v>
      </c>
      <c r="H45" s="79" t="e">
        <f t="shared" ref="H45:M110" si="10">G45</f>
        <v>#N/A</v>
      </c>
      <c r="I45" s="79" t="e">
        <f t="shared" si="10"/>
        <v>#N/A</v>
      </c>
      <c r="J45" s="79" t="e">
        <f t="shared" si="10"/>
        <v>#N/A</v>
      </c>
      <c r="K45" s="79" t="e">
        <f t="shared" si="10"/>
        <v>#N/A</v>
      </c>
      <c r="L45" s="79" t="e">
        <f t="shared" si="10"/>
        <v>#N/A</v>
      </c>
      <c r="M45" s="79" t="e">
        <f t="shared" si="10"/>
        <v>#N/A</v>
      </c>
      <c r="N45" s="91" t="s">
        <v>11</v>
      </c>
    </row>
    <row r="46" spans="3:27">
      <c r="C46" s="95"/>
      <c r="E46" s="9">
        <v>5012</v>
      </c>
      <c r="F46" s="87" t="s">
        <v>46</v>
      </c>
      <c r="G46" s="38" t="e">
        <f>'Benchmarking Calculations'!G12</f>
        <v>#N/A</v>
      </c>
      <c r="H46" s="79" t="e">
        <f t="shared" si="10"/>
        <v>#N/A</v>
      </c>
      <c r="I46" s="79" t="e">
        <f t="shared" si="10"/>
        <v>#N/A</v>
      </c>
      <c r="J46" s="79" t="e">
        <f t="shared" si="10"/>
        <v>#N/A</v>
      </c>
      <c r="K46" s="79" t="e">
        <f t="shared" si="10"/>
        <v>#N/A</v>
      </c>
      <c r="L46" s="79" t="e">
        <f t="shared" si="10"/>
        <v>#N/A</v>
      </c>
      <c r="M46" s="79" t="e">
        <f t="shared" si="10"/>
        <v>#N/A</v>
      </c>
      <c r="N46" s="91" t="s">
        <v>11</v>
      </c>
    </row>
    <row r="47" spans="3:27">
      <c r="C47" s="95"/>
      <c r="E47" s="9">
        <v>5014</v>
      </c>
      <c r="F47" s="87" t="s">
        <v>47</v>
      </c>
      <c r="G47" s="38" t="e">
        <f>'Benchmarking Calculations'!G13</f>
        <v>#N/A</v>
      </c>
      <c r="H47" s="79" t="e">
        <f t="shared" si="10"/>
        <v>#N/A</v>
      </c>
      <c r="I47" s="79" t="e">
        <f t="shared" si="10"/>
        <v>#N/A</v>
      </c>
      <c r="J47" s="79" t="e">
        <f t="shared" si="10"/>
        <v>#N/A</v>
      </c>
      <c r="K47" s="79" t="e">
        <f t="shared" si="10"/>
        <v>#N/A</v>
      </c>
      <c r="L47" s="79" t="e">
        <f t="shared" si="10"/>
        <v>#N/A</v>
      </c>
      <c r="M47" s="79" t="e">
        <f t="shared" si="10"/>
        <v>#N/A</v>
      </c>
      <c r="N47" s="91" t="s">
        <v>11</v>
      </c>
    </row>
    <row r="48" spans="3:27" ht="26.1">
      <c r="C48" s="95"/>
      <c r="E48" s="9">
        <v>5015</v>
      </c>
      <c r="F48" s="87" t="s">
        <v>48</v>
      </c>
      <c r="G48" s="38" t="e">
        <f>'Benchmarking Calculations'!G14</f>
        <v>#N/A</v>
      </c>
      <c r="H48" s="79" t="e">
        <f t="shared" si="10"/>
        <v>#N/A</v>
      </c>
      <c r="I48" s="79" t="e">
        <f t="shared" si="10"/>
        <v>#N/A</v>
      </c>
      <c r="J48" s="79" t="e">
        <f t="shared" si="10"/>
        <v>#N/A</v>
      </c>
      <c r="K48" s="79" t="e">
        <f t="shared" si="10"/>
        <v>#N/A</v>
      </c>
      <c r="L48" s="79" t="e">
        <f t="shared" si="10"/>
        <v>#N/A</v>
      </c>
      <c r="M48" s="79" t="e">
        <f t="shared" si="10"/>
        <v>#N/A</v>
      </c>
      <c r="N48" s="91" t="s">
        <v>11</v>
      </c>
    </row>
    <row r="49" spans="3:14">
      <c r="C49" s="95"/>
      <c r="E49" s="9">
        <v>5016</v>
      </c>
      <c r="F49" s="87" t="s">
        <v>49</v>
      </c>
      <c r="G49" s="38" t="e">
        <f>'Benchmarking Calculations'!G15</f>
        <v>#N/A</v>
      </c>
      <c r="H49" s="79" t="e">
        <f t="shared" si="10"/>
        <v>#N/A</v>
      </c>
      <c r="I49" s="79" t="e">
        <f t="shared" si="10"/>
        <v>#N/A</v>
      </c>
      <c r="J49" s="79" t="e">
        <f t="shared" si="10"/>
        <v>#N/A</v>
      </c>
      <c r="K49" s="79" t="e">
        <f t="shared" si="10"/>
        <v>#N/A</v>
      </c>
      <c r="L49" s="79" t="e">
        <f t="shared" si="10"/>
        <v>#N/A</v>
      </c>
      <c r="M49" s="79" t="e">
        <f t="shared" si="10"/>
        <v>#N/A</v>
      </c>
      <c r="N49" s="91" t="s">
        <v>11</v>
      </c>
    </row>
    <row r="50" spans="3:14" ht="26.1">
      <c r="C50" s="95"/>
      <c r="E50" s="9">
        <v>5017</v>
      </c>
      <c r="F50" s="87" t="s">
        <v>50</v>
      </c>
      <c r="G50" s="38" t="e">
        <f>'Benchmarking Calculations'!G16</f>
        <v>#N/A</v>
      </c>
      <c r="H50" s="79" t="e">
        <f t="shared" si="10"/>
        <v>#N/A</v>
      </c>
      <c r="I50" s="79" t="e">
        <f t="shared" si="10"/>
        <v>#N/A</v>
      </c>
      <c r="J50" s="79" t="e">
        <f t="shared" si="10"/>
        <v>#N/A</v>
      </c>
      <c r="K50" s="79" t="e">
        <f t="shared" si="10"/>
        <v>#N/A</v>
      </c>
      <c r="L50" s="79" t="e">
        <f t="shared" si="10"/>
        <v>#N/A</v>
      </c>
      <c r="M50" s="79" t="e">
        <f t="shared" si="10"/>
        <v>#N/A</v>
      </c>
      <c r="N50" s="91" t="s">
        <v>11</v>
      </c>
    </row>
    <row r="51" spans="3:14">
      <c r="C51" s="95"/>
      <c r="E51" s="9">
        <v>5020</v>
      </c>
      <c r="F51" s="87" t="s">
        <v>51</v>
      </c>
      <c r="G51" s="38" t="e">
        <f>'Benchmarking Calculations'!G17</f>
        <v>#N/A</v>
      </c>
      <c r="H51" s="79" t="e">
        <f t="shared" si="10"/>
        <v>#N/A</v>
      </c>
      <c r="I51" s="79" t="e">
        <f t="shared" si="10"/>
        <v>#N/A</v>
      </c>
      <c r="J51" s="79" t="e">
        <f t="shared" si="10"/>
        <v>#N/A</v>
      </c>
      <c r="K51" s="79" t="e">
        <f t="shared" si="10"/>
        <v>#N/A</v>
      </c>
      <c r="L51" s="79" t="e">
        <f t="shared" si="10"/>
        <v>#N/A</v>
      </c>
      <c r="M51" s="79" t="e">
        <f t="shared" si="10"/>
        <v>#N/A</v>
      </c>
      <c r="N51" s="91" t="s">
        <v>11</v>
      </c>
    </row>
    <row r="52" spans="3:14" ht="26.1">
      <c r="C52" s="95"/>
      <c r="E52" s="9">
        <v>5025</v>
      </c>
      <c r="F52" s="87" t="s">
        <v>52</v>
      </c>
      <c r="G52" s="38" t="e">
        <f>'Benchmarking Calculations'!G18</f>
        <v>#N/A</v>
      </c>
      <c r="H52" s="79" t="e">
        <f t="shared" si="10"/>
        <v>#N/A</v>
      </c>
      <c r="I52" s="79" t="e">
        <f t="shared" si="10"/>
        <v>#N/A</v>
      </c>
      <c r="J52" s="79" t="e">
        <f t="shared" si="10"/>
        <v>#N/A</v>
      </c>
      <c r="K52" s="79" t="e">
        <f t="shared" si="10"/>
        <v>#N/A</v>
      </c>
      <c r="L52" s="79" t="e">
        <f t="shared" si="10"/>
        <v>#N/A</v>
      </c>
      <c r="M52" s="79" t="e">
        <f t="shared" si="10"/>
        <v>#N/A</v>
      </c>
      <c r="N52" s="91" t="s">
        <v>11</v>
      </c>
    </row>
    <row r="53" spans="3:14">
      <c r="C53" s="95"/>
      <c r="E53" s="9">
        <v>5035</v>
      </c>
      <c r="F53" s="87" t="s">
        <v>53</v>
      </c>
      <c r="G53" s="38" t="e">
        <f>'Benchmarking Calculations'!G19</f>
        <v>#N/A</v>
      </c>
      <c r="H53" s="79" t="e">
        <f t="shared" si="10"/>
        <v>#N/A</v>
      </c>
      <c r="I53" s="79" t="e">
        <f t="shared" si="10"/>
        <v>#N/A</v>
      </c>
      <c r="J53" s="79" t="e">
        <f t="shared" si="10"/>
        <v>#N/A</v>
      </c>
      <c r="K53" s="79" t="e">
        <f t="shared" si="10"/>
        <v>#N/A</v>
      </c>
      <c r="L53" s="79" t="e">
        <f t="shared" si="10"/>
        <v>#N/A</v>
      </c>
      <c r="M53" s="79" t="e">
        <f t="shared" si="10"/>
        <v>#N/A</v>
      </c>
      <c r="N53" s="91" t="s">
        <v>11</v>
      </c>
    </row>
    <row r="54" spans="3:14" ht="26.1">
      <c r="C54" s="95"/>
      <c r="E54" s="9">
        <v>5040</v>
      </c>
      <c r="F54" s="87" t="s">
        <v>54</v>
      </c>
      <c r="G54" s="38" t="e">
        <f>'Benchmarking Calculations'!G20</f>
        <v>#N/A</v>
      </c>
      <c r="H54" s="79" t="e">
        <f t="shared" si="10"/>
        <v>#N/A</v>
      </c>
      <c r="I54" s="79" t="e">
        <f t="shared" si="10"/>
        <v>#N/A</v>
      </c>
      <c r="J54" s="79" t="e">
        <f t="shared" si="10"/>
        <v>#N/A</v>
      </c>
      <c r="K54" s="79" t="e">
        <f t="shared" si="10"/>
        <v>#N/A</v>
      </c>
      <c r="L54" s="79" t="e">
        <f t="shared" si="10"/>
        <v>#N/A</v>
      </c>
      <c r="M54" s="79" t="e">
        <f t="shared" si="10"/>
        <v>#N/A</v>
      </c>
      <c r="N54" s="91" t="s">
        <v>11</v>
      </c>
    </row>
    <row r="55" spans="3:14" ht="26.1">
      <c r="C55" s="95"/>
      <c r="E55" s="9">
        <v>5045</v>
      </c>
      <c r="F55" s="87" t="s">
        <v>55</v>
      </c>
      <c r="G55" s="38" t="e">
        <f>'Benchmarking Calculations'!G21</f>
        <v>#N/A</v>
      </c>
      <c r="H55" s="79" t="e">
        <f t="shared" si="10"/>
        <v>#N/A</v>
      </c>
      <c r="I55" s="79" t="e">
        <f t="shared" si="10"/>
        <v>#N/A</v>
      </c>
      <c r="J55" s="79" t="e">
        <f t="shared" si="10"/>
        <v>#N/A</v>
      </c>
      <c r="K55" s="79" t="e">
        <f t="shared" si="10"/>
        <v>#N/A</v>
      </c>
      <c r="L55" s="79" t="e">
        <f t="shared" si="10"/>
        <v>#N/A</v>
      </c>
      <c r="M55" s="79" t="e">
        <f t="shared" si="10"/>
        <v>#N/A</v>
      </c>
      <c r="N55" s="91" t="s">
        <v>11</v>
      </c>
    </row>
    <row r="56" spans="3:14">
      <c r="C56" s="95"/>
      <c r="E56" s="9">
        <v>5055</v>
      </c>
      <c r="F56" s="87" t="s">
        <v>56</v>
      </c>
      <c r="G56" s="38" t="e">
        <f>'Benchmarking Calculations'!G22</f>
        <v>#N/A</v>
      </c>
      <c r="H56" s="79" t="e">
        <f t="shared" si="10"/>
        <v>#N/A</v>
      </c>
      <c r="I56" s="79" t="e">
        <f t="shared" si="10"/>
        <v>#N/A</v>
      </c>
      <c r="J56" s="79" t="e">
        <f t="shared" si="10"/>
        <v>#N/A</v>
      </c>
      <c r="K56" s="79" t="e">
        <f t="shared" si="10"/>
        <v>#N/A</v>
      </c>
      <c r="L56" s="79" t="e">
        <f t="shared" si="10"/>
        <v>#N/A</v>
      </c>
      <c r="M56" s="79" t="e">
        <f t="shared" si="10"/>
        <v>#N/A</v>
      </c>
      <c r="N56" s="91" t="s">
        <v>11</v>
      </c>
    </row>
    <row r="57" spans="3:14">
      <c r="C57" s="95"/>
      <c r="E57" s="9">
        <v>5065</v>
      </c>
      <c r="F57" s="87" t="s">
        <v>57</v>
      </c>
      <c r="G57" s="38" t="e">
        <f>'Benchmarking Calculations'!G23</f>
        <v>#N/A</v>
      </c>
      <c r="H57" s="79" t="e">
        <f t="shared" si="10"/>
        <v>#N/A</v>
      </c>
      <c r="I57" s="79" t="e">
        <f t="shared" si="10"/>
        <v>#N/A</v>
      </c>
      <c r="J57" s="79" t="e">
        <f t="shared" si="10"/>
        <v>#N/A</v>
      </c>
      <c r="K57" s="79" t="e">
        <f t="shared" si="10"/>
        <v>#N/A</v>
      </c>
      <c r="L57" s="79" t="e">
        <f t="shared" si="10"/>
        <v>#N/A</v>
      </c>
      <c r="M57" s="79" t="e">
        <f t="shared" si="10"/>
        <v>#N/A</v>
      </c>
      <c r="N57" s="91" t="s">
        <v>11</v>
      </c>
    </row>
    <row r="58" spans="3:14">
      <c r="C58" s="95"/>
      <c r="E58" s="9">
        <v>5070</v>
      </c>
      <c r="F58" s="87" t="s">
        <v>58</v>
      </c>
      <c r="G58" s="38" t="e">
        <f>'Benchmarking Calculations'!G24</f>
        <v>#N/A</v>
      </c>
      <c r="H58" s="79" t="e">
        <f t="shared" si="10"/>
        <v>#N/A</v>
      </c>
      <c r="I58" s="79" t="e">
        <f t="shared" si="10"/>
        <v>#N/A</v>
      </c>
      <c r="J58" s="79" t="e">
        <f t="shared" si="10"/>
        <v>#N/A</v>
      </c>
      <c r="K58" s="79" t="e">
        <f t="shared" si="10"/>
        <v>#N/A</v>
      </c>
      <c r="L58" s="79" t="e">
        <f t="shared" si="10"/>
        <v>#N/A</v>
      </c>
      <c r="M58" s="79" t="e">
        <f t="shared" si="10"/>
        <v>#N/A</v>
      </c>
      <c r="N58" s="91" t="s">
        <v>11</v>
      </c>
    </row>
    <row r="59" spans="3:14">
      <c r="C59" s="95"/>
      <c r="E59" s="9">
        <v>5075</v>
      </c>
      <c r="F59" s="87" t="s">
        <v>59</v>
      </c>
      <c r="G59" s="38" t="e">
        <f>'Benchmarking Calculations'!G25</f>
        <v>#N/A</v>
      </c>
      <c r="H59" s="79" t="e">
        <f t="shared" si="10"/>
        <v>#N/A</v>
      </c>
      <c r="I59" s="79" t="e">
        <f t="shared" si="10"/>
        <v>#N/A</v>
      </c>
      <c r="J59" s="79" t="e">
        <f t="shared" si="10"/>
        <v>#N/A</v>
      </c>
      <c r="K59" s="79" t="e">
        <f t="shared" si="10"/>
        <v>#N/A</v>
      </c>
      <c r="L59" s="79" t="e">
        <f t="shared" si="10"/>
        <v>#N/A</v>
      </c>
      <c r="M59" s="79" t="e">
        <f t="shared" si="10"/>
        <v>#N/A</v>
      </c>
      <c r="N59" s="91" t="s">
        <v>11</v>
      </c>
    </row>
    <row r="60" spans="3:14">
      <c r="C60" s="95"/>
      <c r="E60" s="9">
        <v>5085</v>
      </c>
      <c r="F60" s="87" t="s">
        <v>60</v>
      </c>
      <c r="G60" s="38" t="e">
        <f>'Benchmarking Calculations'!G26</f>
        <v>#N/A</v>
      </c>
      <c r="H60" s="79" t="e">
        <f t="shared" si="10"/>
        <v>#N/A</v>
      </c>
      <c r="I60" s="79" t="e">
        <f t="shared" si="10"/>
        <v>#N/A</v>
      </c>
      <c r="J60" s="79" t="e">
        <f t="shared" si="10"/>
        <v>#N/A</v>
      </c>
      <c r="K60" s="79" t="e">
        <f t="shared" si="10"/>
        <v>#N/A</v>
      </c>
      <c r="L60" s="79" t="e">
        <f t="shared" si="10"/>
        <v>#N/A</v>
      </c>
      <c r="M60" s="79" t="e">
        <f t="shared" si="10"/>
        <v>#N/A</v>
      </c>
      <c r="N60" s="91" t="s">
        <v>11</v>
      </c>
    </row>
    <row r="61" spans="3:14">
      <c r="C61" s="95"/>
      <c r="E61" s="9">
        <v>5090</v>
      </c>
      <c r="F61" s="87" t="s">
        <v>61</v>
      </c>
      <c r="G61" s="38" t="e">
        <f>'Benchmarking Calculations'!G27</f>
        <v>#N/A</v>
      </c>
      <c r="H61" s="79" t="e">
        <f t="shared" si="10"/>
        <v>#N/A</v>
      </c>
      <c r="I61" s="79" t="e">
        <f t="shared" si="10"/>
        <v>#N/A</v>
      </c>
      <c r="J61" s="79" t="e">
        <f t="shared" si="10"/>
        <v>#N/A</v>
      </c>
      <c r="K61" s="79" t="e">
        <f t="shared" si="10"/>
        <v>#N/A</v>
      </c>
      <c r="L61" s="79" t="e">
        <f t="shared" si="10"/>
        <v>#N/A</v>
      </c>
      <c r="M61" s="79" t="e">
        <f t="shared" si="10"/>
        <v>#N/A</v>
      </c>
      <c r="N61" s="91" t="s">
        <v>11</v>
      </c>
    </row>
    <row r="62" spans="3:14">
      <c r="C62" s="95"/>
      <c r="E62" s="9">
        <v>5095</v>
      </c>
      <c r="F62" s="87" t="s">
        <v>62</v>
      </c>
      <c r="G62" s="38" t="e">
        <f>'Benchmarking Calculations'!G28</f>
        <v>#N/A</v>
      </c>
      <c r="H62" s="79" t="e">
        <f t="shared" si="10"/>
        <v>#N/A</v>
      </c>
      <c r="I62" s="79" t="e">
        <f t="shared" si="10"/>
        <v>#N/A</v>
      </c>
      <c r="J62" s="79" t="e">
        <f t="shared" si="10"/>
        <v>#N/A</v>
      </c>
      <c r="K62" s="79" t="e">
        <f t="shared" si="10"/>
        <v>#N/A</v>
      </c>
      <c r="L62" s="79" t="e">
        <f t="shared" si="10"/>
        <v>#N/A</v>
      </c>
      <c r="M62" s="79" t="e">
        <f t="shared" si="10"/>
        <v>#N/A</v>
      </c>
      <c r="N62" s="91" t="s">
        <v>11</v>
      </c>
    </row>
    <row r="63" spans="3:14">
      <c r="C63" s="95"/>
      <c r="E63" s="67">
        <v>5096</v>
      </c>
      <c r="F63" s="103" t="s">
        <v>63</v>
      </c>
      <c r="G63" s="68" t="e">
        <f>'Benchmarking Calculations'!G29</f>
        <v>#N/A</v>
      </c>
      <c r="H63" s="79" t="e">
        <f t="shared" si="10"/>
        <v>#N/A</v>
      </c>
      <c r="I63" s="79" t="e">
        <f t="shared" si="10"/>
        <v>#N/A</v>
      </c>
      <c r="J63" s="79" t="e">
        <f t="shared" si="10"/>
        <v>#N/A</v>
      </c>
      <c r="K63" s="79" t="e">
        <f t="shared" si="10"/>
        <v>#N/A</v>
      </c>
      <c r="L63" s="79" t="e">
        <f t="shared" si="10"/>
        <v>#N/A</v>
      </c>
      <c r="M63" s="79" t="e">
        <f t="shared" si="10"/>
        <v>#N/A</v>
      </c>
      <c r="N63" s="91" t="s">
        <v>11</v>
      </c>
    </row>
    <row r="64" spans="3:14">
      <c r="C64" s="95"/>
      <c r="E64" s="12"/>
      <c r="F64" s="13" t="s">
        <v>64</v>
      </c>
      <c r="G64" s="66" t="e">
        <f>'Benchmarking Calculations'!G30</f>
        <v>#N/A</v>
      </c>
      <c r="H64" s="52" t="e">
        <f>SUM(H44:H63)</f>
        <v>#N/A</v>
      </c>
      <c r="I64" s="52" t="e">
        <f t="shared" ref="I64:M64" si="11">SUM(I44:I63)</f>
        <v>#N/A</v>
      </c>
      <c r="J64" s="52" t="e">
        <f t="shared" si="11"/>
        <v>#N/A</v>
      </c>
      <c r="K64" s="52" t="e">
        <f t="shared" si="11"/>
        <v>#N/A</v>
      </c>
      <c r="L64" s="52" t="e">
        <f t="shared" si="11"/>
        <v>#N/A</v>
      </c>
      <c r="M64" s="52" t="e">
        <f t="shared" si="11"/>
        <v>#N/A</v>
      </c>
      <c r="N64" s="91" t="s">
        <v>29</v>
      </c>
    </row>
    <row r="65" spans="3:14">
      <c r="C65" s="95"/>
      <c r="E65" s="9">
        <v>5105</v>
      </c>
      <c r="F65" s="87" t="s">
        <v>65</v>
      </c>
      <c r="G65" s="38" t="e">
        <f>'Benchmarking Calculations'!G31</f>
        <v>#N/A</v>
      </c>
      <c r="H65" s="79" t="e">
        <f t="shared" si="10"/>
        <v>#N/A</v>
      </c>
      <c r="I65" s="79" t="e">
        <f t="shared" si="10"/>
        <v>#N/A</v>
      </c>
      <c r="J65" s="79" t="e">
        <f t="shared" si="10"/>
        <v>#N/A</v>
      </c>
      <c r="K65" s="79" t="e">
        <f t="shared" si="10"/>
        <v>#N/A</v>
      </c>
      <c r="L65" s="79" t="e">
        <f t="shared" si="10"/>
        <v>#N/A</v>
      </c>
      <c r="M65" s="79" t="e">
        <f t="shared" si="10"/>
        <v>#N/A</v>
      </c>
      <c r="N65" s="91" t="s">
        <v>11</v>
      </c>
    </row>
    <row r="66" spans="3:14">
      <c r="C66" s="95"/>
      <c r="E66" s="9">
        <v>5110</v>
      </c>
      <c r="F66" s="87" t="s">
        <v>66</v>
      </c>
      <c r="G66" s="38" t="e">
        <f>'Benchmarking Calculations'!G32</f>
        <v>#N/A</v>
      </c>
      <c r="H66" s="79" t="e">
        <f t="shared" si="10"/>
        <v>#N/A</v>
      </c>
      <c r="I66" s="79" t="e">
        <f t="shared" si="10"/>
        <v>#N/A</v>
      </c>
      <c r="J66" s="79" t="e">
        <f t="shared" si="10"/>
        <v>#N/A</v>
      </c>
      <c r="K66" s="79" t="e">
        <f t="shared" si="10"/>
        <v>#N/A</v>
      </c>
      <c r="L66" s="79" t="e">
        <f t="shared" si="10"/>
        <v>#N/A</v>
      </c>
      <c r="M66" s="79" t="e">
        <f t="shared" si="10"/>
        <v>#N/A</v>
      </c>
      <c r="N66" s="91" t="s">
        <v>11</v>
      </c>
    </row>
    <row r="67" spans="3:14">
      <c r="C67" s="95"/>
      <c r="E67" s="9">
        <v>5112</v>
      </c>
      <c r="F67" s="87" t="s">
        <v>67</v>
      </c>
      <c r="G67" s="38" t="e">
        <f>'Benchmarking Calculations'!G33</f>
        <v>#N/A</v>
      </c>
      <c r="H67" s="79" t="e">
        <f t="shared" si="10"/>
        <v>#N/A</v>
      </c>
      <c r="I67" s="79" t="e">
        <f t="shared" si="10"/>
        <v>#N/A</v>
      </c>
      <c r="J67" s="79" t="e">
        <f t="shared" si="10"/>
        <v>#N/A</v>
      </c>
      <c r="K67" s="79" t="e">
        <f t="shared" si="10"/>
        <v>#N/A</v>
      </c>
      <c r="L67" s="79" t="e">
        <f t="shared" si="10"/>
        <v>#N/A</v>
      </c>
      <c r="M67" s="79" t="e">
        <f t="shared" si="10"/>
        <v>#N/A</v>
      </c>
      <c r="N67" s="91" t="s">
        <v>11</v>
      </c>
    </row>
    <row r="68" spans="3:14">
      <c r="C68" s="95"/>
      <c r="E68" s="9">
        <v>5114</v>
      </c>
      <c r="F68" s="87" t="s">
        <v>68</v>
      </c>
      <c r="G68" s="38" t="e">
        <f>'Benchmarking Calculations'!G34</f>
        <v>#N/A</v>
      </c>
      <c r="H68" s="79" t="e">
        <f t="shared" si="10"/>
        <v>#N/A</v>
      </c>
      <c r="I68" s="79" t="e">
        <f t="shared" si="10"/>
        <v>#N/A</v>
      </c>
      <c r="J68" s="79" t="e">
        <f t="shared" si="10"/>
        <v>#N/A</v>
      </c>
      <c r="K68" s="79" t="e">
        <f t="shared" si="10"/>
        <v>#N/A</v>
      </c>
      <c r="L68" s="79" t="e">
        <f t="shared" si="10"/>
        <v>#N/A</v>
      </c>
      <c r="M68" s="79" t="e">
        <f t="shared" si="10"/>
        <v>#N/A</v>
      </c>
      <c r="N68" s="91" t="s">
        <v>11</v>
      </c>
    </row>
    <row r="69" spans="3:14">
      <c r="C69" s="95"/>
      <c r="E69" s="9">
        <v>5120</v>
      </c>
      <c r="F69" s="87" t="s">
        <v>69</v>
      </c>
      <c r="G69" s="38" t="e">
        <f>'Benchmarking Calculations'!G35</f>
        <v>#N/A</v>
      </c>
      <c r="H69" s="79" t="e">
        <f t="shared" si="10"/>
        <v>#N/A</v>
      </c>
      <c r="I69" s="79" t="e">
        <f t="shared" si="10"/>
        <v>#N/A</v>
      </c>
      <c r="J69" s="79" t="e">
        <f t="shared" si="10"/>
        <v>#N/A</v>
      </c>
      <c r="K69" s="79" t="e">
        <f t="shared" si="10"/>
        <v>#N/A</v>
      </c>
      <c r="L69" s="79" t="e">
        <f t="shared" si="10"/>
        <v>#N/A</v>
      </c>
      <c r="M69" s="79" t="e">
        <f t="shared" si="10"/>
        <v>#N/A</v>
      </c>
      <c r="N69" s="91" t="s">
        <v>11</v>
      </c>
    </row>
    <row r="70" spans="3:14">
      <c r="C70" s="95"/>
      <c r="E70" s="9">
        <v>5125</v>
      </c>
      <c r="F70" s="87" t="s">
        <v>70</v>
      </c>
      <c r="G70" s="38" t="e">
        <f>'Benchmarking Calculations'!G36</f>
        <v>#N/A</v>
      </c>
      <c r="H70" s="79" t="e">
        <f t="shared" si="10"/>
        <v>#N/A</v>
      </c>
      <c r="I70" s="79" t="e">
        <f t="shared" si="10"/>
        <v>#N/A</v>
      </c>
      <c r="J70" s="79" t="e">
        <f t="shared" si="10"/>
        <v>#N/A</v>
      </c>
      <c r="K70" s="79" t="e">
        <f t="shared" si="10"/>
        <v>#N/A</v>
      </c>
      <c r="L70" s="79" t="e">
        <f t="shared" si="10"/>
        <v>#N/A</v>
      </c>
      <c r="M70" s="79" t="e">
        <f t="shared" si="10"/>
        <v>#N/A</v>
      </c>
      <c r="N70" s="91" t="s">
        <v>11</v>
      </c>
    </row>
    <row r="71" spans="3:14">
      <c r="C71" s="95"/>
      <c r="E71" s="9">
        <v>5130</v>
      </c>
      <c r="F71" s="87" t="s">
        <v>71</v>
      </c>
      <c r="G71" s="38" t="e">
        <f>'Benchmarking Calculations'!G37</f>
        <v>#N/A</v>
      </c>
      <c r="H71" s="79" t="e">
        <f t="shared" si="10"/>
        <v>#N/A</v>
      </c>
      <c r="I71" s="79" t="e">
        <f t="shared" si="10"/>
        <v>#N/A</v>
      </c>
      <c r="J71" s="79" t="e">
        <f t="shared" si="10"/>
        <v>#N/A</v>
      </c>
      <c r="K71" s="79" t="e">
        <f t="shared" si="10"/>
        <v>#N/A</v>
      </c>
      <c r="L71" s="79" t="e">
        <f t="shared" si="10"/>
        <v>#N/A</v>
      </c>
      <c r="M71" s="79" t="e">
        <f t="shared" si="10"/>
        <v>#N/A</v>
      </c>
      <c r="N71" s="91" t="s">
        <v>11</v>
      </c>
    </row>
    <row r="72" spans="3:14">
      <c r="C72" s="95"/>
      <c r="E72" s="9">
        <v>5135</v>
      </c>
      <c r="F72" s="87" t="s">
        <v>72</v>
      </c>
      <c r="G72" s="38" t="e">
        <f>'Benchmarking Calculations'!G38</f>
        <v>#N/A</v>
      </c>
      <c r="H72" s="79" t="e">
        <f t="shared" si="10"/>
        <v>#N/A</v>
      </c>
      <c r="I72" s="79" t="e">
        <f t="shared" si="10"/>
        <v>#N/A</v>
      </c>
      <c r="J72" s="79" t="e">
        <f t="shared" si="10"/>
        <v>#N/A</v>
      </c>
      <c r="K72" s="79" t="e">
        <f t="shared" si="10"/>
        <v>#N/A</v>
      </c>
      <c r="L72" s="79" t="e">
        <f t="shared" si="10"/>
        <v>#N/A</v>
      </c>
      <c r="M72" s="79" t="e">
        <f t="shared" si="10"/>
        <v>#N/A</v>
      </c>
      <c r="N72" s="91" t="s">
        <v>11</v>
      </c>
    </row>
    <row r="73" spans="3:14">
      <c r="C73" s="95"/>
      <c r="E73" s="9">
        <v>5145</v>
      </c>
      <c r="F73" s="87" t="s">
        <v>73</v>
      </c>
      <c r="G73" s="38" t="e">
        <f>'Benchmarking Calculations'!G39</f>
        <v>#N/A</v>
      </c>
      <c r="H73" s="79" t="e">
        <f t="shared" si="10"/>
        <v>#N/A</v>
      </c>
      <c r="I73" s="79" t="e">
        <f t="shared" si="10"/>
        <v>#N/A</v>
      </c>
      <c r="J73" s="79" t="e">
        <f t="shared" si="10"/>
        <v>#N/A</v>
      </c>
      <c r="K73" s="79" t="e">
        <f t="shared" si="10"/>
        <v>#N/A</v>
      </c>
      <c r="L73" s="79" t="e">
        <f t="shared" si="10"/>
        <v>#N/A</v>
      </c>
      <c r="M73" s="79" t="e">
        <f t="shared" si="10"/>
        <v>#N/A</v>
      </c>
      <c r="N73" s="91" t="s">
        <v>11</v>
      </c>
    </row>
    <row r="74" spans="3:14">
      <c r="C74" s="95"/>
      <c r="E74" s="9">
        <v>5150</v>
      </c>
      <c r="F74" s="87" t="s">
        <v>74</v>
      </c>
      <c r="G74" s="38" t="e">
        <f>'Benchmarking Calculations'!G40</f>
        <v>#N/A</v>
      </c>
      <c r="H74" s="79" t="e">
        <f t="shared" si="10"/>
        <v>#N/A</v>
      </c>
      <c r="I74" s="79" t="e">
        <f t="shared" si="10"/>
        <v>#N/A</v>
      </c>
      <c r="J74" s="79" t="e">
        <f t="shared" si="10"/>
        <v>#N/A</v>
      </c>
      <c r="K74" s="79" t="e">
        <f t="shared" si="10"/>
        <v>#N/A</v>
      </c>
      <c r="L74" s="79" t="e">
        <f t="shared" si="10"/>
        <v>#N/A</v>
      </c>
      <c r="M74" s="79" t="e">
        <f t="shared" si="10"/>
        <v>#N/A</v>
      </c>
      <c r="N74" s="91" t="s">
        <v>11</v>
      </c>
    </row>
    <row r="75" spans="3:14">
      <c r="C75" s="95"/>
      <c r="E75" s="9">
        <v>5155</v>
      </c>
      <c r="F75" s="87" t="s">
        <v>75</v>
      </c>
      <c r="G75" s="38" t="e">
        <f>'Benchmarking Calculations'!G41</f>
        <v>#N/A</v>
      </c>
      <c r="H75" s="79" t="e">
        <f t="shared" si="10"/>
        <v>#N/A</v>
      </c>
      <c r="I75" s="79" t="e">
        <f t="shared" si="10"/>
        <v>#N/A</v>
      </c>
      <c r="J75" s="79" t="e">
        <f t="shared" si="10"/>
        <v>#N/A</v>
      </c>
      <c r="K75" s="79" t="e">
        <f t="shared" si="10"/>
        <v>#N/A</v>
      </c>
      <c r="L75" s="79" t="e">
        <f t="shared" si="10"/>
        <v>#N/A</v>
      </c>
      <c r="M75" s="79" t="e">
        <f t="shared" si="10"/>
        <v>#N/A</v>
      </c>
      <c r="N75" s="91" t="s">
        <v>11</v>
      </c>
    </row>
    <row r="76" spans="3:14">
      <c r="C76" s="95"/>
      <c r="E76" s="9">
        <v>5160</v>
      </c>
      <c r="F76" s="87" t="s">
        <v>76</v>
      </c>
      <c r="G76" s="38" t="e">
        <f>'Benchmarking Calculations'!G42</f>
        <v>#N/A</v>
      </c>
      <c r="H76" s="79" t="e">
        <f t="shared" si="10"/>
        <v>#N/A</v>
      </c>
      <c r="I76" s="79" t="e">
        <f t="shared" si="10"/>
        <v>#N/A</v>
      </c>
      <c r="J76" s="79" t="e">
        <f t="shared" si="10"/>
        <v>#N/A</v>
      </c>
      <c r="K76" s="79" t="e">
        <f t="shared" si="10"/>
        <v>#N/A</v>
      </c>
      <c r="L76" s="79" t="e">
        <f t="shared" si="10"/>
        <v>#N/A</v>
      </c>
      <c r="M76" s="79" t="e">
        <f t="shared" si="10"/>
        <v>#N/A</v>
      </c>
      <c r="N76" s="91" t="s">
        <v>11</v>
      </c>
    </row>
    <row r="77" spans="3:14">
      <c r="C77" s="95"/>
      <c r="E77" s="67">
        <v>5175</v>
      </c>
      <c r="F77" s="103" t="s">
        <v>77</v>
      </c>
      <c r="G77" s="68" t="e">
        <f>'Benchmarking Calculations'!G43</f>
        <v>#N/A</v>
      </c>
      <c r="H77" s="79" t="e">
        <f t="shared" si="10"/>
        <v>#N/A</v>
      </c>
      <c r="I77" s="79" t="e">
        <f t="shared" si="10"/>
        <v>#N/A</v>
      </c>
      <c r="J77" s="79" t="e">
        <f t="shared" si="10"/>
        <v>#N/A</v>
      </c>
      <c r="K77" s="79" t="e">
        <f t="shared" si="10"/>
        <v>#N/A</v>
      </c>
      <c r="L77" s="79" t="e">
        <f t="shared" si="10"/>
        <v>#N/A</v>
      </c>
      <c r="M77" s="79" t="e">
        <f t="shared" si="10"/>
        <v>#N/A</v>
      </c>
      <c r="N77" s="91" t="s">
        <v>11</v>
      </c>
    </row>
    <row r="78" spans="3:14">
      <c r="C78" s="95"/>
      <c r="E78" s="12"/>
      <c r="F78" s="13" t="s">
        <v>78</v>
      </c>
      <c r="G78" s="66" t="e">
        <f>'Benchmarking Calculations'!G44</f>
        <v>#N/A</v>
      </c>
      <c r="H78" s="52" t="e">
        <f>SUM(H65:H77)</f>
        <v>#N/A</v>
      </c>
      <c r="I78" s="52" t="e">
        <f t="shared" ref="I78:M78" si="12">SUM(I65:I77)</f>
        <v>#N/A</v>
      </c>
      <c r="J78" s="52" t="e">
        <f t="shared" si="12"/>
        <v>#N/A</v>
      </c>
      <c r="K78" s="52" t="e">
        <f t="shared" si="12"/>
        <v>#N/A</v>
      </c>
      <c r="L78" s="52" t="e">
        <f t="shared" si="12"/>
        <v>#N/A</v>
      </c>
      <c r="M78" s="52" t="e">
        <f t="shared" si="12"/>
        <v>#N/A</v>
      </c>
      <c r="N78" s="91" t="s">
        <v>29</v>
      </c>
    </row>
    <row r="79" spans="3:14">
      <c r="C79" s="95"/>
      <c r="E79" s="9">
        <v>5305</v>
      </c>
      <c r="F79" s="9" t="s">
        <v>79</v>
      </c>
      <c r="G79" s="38" t="e">
        <f>'Benchmarking Calculations'!G45</f>
        <v>#N/A</v>
      </c>
      <c r="H79" s="79" t="e">
        <f t="shared" si="10"/>
        <v>#N/A</v>
      </c>
      <c r="I79" s="79" t="e">
        <f t="shared" si="10"/>
        <v>#N/A</v>
      </c>
      <c r="J79" s="79" t="e">
        <f t="shared" si="10"/>
        <v>#N/A</v>
      </c>
      <c r="K79" s="79" t="e">
        <f t="shared" si="10"/>
        <v>#N/A</v>
      </c>
      <c r="L79" s="79" t="e">
        <f t="shared" si="10"/>
        <v>#N/A</v>
      </c>
      <c r="M79" s="79" t="e">
        <f t="shared" si="10"/>
        <v>#N/A</v>
      </c>
      <c r="N79" s="91" t="s">
        <v>11</v>
      </c>
    </row>
    <row r="80" spans="3:14">
      <c r="C80" s="95"/>
      <c r="E80" s="9">
        <v>5310</v>
      </c>
      <c r="F80" s="9" t="s">
        <v>80</v>
      </c>
      <c r="G80" s="38" t="e">
        <f>'Benchmarking Calculations'!G46</f>
        <v>#N/A</v>
      </c>
      <c r="H80" s="79" t="e">
        <f t="shared" si="10"/>
        <v>#N/A</v>
      </c>
      <c r="I80" s="79" t="e">
        <f t="shared" si="10"/>
        <v>#N/A</v>
      </c>
      <c r="J80" s="79" t="e">
        <f t="shared" si="10"/>
        <v>#N/A</v>
      </c>
      <c r="K80" s="79" t="e">
        <f t="shared" si="10"/>
        <v>#N/A</v>
      </c>
      <c r="L80" s="79" t="e">
        <f t="shared" si="10"/>
        <v>#N/A</v>
      </c>
      <c r="M80" s="79" t="e">
        <f t="shared" si="10"/>
        <v>#N/A</v>
      </c>
      <c r="N80" s="91" t="s">
        <v>11</v>
      </c>
    </row>
    <row r="81" spans="3:14">
      <c r="C81" s="95"/>
      <c r="E81" s="9">
        <v>5315</v>
      </c>
      <c r="F81" s="9" t="s">
        <v>81</v>
      </c>
      <c r="G81" s="38" t="e">
        <f>'Benchmarking Calculations'!G47</f>
        <v>#N/A</v>
      </c>
      <c r="H81" s="79" t="e">
        <f t="shared" si="10"/>
        <v>#N/A</v>
      </c>
      <c r="I81" s="79" t="e">
        <f t="shared" si="10"/>
        <v>#N/A</v>
      </c>
      <c r="J81" s="79" t="e">
        <f t="shared" si="10"/>
        <v>#N/A</v>
      </c>
      <c r="K81" s="79" t="e">
        <f t="shared" si="10"/>
        <v>#N/A</v>
      </c>
      <c r="L81" s="79" t="e">
        <f t="shared" si="10"/>
        <v>#N/A</v>
      </c>
      <c r="M81" s="79" t="e">
        <f t="shared" si="10"/>
        <v>#N/A</v>
      </c>
      <c r="N81" s="91" t="s">
        <v>11</v>
      </c>
    </row>
    <row r="82" spans="3:14">
      <c r="C82" s="95"/>
      <c r="E82" s="9">
        <v>5320</v>
      </c>
      <c r="F82" s="9" t="s">
        <v>82</v>
      </c>
      <c r="G82" s="38" t="e">
        <f>'Benchmarking Calculations'!G48</f>
        <v>#N/A</v>
      </c>
      <c r="H82" s="79" t="e">
        <f t="shared" si="10"/>
        <v>#N/A</v>
      </c>
      <c r="I82" s="79" t="e">
        <f t="shared" si="10"/>
        <v>#N/A</v>
      </c>
      <c r="J82" s="79" t="e">
        <f t="shared" si="10"/>
        <v>#N/A</v>
      </c>
      <c r="K82" s="79" t="e">
        <f t="shared" si="10"/>
        <v>#N/A</v>
      </c>
      <c r="L82" s="79" t="e">
        <f t="shared" si="10"/>
        <v>#N/A</v>
      </c>
      <c r="M82" s="79" t="e">
        <f t="shared" si="10"/>
        <v>#N/A</v>
      </c>
      <c r="N82" s="91" t="s">
        <v>11</v>
      </c>
    </row>
    <row r="83" spans="3:14">
      <c r="C83" s="95"/>
      <c r="E83" s="9">
        <v>5325</v>
      </c>
      <c r="F83" s="9" t="s">
        <v>83</v>
      </c>
      <c r="G83" s="38" t="e">
        <f>'Benchmarking Calculations'!G49</f>
        <v>#N/A</v>
      </c>
      <c r="H83" s="79" t="e">
        <f t="shared" si="10"/>
        <v>#N/A</v>
      </c>
      <c r="I83" s="79" t="e">
        <f t="shared" si="10"/>
        <v>#N/A</v>
      </c>
      <c r="J83" s="79" t="e">
        <f t="shared" si="10"/>
        <v>#N/A</v>
      </c>
      <c r="K83" s="79" t="e">
        <f t="shared" si="10"/>
        <v>#N/A</v>
      </c>
      <c r="L83" s="79" t="e">
        <f t="shared" si="10"/>
        <v>#N/A</v>
      </c>
      <c r="M83" s="79" t="e">
        <f t="shared" si="10"/>
        <v>#N/A</v>
      </c>
      <c r="N83" s="91" t="s">
        <v>11</v>
      </c>
    </row>
    <row r="84" spans="3:14">
      <c r="C84" s="95"/>
      <c r="E84" s="9">
        <v>5330</v>
      </c>
      <c r="F84" s="9" t="s">
        <v>84</v>
      </c>
      <c r="G84" s="38" t="e">
        <f>'Benchmarking Calculations'!G50</f>
        <v>#N/A</v>
      </c>
      <c r="H84" s="79" t="e">
        <f t="shared" si="10"/>
        <v>#N/A</v>
      </c>
      <c r="I84" s="79" t="e">
        <f t="shared" si="10"/>
        <v>#N/A</v>
      </c>
      <c r="J84" s="79" t="e">
        <f t="shared" si="10"/>
        <v>#N/A</v>
      </c>
      <c r="K84" s="79" t="e">
        <f t="shared" si="10"/>
        <v>#N/A</v>
      </c>
      <c r="L84" s="79" t="e">
        <f t="shared" si="10"/>
        <v>#N/A</v>
      </c>
      <c r="M84" s="79" t="e">
        <f t="shared" si="10"/>
        <v>#N/A</v>
      </c>
      <c r="N84" s="91" t="s">
        <v>11</v>
      </c>
    </row>
    <row r="85" spans="3:14">
      <c r="C85" s="95"/>
      <c r="E85" s="67">
        <v>5340</v>
      </c>
      <c r="F85" s="67" t="s">
        <v>85</v>
      </c>
      <c r="G85" s="68" t="e">
        <f>'Benchmarking Calculations'!G51</f>
        <v>#N/A</v>
      </c>
      <c r="H85" s="79" t="e">
        <f t="shared" si="10"/>
        <v>#N/A</v>
      </c>
      <c r="I85" s="79" t="e">
        <f t="shared" si="10"/>
        <v>#N/A</v>
      </c>
      <c r="J85" s="79" t="e">
        <f t="shared" si="10"/>
        <v>#N/A</v>
      </c>
      <c r="K85" s="79" t="e">
        <f t="shared" si="10"/>
        <v>#N/A</v>
      </c>
      <c r="L85" s="79" t="e">
        <f t="shared" si="10"/>
        <v>#N/A</v>
      </c>
      <c r="M85" s="79" t="e">
        <f t="shared" ref="I85:M100" si="13">L85</f>
        <v>#N/A</v>
      </c>
      <c r="N85" s="91" t="s">
        <v>11</v>
      </c>
    </row>
    <row r="86" spans="3:14">
      <c r="C86" s="95"/>
      <c r="E86" s="12"/>
      <c r="F86" s="13" t="s">
        <v>86</v>
      </c>
      <c r="G86" s="66" t="e">
        <f>'Benchmarking Calculations'!G52</f>
        <v>#N/A</v>
      </c>
      <c r="H86" s="52" t="e">
        <f>SUM(H79:H85)</f>
        <v>#N/A</v>
      </c>
      <c r="I86" s="52" t="e">
        <f t="shared" ref="I86:M86" si="14">SUM(I79:I85)</f>
        <v>#N/A</v>
      </c>
      <c r="J86" s="52" t="e">
        <f t="shared" si="14"/>
        <v>#N/A</v>
      </c>
      <c r="K86" s="52" t="e">
        <f t="shared" si="14"/>
        <v>#N/A</v>
      </c>
      <c r="L86" s="52" t="e">
        <f t="shared" si="14"/>
        <v>#N/A</v>
      </c>
      <c r="M86" s="52" t="e">
        <f t="shared" si="14"/>
        <v>#N/A</v>
      </c>
      <c r="N86" s="91" t="s">
        <v>29</v>
      </c>
    </row>
    <row r="87" spans="3:14">
      <c r="C87" s="95"/>
      <c r="E87" s="9">
        <v>5405</v>
      </c>
      <c r="F87" s="9" t="s">
        <v>87</v>
      </c>
      <c r="G87" s="38" t="e">
        <f>'Benchmarking Calculations'!G53</f>
        <v>#N/A</v>
      </c>
      <c r="H87" s="79" t="e">
        <f t="shared" si="10"/>
        <v>#N/A</v>
      </c>
      <c r="I87" s="79" t="e">
        <f t="shared" si="13"/>
        <v>#N/A</v>
      </c>
      <c r="J87" s="79" t="e">
        <f t="shared" si="13"/>
        <v>#N/A</v>
      </c>
      <c r="K87" s="79" t="e">
        <f t="shared" si="13"/>
        <v>#N/A</v>
      </c>
      <c r="L87" s="79" t="e">
        <f t="shared" si="13"/>
        <v>#N/A</v>
      </c>
      <c r="M87" s="79" t="e">
        <f t="shared" si="13"/>
        <v>#N/A</v>
      </c>
      <c r="N87" s="91" t="s">
        <v>11</v>
      </c>
    </row>
    <row r="88" spans="3:14">
      <c r="C88" s="95"/>
      <c r="E88" s="9">
        <v>5410</v>
      </c>
      <c r="F88" s="9" t="s">
        <v>88</v>
      </c>
      <c r="G88" s="38" t="e">
        <f>'Benchmarking Calculations'!G54</f>
        <v>#N/A</v>
      </c>
      <c r="H88" s="79" t="e">
        <f t="shared" si="10"/>
        <v>#N/A</v>
      </c>
      <c r="I88" s="79" t="e">
        <f t="shared" si="13"/>
        <v>#N/A</v>
      </c>
      <c r="J88" s="79" t="e">
        <f t="shared" si="13"/>
        <v>#N/A</v>
      </c>
      <c r="K88" s="79" t="e">
        <f t="shared" si="13"/>
        <v>#N/A</v>
      </c>
      <c r="L88" s="79" t="e">
        <f t="shared" si="13"/>
        <v>#N/A</v>
      </c>
      <c r="M88" s="79" t="e">
        <f t="shared" si="13"/>
        <v>#N/A</v>
      </c>
      <c r="N88" s="91" t="s">
        <v>11</v>
      </c>
    </row>
    <row r="89" spans="3:14">
      <c r="C89" s="95"/>
      <c r="E89" s="9">
        <v>5420</v>
      </c>
      <c r="F89" s="9" t="s">
        <v>89</v>
      </c>
      <c r="G89" s="38" t="e">
        <f>'Benchmarking Calculations'!G55</f>
        <v>#N/A</v>
      </c>
      <c r="H89" s="79" t="e">
        <f t="shared" si="10"/>
        <v>#N/A</v>
      </c>
      <c r="I89" s="79" t="e">
        <f t="shared" si="13"/>
        <v>#N/A</v>
      </c>
      <c r="J89" s="79" t="e">
        <f t="shared" si="13"/>
        <v>#N/A</v>
      </c>
      <c r="K89" s="79" t="e">
        <f t="shared" si="13"/>
        <v>#N/A</v>
      </c>
      <c r="L89" s="79" t="e">
        <f t="shared" si="13"/>
        <v>#N/A</v>
      </c>
      <c r="M89" s="79" t="e">
        <f t="shared" si="13"/>
        <v>#N/A</v>
      </c>
      <c r="N89" s="91" t="s">
        <v>11</v>
      </c>
    </row>
    <row r="90" spans="3:14">
      <c r="C90" s="95"/>
      <c r="E90" s="67">
        <v>5425</v>
      </c>
      <c r="F90" s="67" t="s">
        <v>90</v>
      </c>
      <c r="G90" s="68" t="e">
        <f>'Benchmarking Calculations'!G56</f>
        <v>#N/A</v>
      </c>
      <c r="H90" s="79" t="e">
        <f t="shared" si="10"/>
        <v>#N/A</v>
      </c>
      <c r="I90" s="79" t="e">
        <f t="shared" si="13"/>
        <v>#N/A</v>
      </c>
      <c r="J90" s="79" t="e">
        <f t="shared" si="13"/>
        <v>#N/A</v>
      </c>
      <c r="K90" s="79" t="e">
        <f t="shared" si="13"/>
        <v>#N/A</v>
      </c>
      <c r="L90" s="79" t="e">
        <f t="shared" si="13"/>
        <v>#N/A</v>
      </c>
      <c r="M90" s="79" t="e">
        <f t="shared" si="13"/>
        <v>#N/A</v>
      </c>
      <c r="N90" s="91" t="s">
        <v>11</v>
      </c>
    </row>
    <row r="91" spans="3:14">
      <c r="C91" s="95"/>
      <c r="E91" s="12"/>
      <c r="F91" s="13" t="s">
        <v>91</v>
      </c>
      <c r="G91" s="66" t="e">
        <f>'Benchmarking Calculations'!G57</f>
        <v>#N/A</v>
      </c>
      <c r="H91" s="52" t="e">
        <f>SUM(H87:H90)</f>
        <v>#N/A</v>
      </c>
      <c r="I91" s="52" t="e">
        <f t="shared" ref="I91:M91" si="15">SUM(I87:I90)</f>
        <v>#N/A</v>
      </c>
      <c r="J91" s="52" t="e">
        <f t="shared" si="15"/>
        <v>#N/A</v>
      </c>
      <c r="K91" s="52" t="e">
        <f t="shared" si="15"/>
        <v>#N/A</v>
      </c>
      <c r="L91" s="52" t="e">
        <f t="shared" si="15"/>
        <v>#N/A</v>
      </c>
      <c r="M91" s="52" t="e">
        <f t="shared" si="15"/>
        <v>#N/A</v>
      </c>
      <c r="N91" s="91" t="s">
        <v>29</v>
      </c>
    </row>
    <row r="92" spans="3:14">
      <c r="C92" s="95"/>
      <c r="E92" s="9">
        <v>5605</v>
      </c>
      <c r="F92" s="9" t="s">
        <v>92</v>
      </c>
      <c r="G92" s="38" t="e">
        <f>'Benchmarking Calculations'!G58</f>
        <v>#N/A</v>
      </c>
      <c r="H92" s="79" t="e">
        <f t="shared" si="10"/>
        <v>#N/A</v>
      </c>
      <c r="I92" s="79" t="e">
        <f t="shared" si="13"/>
        <v>#N/A</v>
      </c>
      <c r="J92" s="79" t="e">
        <f t="shared" si="13"/>
        <v>#N/A</v>
      </c>
      <c r="K92" s="79" t="e">
        <f t="shared" si="13"/>
        <v>#N/A</v>
      </c>
      <c r="L92" s="79" t="e">
        <f t="shared" si="13"/>
        <v>#N/A</v>
      </c>
      <c r="M92" s="79" t="e">
        <f t="shared" si="13"/>
        <v>#N/A</v>
      </c>
      <c r="N92" s="91" t="s">
        <v>11</v>
      </c>
    </row>
    <row r="93" spans="3:14">
      <c r="C93" s="95"/>
      <c r="E93" s="9">
        <v>5610</v>
      </c>
      <c r="F93" s="9" t="s">
        <v>93</v>
      </c>
      <c r="G93" s="38" t="e">
        <f>'Benchmarking Calculations'!G59</f>
        <v>#N/A</v>
      </c>
      <c r="H93" s="79" t="e">
        <f t="shared" si="10"/>
        <v>#N/A</v>
      </c>
      <c r="I93" s="79" t="e">
        <f t="shared" si="13"/>
        <v>#N/A</v>
      </c>
      <c r="J93" s="79" t="e">
        <f t="shared" si="13"/>
        <v>#N/A</v>
      </c>
      <c r="K93" s="79" t="e">
        <f t="shared" si="13"/>
        <v>#N/A</v>
      </c>
      <c r="L93" s="79" t="e">
        <f t="shared" si="13"/>
        <v>#N/A</v>
      </c>
      <c r="M93" s="79" t="e">
        <f t="shared" si="13"/>
        <v>#N/A</v>
      </c>
      <c r="N93" s="91" t="s">
        <v>11</v>
      </c>
    </row>
    <row r="94" spans="3:14">
      <c r="C94" s="95"/>
      <c r="E94" s="9">
        <v>5615</v>
      </c>
      <c r="F94" s="9" t="s">
        <v>94</v>
      </c>
      <c r="G94" s="38" t="e">
        <f>'Benchmarking Calculations'!G60</f>
        <v>#N/A</v>
      </c>
      <c r="H94" s="79" t="e">
        <f t="shared" si="10"/>
        <v>#N/A</v>
      </c>
      <c r="I94" s="79" t="e">
        <f t="shared" si="13"/>
        <v>#N/A</v>
      </c>
      <c r="J94" s="79" t="e">
        <f t="shared" si="13"/>
        <v>#N/A</v>
      </c>
      <c r="K94" s="79" t="e">
        <f t="shared" si="13"/>
        <v>#N/A</v>
      </c>
      <c r="L94" s="79" t="e">
        <f t="shared" si="13"/>
        <v>#N/A</v>
      </c>
      <c r="M94" s="79" t="e">
        <f t="shared" si="13"/>
        <v>#N/A</v>
      </c>
      <c r="N94" s="91" t="s">
        <v>11</v>
      </c>
    </row>
    <row r="95" spans="3:14">
      <c r="C95" s="95"/>
      <c r="E95" s="9">
        <v>5620</v>
      </c>
      <c r="F95" s="9" t="s">
        <v>95</v>
      </c>
      <c r="G95" s="38" t="e">
        <f>'Benchmarking Calculations'!G61</f>
        <v>#N/A</v>
      </c>
      <c r="H95" s="79" t="e">
        <f t="shared" si="10"/>
        <v>#N/A</v>
      </c>
      <c r="I95" s="79" t="e">
        <f t="shared" si="13"/>
        <v>#N/A</v>
      </c>
      <c r="J95" s="79" t="e">
        <f t="shared" si="13"/>
        <v>#N/A</v>
      </c>
      <c r="K95" s="79" t="e">
        <f t="shared" si="13"/>
        <v>#N/A</v>
      </c>
      <c r="L95" s="79" t="e">
        <f t="shared" si="13"/>
        <v>#N/A</v>
      </c>
      <c r="M95" s="79" t="e">
        <f t="shared" si="13"/>
        <v>#N/A</v>
      </c>
      <c r="N95" s="91" t="s">
        <v>11</v>
      </c>
    </row>
    <row r="96" spans="3:14">
      <c r="C96" s="95"/>
      <c r="E96" s="9">
        <v>5625</v>
      </c>
      <c r="F96" s="9" t="s">
        <v>96</v>
      </c>
      <c r="G96" s="38" t="e">
        <f>'Benchmarking Calculations'!G62</f>
        <v>#N/A</v>
      </c>
      <c r="H96" s="79" t="e">
        <f t="shared" si="10"/>
        <v>#N/A</v>
      </c>
      <c r="I96" s="79" t="e">
        <f t="shared" si="13"/>
        <v>#N/A</v>
      </c>
      <c r="J96" s="79" t="e">
        <f t="shared" si="13"/>
        <v>#N/A</v>
      </c>
      <c r="K96" s="79" t="e">
        <f t="shared" si="13"/>
        <v>#N/A</v>
      </c>
      <c r="L96" s="79" t="e">
        <f t="shared" si="13"/>
        <v>#N/A</v>
      </c>
      <c r="M96" s="79" t="e">
        <f t="shared" si="13"/>
        <v>#N/A</v>
      </c>
      <c r="N96" s="91" t="s">
        <v>11</v>
      </c>
    </row>
    <row r="97" spans="3:14">
      <c r="C97" s="95"/>
      <c r="E97" s="9">
        <v>5630</v>
      </c>
      <c r="F97" s="9" t="s">
        <v>97</v>
      </c>
      <c r="G97" s="38" t="e">
        <f>'Benchmarking Calculations'!G63</f>
        <v>#N/A</v>
      </c>
      <c r="H97" s="79" t="e">
        <f t="shared" si="10"/>
        <v>#N/A</v>
      </c>
      <c r="I97" s="79" t="e">
        <f t="shared" si="13"/>
        <v>#N/A</v>
      </c>
      <c r="J97" s="79" t="e">
        <f t="shared" si="13"/>
        <v>#N/A</v>
      </c>
      <c r="K97" s="79" t="e">
        <f t="shared" si="13"/>
        <v>#N/A</v>
      </c>
      <c r="L97" s="79" t="e">
        <f t="shared" si="13"/>
        <v>#N/A</v>
      </c>
      <c r="M97" s="79" t="e">
        <f t="shared" si="13"/>
        <v>#N/A</v>
      </c>
      <c r="N97" s="91" t="s">
        <v>11</v>
      </c>
    </row>
    <row r="98" spans="3:14">
      <c r="C98" s="95"/>
      <c r="E98" s="9">
        <v>5640</v>
      </c>
      <c r="F98" s="9" t="s">
        <v>98</v>
      </c>
      <c r="G98" s="38" t="e">
        <f>'Benchmarking Calculations'!G64</f>
        <v>#N/A</v>
      </c>
      <c r="H98" s="79" t="e">
        <f t="shared" si="10"/>
        <v>#N/A</v>
      </c>
      <c r="I98" s="79" t="e">
        <f t="shared" si="13"/>
        <v>#N/A</v>
      </c>
      <c r="J98" s="79" t="e">
        <f t="shared" si="13"/>
        <v>#N/A</v>
      </c>
      <c r="K98" s="79" t="e">
        <f t="shared" si="13"/>
        <v>#N/A</v>
      </c>
      <c r="L98" s="79" t="e">
        <f t="shared" si="13"/>
        <v>#N/A</v>
      </c>
      <c r="M98" s="79" t="e">
        <f t="shared" si="13"/>
        <v>#N/A</v>
      </c>
      <c r="N98" s="91" t="s">
        <v>11</v>
      </c>
    </row>
    <row r="99" spans="3:14">
      <c r="C99" s="95"/>
      <c r="E99" s="9">
        <v>5645</v>
      </c>
      <c r="F99" s="9" t="s">
        <v>99</v>
      </c>
      <c r="G99" s="38" t="e">
        <f>'Benchmarking Calculations'!G65</f>
        <v>#N/A</v>
      </c>
      <c r="H99" s="79" t="e">
        <f t="shared" si="10"/>
        <v>#N/A</v>
      </c>
      <c r="I99" s="79" t="e">
        <f t="shared" si="13"/>
        <v>#N/A</v>
      </c>
      <c r="J99" s="79" t="e">
        <f t="shared" si="13"/>
        <v>#N/A</v>
      </c>
      <c r="K99" s="79" t="e">
        <f t="shared" si="13"/>
        <v>#N/A</v>
      </c>
      <c r="L99" s="79" t="e">
        <f t="shared" si="13"/>
        <v>#N/A</v>
      </c>
      <c r="M99" s="79" t="e">
        <f t="shared" si="13"/>
        <v>#N/A</v>
      </c>
      <c r="N99" s="91" t="s">
        <v>11</v>
      </c>
    </row>
    <row r="100" spans="3:14">
      <c r="C100" s="95"/>
      <c r="E100" s="9">
        <v>5646</v>
      </c>
      <c r="F100" s="9" t="s">
        <v>100</v>
      </c>
      <c r="G100" s="38" t="e">
        <f>'Benchmarking Calculations'!G66</f>
        <v>#N/A</v>
      </c>
      <c r="H100" s="79" t="e">
        <f t="shared" si="10"/>
        <v>#N/A</v>
      </c>
      <c r="I100" s="79" t="e">
        <f t="shared" si="13"/>
        <v>#N/A</v>
      </c>
      <c r="J100" s="79" t="e">
        <f t="shared" si="13"/>
        <v>#N/A</v>
      </c>
      <c r="K100" s="79" t="e">
        <f t="shared" si="13"/>
        <v>#N/A</v>
      </c>
      <c r="L100" s="79" t="e">
        <f t="shared" si="13"/>
        <v>#N/A</v>
      </c>
      <c r="M100" s="79" t="e">
        <f t="shared" si="13"/>
        <v>#N/A</v>
      </c>
      <c r="N100" s="91" t="s">
        <v>11</v>
      </c>
    </row>
    <row r="101" spans="3:14">
      <c r="C101" s="95"/>
      <c r="E101" s="9">
        <v>5647</v>
      </c>
      <c r="F101" s="9" t="s">
        <v>101</v>
      </c>
      <c r="G101" s="38" t="e">
        <f>'Benchmarking Calculations'!G67</f>
        <v>#N/A</v>
      </c>
      <c r="H101" s="79" t="e">
        <f t="shared" si="10"/>
        <v>#N/A</v>
      </c>
      <c r="I101" s="79" t="e">
        <f t="shared" ref="I101:M110" si="16">H101</f>
        <v>#N/A</v>
      </c>
      <c r="J101" s="79" t="e">
        <f t="shared" si="16"/>
        <v>#N/A</v>
      </c>
      <c r="K101" s="79" t="e">
        <f t="shared" si="16"/>
        <v>#N/A</v>
      </c>
      <c r="L101" s="79" t="e">
        <f t="shared" si="16"/>
        <v>#N/A</v>
      </c>
      <c r="M101" s="79" t="e">
        <f t="shared" si="16"/>
        <v>#N/A</v>
      </c>
      <c r="N101" s="91" t="s">
        <v>11</v>
      </c>
    </row>
    <row r="102" spans="3:14">
      <c r="C102" s="95"/>
      <c r="E102" s="9">
        <v>5650</v>
      </c>
      <c r="F102" s="9" t="s">
        <v>102</v>
      </c>
      <c r="G102" s="38" t="e">
        <f>'Benchmarking Calculations'!G68</f>
        <v>#N/A</v>
      </c>
      <c r="H102" s="79" t="e">
        <f t="shared" si="10"/>
        <v>#N/A</v>
      </c>
      <c r="I102" s="79" t="e">
        <f t="shared" si="16"/>
        <v>#N/A</v>
      </c>
      <c r="J102" s="79" t="e">
        <f t="shared" si="16"/>
        <v>#N/A</v>
      </c>
      <c r="K102" s="79" t="e">
        <f t="shared" si="16"/>
        <v>#N/A</v>
      </c>
      <c r="L102" s="79" t="e">
        <f t="shared" si="16"/>
        <v>#N/A</v>
      </c>
      <c r="M102" s="79" t="e">
        <f t="shared" si="16"/>
        <v>#N/A</v>
      </c>
      <c r="N102" s="91" t="s">
        <v>11</v>
      </c>
    </row>
    <row r="103" spans="3:14">
      <c r="C103" s="95"/>
      <c r="E103" s="9">
        <v>5655</v>
      </c>
      <c r="F103" s="9" t="s">
        <v>103</v>
      </c>
      <c r="G103" s="38" t="e">
        <f>'Benchmarking Calculations'!G69</f>
        <v>#N/A</v>
      </c>
      <c r="H103" s="79" t="e">
        <f t="shared" si="10"/>
        <v>#N/A</v>
      </c>
      <c r="I103" s="79" t="e">
        <f t="shared" si="16"/>
        <v>#N/A</v>
      </c>
      <c r="J103" s="79" t="e">
        <f t="shared" si="16"/>
        <v>#N/A</v>
      </c>
      <c r="K103" s="79" t="e">
        <f t="shared" si="16"/>
        <v>#N/A</v>
      </c>
      <c r="L103" s="79" t="e">
        <f t="shared" si="16"/>
        <v>#N/A</v>
      </c>
      <c r="M103" s="79" t="e">
        <f t="shared" si="16"/>
        <v>#N/A</v>
      </c>
      <c r="N103" s="91" t="s">
        <v>11</v>
      </c>
    </row>
    <row r="104" spans="3:14">
      <c r="C104" s="95"/>
      <c r="E104" s="9">
        <v>5665</v>
      </c>
      <c r="F104" s="9" t="s">
        <v>104</v>
      </c>
      <c r="G104" s="38" t="e">
        <f>'Benchmarking Calculations'!G70</f>
        <v>#N/A</v>
      </c>
      <c r="H104" s="79" t="e">
        <f t="shared" si="10"/>
        <v>#N/A</v>
      </c>
      <c r="I104" s="79" t="e">
        <f t="shared" si="16"/>
        <v>#N/A</v>
      </c>
      <c r="J104" s="79" t="e">
        <f t="shared" si="16"/>
        <v>#N/A</v>
      </c>
      <c r="K104" s="79" t="e">
        <f t="shared" si="16"/>
        <v>#N/A</v>
      </c>
      <c r="L104" s="79" t="e">
        <f t="shared" si="16"/>
        <v>#N/A</v>
      </c>
      <c r="M104" s="79" t="e">
        <f t="shared" si="16"/>
        <v>#N/A</v>
      </c>
      <c r="N104" s="91" t="s">
        <v>11</v>
      </c>
    </row>
    <row r="105" spans="3:14">
      <c r="C105" s="95"/>
      <c r="E105" s="9">
        <v>5670</v>
      </c>
      <c r="F105" s="9" t="s">
        <v>105</v>
      </c>
      <c r="G105" s="38" t="e">
        <f>'Benchmarking Calculations'!G71</f>
        <v>#N/A</v>
      </c>
      <c r="H105" s="79" t="e">
        <f t="shared" si="10"/>
        <v>#N/A</v>
      </c>
      <c r="I105" s="79" t="e">
        <f t="shared" si="16"/>
        <v>#N/A</v>
      </c>
      <c r="J105" s="79" t="e">
        <f t="shared" si="16"/>
        <v>#N/A</v>
      </c>
      <c r="K105" s="79" t="e">
        <f t="shared" si="16"/>
        <v>#N/A</v>
      </c>
      <c r="L105" s="79" t="e">
        <f t="shared" si="16"/>
        <v>#N/A</v>
      </c>
      <c r="M105" s="79" t="e">
        <f t="shared" si="16"/>
        <v>#N/A</v>
      </c>
      <c r="N105" s="91" t="s">
        <v>11</v>
      </c>
    </row>
    <row r="106" spans="3:14">
      <c r="C106" s="95"/>
      <c r="E106" s="9">
        <v>5672</v>
      </c>
      <c r="F106" s="9" t="s">
        <v>106</v>
      </c>
      <c r="G106" s="38" t="e">
        <f>'Benchmarking Calculations'!G72</f>
        <v>#N/A</v>
      </c>
      <c r="H106" s="79" t="e">
        <f t="shared" si="10"/>
        <v>#N/A</v>
      </c>
      <c r="I106" s="79" t="e">
        <f t="shared" si="16"/>
        <v>#N/A</v>
      </c>
      <c r="J106" s="79" t="e">
        <f t="shared" si="16"/>
        <v>#N/A</v>
      </c>
      <c r="K106" s="79" t="e">
        <f t="shared" si="16"/>
        <v>#N/A</v>
      </c>
      <c r="L106" s="79" t="e">
        <f t="shared" si="16"/>
        <v>#N/A</v>
      </c>
      <c r="M106" s="79" t="e">
        <f t="shared" si="16"/>
        <v>#N/A</v>
      </c>
      <c r="N106" s="91" t="s">
        <v>11</v>
      </c>
    </row>
    <row r="107" spans="3:14">
      <c r="C107" s="95"/>
      <c r="E107" s="9">
        <v>5675</v>
      </c>
      <c r="F107" s="9" t="s">
        <v>107</v>
      </c>
      <c r="G107" s="38" t="e">
        <f>'Benchmarking Calculations'!G73</f>
        <v>#N/A</v>
      </c>
      <c r="H107" s="79" t="e">
        <f t="shared" si="10"/>
        <v>#N/A</v>
      </c>
      <c r="I107" s="79" t="e">
        <f t="shared" si="16"/>
        <v>#N/A</v>
      </c>
      <c r="J107" s="79" t="e">
        <f t="shared" si="16"/>
        <v>#N/A</v>
      </c>
      <c r="K107" s="79" t="e">
        <f t="shared" si="16"/>
        <v>#N/A</v>
      </c>
      <c r="L107" s="79" t="e">
        <f t="shared" si="16"/>
        <v>#N/A</v>
      </c>
      <c r="M107" s="79" t="e">
        <f t="shared" si="16"/>
        <v>#N/A</v>
      </c>
      <c r="N107" s="91" t="s">
        <v>11</v>
      </c>
    </row>
    <row r="108" spans="3:14">
      <c r="C108" s="95"/>
      <c r="E108" s="67">
        <v>5680</v>
      </c>
      <c r="F108" s="67" t="s">
        <v>108</v>
      </c>
      <c r="G108" s="68" t="e">
        <f>'Benchmarking Calculations'!G74</f>
        <v>#N/A</v>
      </c>
      <c r="H108" s="79" t="e">
        <f t="shared" si="10"/>
        <v>#N/A</v>
      </c>
      <c r="I108" s="79" t="e">
        <f t="shared" si="16"/>
        <v>#N/A</v>
      </c>
      <c r="J108" s="79" t="e">
        <f t="shared" si="16"/>
        <v>#N/A</v>
      </c>
      <c r="K108" s="79" t="e">
        <f t="shared" si="16"/>
        <v>#N/A</v>
      </c>
      <c r="L108" s="79" t="e">
        <f t="shared" si="16"/>
        <v>#N/A</v>
      </c>
      <c r="M108" s="79" t="e">
        <f t="shared" si="16"/>
        <v>#N/A</v>
      </c>
      <c r="N108" s="91" t="s">
        <v>11</v>
      </c>
    </row>
    <row r="109" spans="3:14">
      <c r="C109" s="95"/>
      <c r="E109" s="10"/>
      <c r="F109" s="13" t="s">
        <v>109</v>
      </c>
      <c r="G109" s="66" t="e">
        <f>'Benchmarking Calculations'!G75</f>
        <v>#N/A</v>
      </c>
      <c r="H109" s="52" t="e">
        <f>SUM(H92:H108)</f>
        <v>#N/A</v>
      </c>
      <c r="I109" s="52" t="e">
        <f t="shared" ref="I109:M109" si="17">SUM(I92:I108)</f>
        <v>#N/A</v>
      </c>
      <c r="J109" s="52" t="e">
        <f t="shared" si="17"/>
        <v>#N/A</v>
      </c>
      <c r="K109" s="52" t="e">
        <f t="shared" si="17"/>
        <v>#N/A</v>
      </c>
      <c r="L109" s="52" t="e">
        <f t="shared" si="17"/>
        <v>#N/A</v>
      </c>
      <c r="M109" s="52" t="e">
        <f t="shared" si="17"/>
        <v>#N/A</v>
      </c>
      <c r="N109" s="91" t="s">
        <v>29</v>
      </c>
    </row>
    <row r="110" spans="3:14">
      <c r="C110" s="95"/>
      <c r="E110" s="9">
        <v>5635</v>
      </c>
      <c r="F110" s="9" t="s">
        <v>110</v>
      </c>
      <c r="G110" s="38" t="e">
        <f>'Benchmarking Calculations'!G76</f>
        <v>#N/A</v>
      </c>
      <c r="H110" s="79" t="e">
        <f t="shared" si="10"/>
        <v>#N/A</v>
      </c>
      <c r="I110" s="79" t="e">
        <f t="shared" si="16"/>
        <v>#N/A</v>
      </c>
      <c r="J110" s="79" t="e">
        <f t="shared" si="16"/>
        <v>#N/A</v>
      </c>
      <c r="K110" s="79" t="e">
        <f t="shared" si="16"/>
        <v>#N/A</v>
      </c>
      <c r="L110" s="79" t="e">
        <f t="shared" si="16"/>
        <v>#N/A</v>
      </c>
      <c r="M110" s="79" t="e">
        <f t="shared" si="16"/>
        <v>#N/A</v>
      </c>
      <c r="N110" s="91" t="s">
        <v>11</v>
      </c>
    </row>
    <row r="111" spans="3:14">
      <c r="C111" s="95"/>
      <c r="E111" s="67">
        <v>6210</v>
      </c>
      <c r="F111" s="67" t="s">
        <v>111</v>
      </c>
      <c r="G111" s="68" t="e">
        <f>'Benchmarking Calculations'!G77</f>
        <v>#N/A</v>
      </c>
      <c r="H111" s="79" t="e">
        <f t="shared" ref="H111:M113" si="18">G111</f>
        <v>#N/A</v>
      </c>
      <c r="I111" s="79" t="e">
        <f t="shared" si="18"/>
        <v>#N/A</v>
      </c>
      <c r="J111" s="79" t="e">
        <f t="shared" si="18"/>
        <v>#N/A</v>
      </c>
      <c r="K111" s="79" t="e">
        <f t="shared" si="18"/>
        <v>#N/A</v>
      </c>
      <c r="L111" s="79" t="e">
        <f t="shared" si="18"/>
        <v>#N/A</v>
      </c>
      <c r="M111" s="79" t="e">
        <f t="shared" si="18"/>
        <v>#N/A</v>
      </c>
      <c r="N111" s="91" t="s">
        <v>11</v>
      </c>
    </row>
    <row r="112" spans="3:14">
      <c r="C112" s="95"/>
      <c r="F112" s="13" t="s">
        <v>112</v>
      </c>
      <c r="G112" s="66" t="e">
        <f>'Benchmarking Calculations'!G78</f>
        <v>#N/A</v>
      </c>
      <c r="H112" s="52" t="e">
        <f>H110+H111</f>
        <v>#N/A</v>
      </c>
      <c r="I112" s="52" t="e">
        <f t="shared" ref="I112:M112" si="19">I110+I111</f>
        <v>#N/A</v>
      </c>
      <c r="J112" s="52" t="e">
        <f t="shared" si="19"/>
        <v>#N/A</v>
      </c>
      <c r="K112" s="52" t="e">
        <f t="shared" si="19"/>
        <v>#N/A</v>
      </c>
      <c r="L112" s="52" t="e">
        <f t="shared" si="19"/>
        <v>#N/A</v>
      </c>
      <c r="M112" s="52" t="e">
        <f t="shared" si="19"/>
        <v>#N/A</v>
      </c>
      <c r="N112" s="91" t="s">
        <v>29</v>
      </c>
    </row>
    <row r="113" spans="3:14">
      <c r="C113" s="95"/>
      <c r="E113" s="67">
        <v>5515</v>
      </c>
      <c r="F113" s="67" t="s">
        <v>113</v>
      </c>
      <c r="G113" s="68" t="e">
        <f>'Benchmarking Calculations'!G79</f>
        <v>#N/A</v>
      </c>
      <c r="H113" s="79" t="e">
        <f t="shared" si="18"/>
        <v>#N/A</v>
      </c>
      <c r="I113" s="79" t="e">
        <f t="shared" si="18"/>
        <v>#N/A</v>
      </c>
      <c r="J113" s="79" t="e">
        <f t="shared" si="18"/>
        <v>#N/A</v>
      </c>
      <c r="K113" s="79" t="e">
        <f t="shared" si="18"/>
        <v>#N/A</v>
      </c>
      <c r="L113" s="79" t="e">
        <f t="shared" si="18"/>
        <v>#N/A</v>
      </c>
      <c r="M113" s="79" t="e">
        <f t="shared" si="18"/>
        <v>#N/A</v>
      </c>
      <c r="N113" s="91" t="s">
        <v>11</v>
      </c>
    </row>
    <row r="114" spans="3:14">
      <c r="C114" s="95"/>
      <c r="E114" s="12"/>
      <c r="F114" s="13" t="s">
        <v>114</v>
      </c>
      <c r="G114" s="66" t="e">
        <f>'Benchmarking Calculations'!G80</f>
        <v>#N/A</v>
      </c>
      <c r="H114" s="52" t="e">
        <f>H113</f>
        <v>#N/A</v>
      </c>
      <c r="I114" s="52" t="e">
        <f t="shared" ref="I114:M114" si="20">I113</f>
        <v>#N/A</v>
      </c>
      <c r="J114" s="52" t="e">
        <f t="shared" si="20"/>
        <v>#N/A</v>
      </c>
      <c r="K114" s="52" t="e">
        <f t="shared" si="20"/>
        <v>#N/A</v>
      </c>
      <c r="L114" s="52" t="e">
        <f t="shared" si="20"/>
        <v>#N/A</v>
      </c>
      <c r="M114" s="52" t="e">
        <f t="shared" si="20"/>
        <v>#N/A</v>
      </c>
      <c r="N114" s="91" t="s">
        <v>29</v>
      </c>
    </row>
    <row r="115" spans="3:14">
      <c r="C115" s="95"/>
      <c r="E115" s="105" t="s">
        <v>115</v>
      </c>
      <c r="F115" s="13" t="s">
        <v>116</v>
      </c>
      <c r="G115" s="66" t="e">
        <f>'Benchmarking Calculations'!G81</f>
        <v>#N/A</v>
      </c>
      <c r="H115" s="52" t="e">
        <f>H64+H78+H86+H91+H109+H112</f>
        <v>#N/A</v>
      </c>
      <c r="I115" s="52" t="e">
        <f t="shared" ref="I115:M115" si="21">I64+I78+I86+I91+I109+I112</f>
        <v>#N/A</v>
      </c>
      <c r="J115" s="52" t="e">
        <f t="shared" si="21"/>
        <v>#N/A</v>
      </c>
      <c r="K115" s="52" t="e">
        <f t="shared" si="21"/>
        <v>#N/A</v>
      </c>
      <c r="L115" s="52" t="e">
        <f t="shared" si="21"/>
        <v>#N/A</v>
      </c>
      <c r="M115" s="52" t="e">
        <f t="shared" si="21"/>
        <v>#N/A</v>
      </c>
      <c r="N115" s="91" t="s">
        <v>29</v>
      </c>
    </row>
    <row r="116" spans="3:14">
      <c r="C116" s="95"/>
      <c r="F116" s="13"/>
      <c r="G116" s="38"/>
      <c r="H116" s="53"/>
      <c r="I116" s="15"/>
      <c r="N116" s="91"/>
    </row>
    <row r="117" spans="3:14">
      <c r="C117" s="95"/>
      <c r="D117" s="8" t="s">
        <v>117</v>
      </c>
      <c r="F117" s="2"/>
      <c r="G117" s="38"/>
      <c r="H117" s="53"/>
      <c r="N117" s="91"/>
    </row>
    <row r="118" spans="3:14">
      <c r="C118" s="95"/>
      <c r="F118" s="9">
        <v>5014</v>
      </c>
      <c r="G118" s="38" t="e">
        <f>G47</f>
        <v>#N/A</v>
      </c>
      <c r="H118" s="38" t="e">
        <f t="shared" ref="H118:L118" si="22">H47</f>
        <v>#N/A</v>
      </c>
      <c r="I118" s="38" t="e">
        <f t="shared" si="22"/>
        <v>#N/A</v>
      </c>
      <c r="J118" s="38" t="e">
        <f t="shared" si="22"/>
        <v>#N/A</v>
      </c>
      <c r="K118" s="38" t="e">
        <f t="shared" si="22"/>
        <v>#N/A</v>
      </c>
      <c r="L118" s="38" t="e">
        <f t="shared" si="22"/>
        <v>#N/A</v>
      </c>
      <c r="M118" s="38" t="e">
        <f t="shared" ref="M118" si="23">M47</f>
        <v>#N/A</v>
      </c>
      <c r="N118" s="91" t="s">
        <v>29</v>
      </c>
    </row>
    <row r="119" spans="3:14">
      <c r="C119" s="95"/>
      <c r="F119" s="9">
        <v>5015</v>
      </c>
      <c r="G119" s="38" t="e">
        <f>G48</f>
        <v>#N/A</v>
      </c>
      <c r="H119" s="38" t="e">
        <f t="shared" ref="H119:L119" si="24">H48</f>
        <v>#N/A</v>
      </c>
      <c r="I119" s="38" t="e">
        <f t="shared" si="24"/>
        <v>#N/A</v>
      </c>
      <c r="J119" s="38" t="e">
        <f t="shared" si="24"/>
        <v>#N/A</v>
      </c>
      <c r="K119" s="38" t="e">
        <f t="shared" si="24"/>
        <v>#N/A</v>
      </c>
      <c r="L119" s="38" t="e">
        <f t="shared" si="24"/>
        <v>#N/A</v>
      </c>
      <c r="M119" s="38" t="e">
        <f t="shared" ref="M119" si="25">M48</f>
        <v>#N/A</v>
      </c>
      <c r="N119" s="91" t="s">
        <v>29</v>
      </c>
    </row>
    <row r="120" spans="3:14">
      <c r="C120" s="95"/>
      <c r="F120" s="9">
        <v>5112</v>
      </c>
      <c r="G120" s="38" t="e">
        <f>G67</f>
        <v>#N/A</v>
      </c>
      <c r="H120" s="38" t="e">
        <f t="shared" ref="H120:L120" si="26">H67</f>
        <v>#N/A</v>
      </c>
      <c r="I120" s="38" t="e">
        <f t="shared" si="26"/>
        <v>#N/A</v>
      </c>
      <c r="J120" s="38" t="e">
        <f t="shared" si="26"/>
        <v>#N/A</v>
      </c>
      <c r="K120" s="38" t="e">
        <f t="shared" si="26"/>
        <v>#N/A</v>
      </c>
      <c r="L120" s="38" t="e">
        <f t="shared" si="26"/>
        <v>#N/A</v>
      </c>
      <c r="M120" s="38" t="e">
        <f t="shared" ref="M120" si="27">M67</f>
        <v>#N/A</v>
      </c>
      <c r="N120" s="91" t="s">
        <v>29</v>
      </c>
    </row>
    <row r="121" spans="3:14">
      <c r="C121" s="95"/>
      <c r="E121" s="105" t="s">
        <v>118</v>
      </c>
      <c r="F121" s="13" t="s">
        <v>119</v>
      </c>
      <c r="G121" s="66" t="e">
        <f>'Benchmarking Calculations'!G87</f>
        <v>#N/A</v>
      </c>
      <c r="H121" s="66" t="e">
        <f>H47+H48+H67</f>
        <v>#N/A</v>
      </c>
      <c r="I121" s="66" t="e">
        <f t="shared" ref="I121:L121" si="28">I47+I48+I67</f>
        <v>#N/A</v>
      </c>
      <c r="J121" s="66" t="e">
        <f t="shared" si="28"/>
        <v>#N/A</v>
      </c>
      <c r="K121" s="66" t="e">
        <f t="shared" si="28"/>
        <v>#N/A</v>
      </c>
      <c r="L121" s="66" t="e">
        <f t="shared" si="28"/>
        <v>#N/A</v>
      </c>
      <c r="M121" s="66" t="e">
        <f t="shared" ref="M121" si="29">M47+M48+M67</f>
        <v>#N/A</v>
      </c>
      <c r="N121" s="106" t="s">
        <v>29</v>
      </c>
    </row>
    <row r="122" spans="3:14">
      <c r="C122" s="95"/>
      <c r="E122" s="105" t="s">
        <v>120</v>
      </c>
      <c r="F122" s="13" t="s">
        <v>41</v>
      </c>
      <c r="G122" s="66" t="e">
        <f>'Benchmarking Calculations'!G88</f>
        <v>#N/A</v>
      </c>
      <c r="H122" s="107" t="e">
        <f>G122</f>
        <v>#N/A</v>
      </c>
      <c r="I122" s="107" t="e">
        <f t="shared" ref="I122:M122" si="30">H122</f>
        <v>#N/A</v>
      </c>
      <c r="J122" s="107" t="e">
        <f t="shared" si="30"/>
        <v>#N/A</v>
      </c>
      <c r="K122" s="107" t="e">
        <f t="shared" si="30"/>
        <v>#N/A</v>
      </c>
      <c r="L122" s="107" t="e">
        <f t="shared" si="30"/>
        <v>#N/A</v>
      </c>
      <c r="M122" s="107" t="e">
        <f t="shared" si="30"/>
        <v>#N/A</v>
      </c>
      <c r="N122" s="106" t="s">
        <v>11</v>
      </c>
    </row>
    <row r="123" spans="3:14" ht="13.5" thickBot="1">
      <c r="C123" s="96"/>
      <c r="D123" s="51"/>
      <c r="E123" s="51"/>
      <c r="F123" s="97"/>
      <c r="G123" s="93"/>
      <c r="H123" s="98"/>
      <c r="I123" s="99"/>
      <c r="J123" s="51"/>
      <c r="K123" s="51"/>
      <c r="L123" s="51"/>
      <c r="M123" s="51"/>
      <c r="N123" s="94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Calculations'!$P$3:$BQ$3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L1268"/>
  <sheetViews>
    <sheetView zoomScale="70" zoomScaleNormal="70" workbookViewId="0">
      <pane xSplit="5" ySplit="8" topLeftCell="F9" activePane="bottomRight" state="frozen"/>
      <selection pane="bottomRight" activeCell="D127" sqref="D127"/>
      <selection pane="bottomLeft" activeCell="A9" sqref="A9"/>
      <selection pane="topRight" activeCell="F1" sqref="F1"/>
    </sheetView>
  </sheetViews>
  <sheetFormatPr defaultColWidth="9.140625" defaultRowHeight="12.95" outlineLevelRow="1"/>
  <cols>
    <col min="1" max="1" width="6.5703125" customWidth="1"/>
    <col min="2" max="2" width="11.85546875" customWidth="1"/>
    <col min="3" max="3" width="17.42578125" customWidth="1"/>
    <col min="4" max="4" width="7" customWidth="1"/>
    <col min="5" max="5" width="55.42578125" style="2" customWidth="1"/>
    <col min="6" max="11" width="16" customWidth="1"/>
    <col min="12" max="12" width="16.42578125" customWidth="1"/>
    <col min="13" max="13" width="16.5703125" customWidth="1"/>
    <col min="14" max="14" width="9.85546875" style="2" customWidth="1"/>
    <col min="15" max="15" width="9.140625" style="69" hidden="1" customWidth="1"/>
    <col min="16" max="16" width="16.140625" style="69" customWidth="1"/>
    <col min="17" max="17" width="15.85546875" customWidth="1"/>
    <col min="18" max="18" width="18.140625" style="69" customWidth="1"/>
    <col min="19" max="19" width="14.42578125" style="69" customWidth="1"/>
    <col min="20" max="20" width="17.140625" style="69" customWidth="1"/>
    <col min="21" max="22" width="14.42578125" style="69" customWidth="1"/>
    <col min="23" max="23" width="17.140625" style="69" customWidth="1"/>
    <col min="24" max="24" width="21" style="69" customWidth="1"/>
    <col min="25" max="25" width="19.42578125" style="69" customWidth="1"/>
    <col min="26" max="26" width="14.42578125" style="69" customWidth="1"/>
    <col min="27" max="27" width="16.42578125" style="69" customWidth="1"/>
    <col min="28" max="28" width="15.42578125" style="69" customWidth="1"/>
    <col min="29" max="29" width="19.42578125" style="69" customWidth="1"/>
    <col min="30" max="30" width="18.85546875" style="69" customWidth="1"/>
    <col min="31" max="31" width="14.42578125" style="69" customWidth="1"/>
    <col min="32" max="32" width="18.42578125" style="69" customWidth="1"/>
    <col min="33" max="33" width="14.42578125" style="69" customWidth="1"/>
    <col min="34" max="34" width="17.42578125" style="69" customWidth="1"/>
    <col min="35" max="35" width="16.5703125" style="69" customWidth="1"/>
    <col min="36" max="36" width="18.5703125" style="69" customWidth="1"/>
    <col min="37" max="37" width="16.5703125" style="69" customWidth="1"/>
    <col min="38" max="39" width="13.42578125" style="69" customWidth="1"/>
    <col min="40" max="40" width="19.140625" style="69" customWidth="1"/>
    <col min="41" max="41" width="15.85546875" style="69" customWidth="1"/>
    <col min="42" max="42" width="17.42578125" style="69" customWidth="1"/>
    <col min="43" max="43" width="18" style="69" customWidth="1"/>
    <col min="44" max="44" width="17.42578125" style="69" customWidth="1"/>
    <col min="45" max="45" width="13.42578125" style="69" customWidth="1"/>
    <col min="46" max="46" width="17.42578125" style="69" customWidth="1"/>
    <col min="47" max="47" width="18.140625" style="69" customWidth="1"/>
    <col min="48" max="48" width="21.42578125" style="69" customWidth="1"/>
    <col min="49" max="49" width="18.42578125" style="69" customWidth="1"/>
    <col min="50" max="50" width="18" style="69" customWidth="1"/>
    <col min="51" max="54" width="13.42578125" style="69" customWidth="1"/>
    <col min="55" max="55" width="14.85546875" style="69" customWidth="1"/>
    <col min="56" max="56" width="15.85546875" style="69" customWidth="1"/>
    <col min="57" max="57" width="16.42578125" style="69" customWidth="1"/>
    <col min="58" max="58" width="16.140625" style="69" customWidth="1"/>
    <col min="59" max="62" width="13.42578125" style="69" customWidth="1"/>
    <col min="63" max="63" width="15.42578125" style="69" customWidth="1"/>
    <col min="64" max="65" width="14.5703125" style="69" customWidth="1"/>
    <col min="66" max="66" width="16.140625" style="69" customWidth="1"/>
    <col min="67" max="69" width="13.42578125" style="69" customWidth="1"/>
    <col min="70" max="70" width="13.42578125" customWidth="1"/>
    <col min="71" max="71" width="17.140625" customWidth="1"/>
    <col min="72" max="75" width="13.42578125" customWidth="1"/>
    <col min="76" max="141" width="9.140625" customWidth="1"/>
    <col min="142" max="142" width="9.140625" style="47" customWidth="1"/>
  </cols>
  <sheetData>
    <row r="1" spans="1:142" ht="26.1" thickBot="1">
      <c r="A1" s="197" t="s">
        <v>121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O1" s="75"/>
      <c r="P1" s="194" t="s">
        <v>122</v>
      </c>
      <c r="Q1" s="195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3"/>
      <c r="BS1" s="3"/>
      <c r="BT1" s="3"/>
      <c r="BU1" s="3"/>
      <c r="BV1" s="3"/>
      <c r="BW1" s="3"/>
    </row>
    <row r="2" spans="1:142" ht="17.45" thickTop="1" thickBot="1">
      <c r="A2" s="1"/>
      <c r="B2" s="1"/>
      <c r="Q2" s="161"/>
      <c r="R2" s="161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</row>
    <row r="3" spans="1:142" s="109" customFormat="1" ht="75.75" customHeight="1" thickBot="1">
      <c r="B3" s="198" t="s">
        <v>123</v>
      </c>
      <c r="C3" s="198"/>
      <c r="D3" s="127"/>
      <c r="E3" s="149" t="str">
        <f>'Model Inputs'!F5</f>
        <v xml:space="preserve">  Click to Choose a Distributor</v>
      </c>
      <c r="N3" s="4"/>
      <c r="O3" s="109">
        <v>1</v>
      </c>
      <c r="P3" s="109" t="s">
        <v>2</v>
      </c>
      <c r="Q3" s="163" t="s">
        <v>124</v>
      </c>
      <c r="R3" s="163" t="s">
        <v>125</v>
      </c>
      <c r="S3" s="163" t="s">
        <v>126</v>
      </c>
      <c r="T3" s="163" t="s">
        <v>127</v>
      </c>
      <c r="U3" s="163" t="s">
        <v>128</v>
      </c>
      <c r="V3" s="163" t="s">
        <v>129</v>
      </c>
      <c r="W3" s="163" t="s">
        <v>130</v>
      </c>
      <c r="X3" s="163" t="s">
        <v>131</v>
      </c>
      <c r="Y3" s="163" t="s">
        <v>132</v>
      </c>
      <c r="Z3" s="163" t="s">
        <v>133</v>
      </c>
      <c r="AA3" s="163" t="s">
        <v>134</v>
      </c>
      <c r="AB3" s="163" t="s">
        <v>135</v>
      </c>
      <c r="AC3" s="163" t="s">
        <v>136</v>
      </c>
      <c r="AD3" s="163" t="s">
        <v>137</v>
      </c>
      <c r="AE3" s="163" t="s">
        <v>138</v>
      </c>
      <c r="AF3" s="163" t="s">
        <v>139</v>
      </c>
      <c r="AG3" s="163" t="s">
        <v>140</v>
      </c>
      <c r="AH3" s="163" t="s">
        <v>141</v>
      </c>
      <c r="AI3" s="163" t="s">
        <v>142</v>
      </c>
      <c r="AJ3" s="163" t="s">
        <v>143</v>
      </c>
      <c r="AK3" s="163" t="s">
        <v>144</v>
      </c>
      <c r="AL3" s="163" t="s">
        <v>145</v>
      </c>
      <c r="AM3" s="163" t="s">
        <v>146</v>
      </c>
      <c r="AN3" s="163" t="s">
        <v>147</v>
      </c>
      <c r="AO3" s="163" t="s">
        <v>148</v>
      </c>
      <c r="AP3" s="163" t="s">
        <v>149</v>
      </c>
      <c r="AQ3" s="163" t="s">
        <v>150</v>
      </c>
      <c r="AR3" s="163" t="s">
        <v>151</v>
      </c>
      <c r="AS3" s="163" t="s">
        <v>152</v>
      </c>
      <c r="AT3" s="163" t="s">
        <v>153</v>
      </c>
      <c r="AU3" s="163" t="s">
        <v>154</v>
      </c>
      <c r="AV3" s="163" t="s">
        <v>155</v>
      </c>
      <c r="AW3" s="163" t="s">
        <v>156</v>
      </c>
      <c r="AX3" s="163" t="s">
        <v>157</v>
      </c>
      <c r="AY3" s="163" t="s">
        <v>158</v>
      </c>
      <c r="AZ3" s="163" t="s">
        <v>159</v>
      </c>
      <c r="BA3" s="163" t="s">
        <v>160</v>
      </c>
      <c r="BB3" s="163" t="s">
        <v>161</v>
      </c>
      <c r="BC3" s="163" t="s">
        <v>162</v>
      </c>
      <c r="BD3" s="163" t="s">
        <v>163</v>
      </c>
      <c r="BE3" s="163" t="s">
        <v>164</v>
      </c>
      <c r="BF3" s="163" t="s">
        <v>165</v>
      </c>
      <c r="BG3" s="163" t="s">
        <v>166</v>
      </c>
      <c r="BH3" s="163" t="s">
        <v>167</v>
      </c>
      <c r="BI3" s="163" t="s">
        <v>168</v>
      </c>
      <c r="BJ3" s="163" t="s">
        <v>169</v>
      </c>
      <c r="BK3" s="163" t="s">
        <v>170</v>
      </c>
      <c r="BL3" s="163" t="s">
        <v>171</v>
      </c>
      <c r="BM3" s="163" t="s">
        <v>172</v>
      </c>
      <c r="BN3" s="163" t="s">
        <v>173</v>
      </c>
      <c r="BO3" s="163" t="s">
        <v>174</v>
      </c>
      <c r="BP3" s="163" t="s">
        <v>175</v>
      </c>
      <c r="BQ3" s="163" t="s">
        <v>176</v>
      </c>
      <c r="BR3" s="158"/>
      <c r="BS3" s="158"/>
      <c r="BT3" s="158"/>
      <c r="BU3" s="158"/>
      <c r="EL3" s="133"/>
    </row>
    <row r="4" spans="1:142" s="155" customFormat="1" ht="12" customHeight="1">
      <c r="E4" s="156"/>
      <c r="F4" s="199"/>
      <c r="G4" s="199"/>
      <c r="H4" s="200" t="s">
        <v>177</v>
      </c>
      <c r="I4" s="200"/>
      <c r="J4" s="200"/>
      <c r="K4" s="200"/>
      <c r="L4" s="200"/>
      <c r="M4" s="200"/>
      <c r="N4" s="157"/>
      <c r="O4" s="177">
        <v>2</v>
      </c>
      <c r="Q4" s="166"/>
      <c r="R4" s="159"/>
      <c r="S4" s="159"/>
      <c r="T4" s="159"/>
      <c r="U4" s="159"/>
      <c r="V4" s="159"/>
      <c r="W4" s="159"/>
      <c r="X4" s="164"/>
      <c r="Y4" s="159"/>
      <c r="Z4" s="159"/>
      <c r="AA4" s="159"/>
      <c r="AB4" s="159"/>
      <c r="AC4" s="164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</row>
    <row r="5" spans="1:142" ht="51.95">
      <c r="A5" s="8"/>
      <c r="B5" s="182" t="s">
        <v>178</v>
      </c>
      <c r="C5" s="8"/>
      <c r="D5" s="183" t="s">
        <v>179</v>
      </c>
      <c r="E5" s="48" t="s">
        <v>180</v>
      </c>
      <c r="F5" s="184"/>
      <c r="G5" s="186">
        <f>'Model Inputs'!G6</f>
        <v>2024</v>
      </c>
      <c r="H5" s="185">
        <f>G5+1</f>
        <v>2025</v>
      </c>
      <c r="I5" s="185">
        <f t="shared" ref="I5:M5" si="0">H5+1</f>
        <v>2026</v>
      </c>
      <c r="J5" s="185">
        <f t="shared" si="0"/>
        <v>2027</v>
      </c>
      <c r="K5" s="185">
        <f t="shared" si="0"/>
        <v>2028</v>
      </c>
      <c r="L5" s="185">
        <f t="shared" si="0"/>
        <v>2029</v>
      </c>
      <c r="M5" s="185">
        <f t="shared" si="0"/>
        <v>2030</v>
      </c>
      <c r="N5" s="167" t="s">
        <v>181</v>
      </c>
      <c r="O5" s="178">
        <v>3</v>
      </c>
      <c r="Q5" s="165">
        <v>2024</v>
      </c>
      <c r="R5" s="165">
        <v>2024</v>
      </c>
      <c r="S5" s="165">
        <v>2024</v>
      </c>
      <c r="T5" s="165">
        <v>2024</v>
      </c>
      <c r="U5" s="165">
        <v>2024</v>
      </c>
      <c r="V5" s="165">
        <v>2024</v>
      </c>
      <c r="W5" s="165">
        <v>2024</v>
      </c>
      <c r="X5" s="165">
        <v>2024</v>
      </c>
      <c r="Y5" s="165">
        <v>2024</v>
      </c>
      <c r="Z5" s="165">
        <v>2024</v>
      </c>
      <c r="AA5" s="165">
        <v>2024</v>
      </c>
      <c r="AB5" s="165">
        <v>2024</v>
      </c>
      <c r="AC5" s="165">
        <v>2024</v>
      </c>
      <c r="AD5" s="165">
        <v>2024</v>
      </c>
      <c r="AE5" s="165">
        <v>2024</v>
      </c>
      <c r="AF5" s="165">
        <v>2024</v>
      </c>
      <c r="AG5" s="165">
        <v>2024</v>
      </c>
      <c r="AH5" s="165">
        <v>2024</v>
      </c>
      <c r="AI5" s="165">
        <v>2024</v>
      </c>
      <c r="AJ5" s="165">
        <v>2024</v>
      </c>
      <c r="AK5" s="165">
        <v>2024</v>
      </c>
      <c r="AL5" s="165">
        <v>2024</v>
      </c>
      <c r="AM5" s="165">
        <v>2024</v>
      </c>
      <c r="AN5" s="165">
        <v>2024</v>
      </c>
      <c r="AO5" s="165">
        <v>2024</v>
      </c>
      <c r="AP5" s="165">
        <v>2024</v>
      </c>
      <c r="AQ5" s="165">
        <v>2024</v>
      </c>
      <c r="AR5" s="165">
        <v>2024</v>
      </c>
      <c r="AS5" s="165">
        <v>2024</v>
      </c>
      <c r="AT5" s="165">
        <v>2024</v>
      </c>
      <c r="AU5" s="165">
        <v>2024</v>
      </c>
      <c r="AV5" s="165">
        <v>2024</v>
      </c>
      <c r="AW5" s="165">
        <v>2024</v>
      </c>
      <c r="AX5" s="165">
        <v>2024</v>
      </c>
      <c r="AY5" s="165">
        <v>2024</v>
      </c>
      <c r="AZ5" s="165">
        <v>2024</v>
      </c>
      <c r="BA5" s="165">
        <v>2024</v>
      </c>
      <c r="BB5" s="165">
        <v>2024</v>
      </c>
      <c r="BC5" s="165">
        <v>2024</v>
      </c>
      <c r="BD5" s="165">
        <v>2024</v>
      </c>
      <c r="BE5" s="165">
        <v>2024</v>
      </c>
      <c r="BF5" s="165">
        <v>2024</v>
      </c>
      <c r="BG5" s="165">
        <v>2024</v>
      </c>
      <c r="BH5" s="165">
        <v>2024</v>
      </c>
      <c r="BI5" s="165">
        <v>2024</v>
      </c>
      <c r="BJ5" s="165">
        <v>2024</v>
      </c>
      <c r="BK5" s="165">
        <v>2024</v>
      </c>
      <c r="BL5" s="165">
        <v>2024</v>
      </c>
      <c r="BM5" s="165">
        <v>2024</v>
      </c>
      <c r="BN5" s="165">
        <v>2024</v>
      </c>
      <c r="BO5" s="165">
        <v>2024</v>
      </c>
      <c r="BP5" s="165">
        <v>2024</v>
      </c>
      <c r="BQ5" s="165">
        <v>2024</v>
      </c>
      <c r="BY5" s="17"/>
    </row>
    <row r="6" spans="1:142" hidden="1">
      <c r="B6" s="4"/>
      <c r="F6" s="5"/>
      <c r="G6" s="5"/>
      <c r="H6" s="5"/>
      <c r="I6" s="5"/>
      <c r="J6" s="5"/>
      <c r="K6" s="5"/>
      <c r="O6" s="178">
        <v>4</v>
      </c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</row>
    <row r="7" spans="1:142" ht="13.5" hidden="1" thickBot="1">
      <c r="A7" s="196" t="s">
        <v>182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83"/>
      <c r="N7" s="38"/>
      <c r="O7" s="178">
        <v>5</v>
      </c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6"/>
      <c r="BS7" s="6"/>
      <c r="BT7" s="6"/>
      <c r="BU7" s="6"/>
      <c r="BV7" s="6"/>
      <c r="BW7" s="6"/>
      <c r="BX7" s="6"/>
      <c r="BY7" s="6"/>
      <c r="BZ7" s="6"/>
    </row>
    <row r="8" spans="1:142" ht="25.5" hidden="1" customHeight="1" thickTop="1">
      <c r="A8" s="7"/>
      <c r="O8" s="178">
        <v>6</v>
      </c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1:142">
      <c r="A9" s="7"/>
      <c r="B9" s="2">
        <v>1</v>
      </c>
      <c r="C9" s="8" t="s">
        <v>183</v>
      </c>
      <c r="D9" s="8"/>
      <c r="O9" s="178">
        <v>7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142" outlineLevel="1">
      <c r="A10" s="7"/>
      <c r="B10" s="2">
        <v>2</v>
      </c>
      <c r="C10" s="9">
        <v>5005</v>
      </c>
      <c r="D10" s="126">
        <v>2</v>
      </c>
      <c r="E10" s="9" t="s">
        <v>44</v>
      </c>
      <c r="F10" s="63"/>
      <c r="G10" s="63" t="e">
        <f t="shared" ref="G10:G73" si="1">HLOOKUP($E$3,$Q$3:$BQ$269,O10,FALSE)</f>
        <v>#N/A</v>
      </c>
      <c r="H10" s="60"/>
      <c r="I10" s="60"/>
      <c r="J10" s="60"/>
      <c r="K10" s="60"/>
      <c r="L10" s="60"/>
      <c r="M10" s="60"/>
      <c r="N10" s="60"/>
      <c r="O10" s="178">
        <v>8</v>
      </c>
      <c r="Q10" s="63">
        <v>9022995.7100000009</v>
      </c>
      <c r="R10" s="63">
        <v>112690.9</v>
      </c>
      <c r="S10" s="63">
        <v>40670.42</v>
      </c>
      <c r="T10" s="63">
        <v>637119</v>
      </c>
      <c r="U10" s="63">
        <v>0</v>
      </c>
      <c r="V10" s="63">
        <v>123734.35</v>
      </c>
      <c r="W10" s="63">
        <v>93906.89</v>
      </c>
      <c r="X10" s="63">
        <v>0</v>
      </c>
      <c r="Y10" s="63">
        <v>123114.7</v>
      </c>
      <c r="Z10" s="63">
        <v>3256907.75</v>
      </c>
      <c r="AA10" s="63">
        <v>878479.88</v>
      </c>
      <c r="AB10" s="63">
        <v>2738440.65</v>
      </c>
      <c r="AC10" s="63">
        <v>357799.94</v>
      </c>
      <c r="AD10" s="63">
        <v>406025.75</v>
      </c>
      <c r="AE10" s="63">
        <v>56432.9</v>
      </c>
      <c r="AF10" s="63">
        <v>125511.8</v>
      </c>
      <c r="AG10" s="63">
        <v>170666.22</v>
      </c>
      <c r="AH10" s="63">
        <v>1597800.96</v>
      </c>
      <c r="AI10" s="63">
        <v>167296.43</v>
      </c>
      <c r="AJ10" s="63">
        <v>451575.03999999998</v>
      </c>
      <c r="AK10" s="63">
        <v>0</v>
      </c>
      <c r="AL10" s="63">
        <v>0</v>
      </c>
      <c r="AM10" s="63">
        <v>0</v>
      </c>
      <c r="AN10" s="63">
        <v>5242060.9800000004</v>
      </c>
      <c r="AO10" s="63">
        <v>8811174.25</v>
      </c>
      <c r="AP10" s="63">
        <v>384622.23</v>
      </c>
      <c r="AQ10" s="63">
        <v>294655.12</v>
      </c>
      <c r="AR10" s="63">
        <v>31464.97</v>
      </c>
      <c r="AS10" s="63">
        <v>0</v>
      </c>
      <c r="AT10" s="63">
        <v>2170961.0699999998</v>
      </c>
      <c r="AU10" s="63">
        <v>0</v>
      </c>
      <c r="AV10" s="63">
        <v>856378.03</v>
      </c>
      <c r="AW10" s="63">
        <v>869865.82</v>
      </c>
      <c r="AX10" s="63">
        <v>57765.73</v>
      </c>
      <c r="AY10" s="63">
        <v>401555</v>
      </c>
      <c r="AZ10" s="63">
        <v>203021.55</v>
      </c>
      <c r="BA10" s="63">
        <v>3531413.23</v>
      </c>
      <c r="BB10" s="63">
        <v>655403.01</v>
      </c>
      <c r="BC10" s="63">
        <v>230378.54</v>
      </c>
      <c r="BD10" s="63">
        <v>122981.33</v>
      </c>
      <c r="BE10" s="63">
        <v>550871.91</v>
      </c>
      <c r="BF10" s="63">
        <v>56430.07</v>
      </c>
      <c r="BG10" s="63">
        <v>241311.49</v>
      </c>
      <c r="BH10" s="63">
        <v>0</v>
      </c>
      <c r="BI10" s="63">
        <v>378446.19</v>
      </c>
      <c r="BJ10" s="63">
        <v>124466.44</v>
      </c>
      <c r="BK10" s="63">
        <v>21821156.41</v>
      </c>
      <c r="BL10" s="63">
        <v>0</v>
      </c>
      <c r="BM10" s="63">
        <v>321730.15000000002</v>
      </c>
      <c r="BN10" s="63">
        <v>120863.71</v>
      </c>
      <c r="BO10" s="63">
        <v>0</v>
      </c>
      <c r="BP10" s="63">
        <v>1436816.75</v>
      </c>
      <c r="BQ10" s="63">
        <v>1847198.99</v>
      </c>
      <c r="BR10" s="60"/>
      <c r="BS10" s="60"/>
      <c r="BT10" s="60"/>
      <c r="BU10" s="60"/>
      <c r="BV10" s="60"/>
      <c r="BW10" s="60"/>
      <c r="BX10" s="60"/>
      <c r="BY10" s="60"/>
      <c r="BZ10" s="60"/>
    </row>
    <row r="11" spans="1:142" outlineLevel="1">
      <c r="A11" s="7"/>
      <c r="B11" s="2">
        <v>3</v>
      </c>
      <c r="C11" s="9">
        <v>5010</v>
      </c>
      <c r="D11" s="126">
        <v>3</v>
      </c>
      <c r="E11" s="9" t="s">
        <v>45</v>
      </c>
      <c r="F11" s="63"/>
      <c r="G11" s="63" t="e">
        <f t="shared" si="1"/>
        <v>#N/A</v>
      </c>
      <c r="H11" s="11"/>
      <c r="I11" s="11"/>
      <c r="J11" s="11"/>
      <c r="K11" s="11"/>
      <c r="L11" s="11"/>
      <c r="M11" s="11"/>
      <c r="N11" s="60"/>
      <c r="O11" s="178">
        <v>9</v>
      </c>
      <c r="Q11" s="63">
        <v>13478739.43</v>
      </c>
      <c r="R11" s="63">
        <v>125684.14</v>
      </c>
      <c r="S11" s="63">
        <v>0</v>
      </c>
      <c r="T11" s="63">
        <v>235914</v>
      </c>
      <c r="U11" s="63">
        <v>1618163.04</v>
      </c>
      <c r="V11" s="63">
        <v>294919.48</v>
      </c>
      <c r="W11" s="63">
        <v>20188.62</v>
      </c>
      <c r="X11" s="63">
        <v>0</v>
      </c>
      <c r="Y11" s="63">
        <v>813.74</v>
      </c>
      <c r="Z11" s="63">
        <v>1894430.3</v>
      </c>
      <c r="AA11" s="63">
        <v>136509.32999999999</v>
      </c>
      <c r="AB11" s="63">
        <v>781487.76</v>
      </c>
      <c r="AC11" s="63">
        <v>79491.69</v>
      </c>
      <c r="AD11" s="63">
        <v>11626.54</v>
      </c>
      <c r="AE11" s="63">
        <v>202102.91</v>
      </c>
      <c r="AF11" s="63">
        <v>108399.33</v>
      </c>
      <c r="AG11" s="63">
        <v>0</v>
      </c>
      <c r="AH11" s="63">
        <v>809098.58</v>
      </c>
      <c r="AI11" s="63">
        <v>112616.89</v>
      </c>
      <c r="AJ11" s="63">
        <v>0</v>
      </c>
      <c r="AK11" s="63">
        <v>0</v>
      </c>
      <c r="AL11" s="63">
        <v>13230</v>
      </c>
      <c r="AM11" s="63">
        <v>0</v>
      </c>
      <c r="AN11" s="63">
        <v>1628247.08</v>
      </c>
      <c r="AO11" s="63">
        <v>3177132.36</v>
      </c>
      <c r="AP11" s="63">
        <v>76436.39</v>
      </c>
      <c r="AQ11" s="63">
        <v>762569.55</v>
      </c>
      <c r="AR11" s="63">
        <v>0</v>
      </c>
      <c r="AS11" s="63">
        <v>40515.85</v>
      </c>
      <c r="AT11" s="63">
        <v>3626183.57</v>
      </c>
      <c r="AU11" s="63">
        <v>614389.76000000001</v>
      </c>
      <c r="AV11" s="63">
        <v>17675.669999999998</v>
      </c>
      <c r="AW11" s="63">
        <v>12689.79</v>
      </c>
      <c r="AX11" s="63">
        <v>77385.45</v>
      </c>
      <c r="AY11" s="63">
        <v>240318</v>
      </c>
      <c r="AZ11" s="63">
        <v>0</v>
      </c>
      <c r="BA11" s="63">
        <v>1663012.29</v>
      </c>
      <c r="BB11" s="63">
        <v>0</v>
      </c>
      <c r="BC11" s="63">
        <v>175852.19</v>
      </c>
      <c r="BD11" s="63">
        <v>21753.02</v>
      </c>
      <c r="BE11" s="63">
        <v>505250.43</v>
      </c>
      <c r="BF11" s="63">
        <v>0</v>
      </c>
      <c r="BG11" s="63">
        <v>0</v>
      </c>
      <c r="BH11" s="63">
        <v>0</v>
      </c>
      <c r="BI11" s="63">
        <v>1067723.52</v>
      </c>
      <c r="BJ11" s="63">
        <v>0</v>
      </c>
      <c r="BK11" s="63">
        <v>5349271.1900000004</v>
      </c>
      <c r="BL11" s="63">
        <v>2971.8</v>
      </c>
      <c r="BM11" s="63">
        <v>264508.21999999997</v>
      </c>
      <c r="BN11" s="63">
        <v>0</v>
      </c>
      <c r="BO11" s="63">
        <v>0</v>
      </c>
      <c r="BP11" s="63">
        <v>2367921.21</v>
      </c>
      <c r="BQ11" s="63">
        <v>1401986.53</v>
      </c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142" outlineLevel="1">
      <c r="A12" s="7"/>
      <c r="B12" s="2">
        <v>4</v>
      </c>
      <c r="C12" s="9">
        <v>5012</v>
      </c>
      <c r="D12" s="126">
        <v>4</v>
      </c>
      <c r="E12" s="9" t="s">
        <v>46</v>
      </c>
      <c r="F12" s="63"/>
      <c r="G12" s="63" t="e">
        <f t="shared" si="1"/>
        <v>#N/A</v>
      </c>
      <c r="H12" s="11"/>
      <c r="I12" s="11"/>
      <c r="J12" s="11"/>
      <c r="K12" s="11"/>
      <c r="L12" s="11"/>
      <c r="M12" s="11"/>
      <c r="N12" s="60"/>
      <c r="O12" s="178">
        <v>10</v>
      </c>
      <c r="Q12" s="63">
        <v>0</v>
      </c>
      <c r="R12" s="63">
        <v>127084.42</v>
      </c>
      <c r="S12" s="63">
        <v>0</v>
      </c>
      <c r="T12" s="63">
        <v>12355</v>
      </c>
      <c r="U12" s="63">
        <v>132540.19</v>
      </c>
      <c r="V12" s="63">
        <v>229950.89</v>
      </c>
      <c r="W12" s="63">
        <v>67771.02</v>
      </c>
      <c r="X12" s="63">
        <v>0</v>
      </c>
      <c r="Y12" s="63">
        <v>0</v>
      </c>
      <c r="Z12" s="63">
        <v>284455.25</v>
      </c>
      <c r="AA12" s="63">
        <v>0</v>
      </c>
      <c r="AB12" s="63">
        <v>0</v>
      </c>
      <c r="AC12" s="63">
        <v>37722.720000000001</v>
      </c>
      <c r="AD12" s="63">
        <v>0</v>
      </c>
      <c r="AE12" s="63">
        <v>0</v>
      </c>
      <c r="AF12" s="63">
        <v>37335.69</v>
      </c>
      <c r="AG12" s="63">
        <v>29484.34</v>
      </c>
      <c r="AH12" s="63">
        <v>148047.87</v>
      </c>
      <c r="AI12" s="63">
        <v>27303.119999999999</v>
      </c>
      <c r="AJ12" s="63">
        <v>62276.61</v>
      </c>
      <c r="AK12" s="63">
        <v>0</v>
      </c>
      <c r="AL12" s="63">
        <v>0</v>
      </c>
      <c r="AM12" s="63">
        <v>0</v>
      </c>
      <c r="AN12" s="63">
        <v>1775210.28</v>
      </c>
      <c r="AO12" s="63">
        <v>4857803.76</v>
      </c>
      <c r="AP12" s="63">
        <v>82204.86</v>
      </c>
      <c r="AQ12" s="63">
        <v>72117.119999999995</v>
      </c>
      <c r="AR12" s="63">
        <v>0</v>
      </c>
      <c r="AS12" s="63">
        <v>0</v>
      </c>
      <c r="AT12" s="63">
        <v>703468.89</v>
      </c>
      <c r="AU12" s="63">
        <v>0</v>
      </c>
      <c r="AV12" s="63">
        <v>62522.2</v>
      </c>
      <c r="AW12" s="63">
        <v>65014.99</v>
      </c>
      <c r="AX12" s="63">
        <v>0</v>
      </c>
      <c r="AY12" s="63">
        <v>74353</v>
      </c>
      <c r="AZ12" s="63">
        <v>10134.959999999999</v>
      </c>
      <c r="BA12" s="63">
        <v>389647.55</v>
      </c>
      <c r="BB12" s="63">
        <v>0</v>
      </c>
      <c r="BC12" s="63">
        <v>274828.62</v>
      </c>
      <c r="BD12" s="63">
        <v>93880.1</v>
      </c>
      <c r="BE12" s="63">
        <v>590801.01</v>
      </c>
      <c r="BF12" s="63">
        <v>423.88</v>
      </c>
      <c r="BG12" s="63">
        <v>3735.43</v>
      </c>
      <c r="BH12" s="63">
        <v>0</v>
      </c>
      <c r="BI12" s="63">
        <v>155894.37</v>
      </c>
      <c r="BJ12" s="63">
        <v>0</v>
      </c>
      <c r="BK12" s="63">
        <v>179547.19</v>
      </c>
      <c r="BL12" s="63">
        <v>0</v>
      </c>
      <c r="BM12" s="63">
        <v>13971.27</v>
      </c>
      <c r="BN12" s="63">
        <v>24636.25</v>
      </c>
      <c r="BO12" s="63">
        <v>0</v>
      </c>
      <c r="BP12" s="63">
        <v>93245.37</v>
      </c>
      <c r="BQ12" s="63">
        <v>6212.73</v>
      </c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142" outlineLevel="1">
      <c r="A13" s="7"/>
      <c r="B13" s="2">
        <v>5</v>
      </c>
      <c r="C13" s="9">
        <v>5014</v>
      </c>
      <c r="D13" s="126">
        <v>5</v>
      </c>
      <c r="E13" s="9" t="s">
        <v>47</v>
      </c>
      <c r="F13" s="63"/>
      <c r="G13" s="63" t="e">
        <f t="shared" si="1"/>
        <v>#N/A</v>
      </c>
      <c r="H13" s="11"/>
      <c r="I13" s="60"/>
      <c r="J13" s="60"/>
      <c r="K13" s="60"/>
      <c r="L13" s="60"/>
      <c r="M13" s="60"/>
      <c r="N13" s="60"/>
      <c r="O13" s="178">
        <v>11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112926.55</v>
      </c>
      <c r="AA13" s="63">
        <v>0</v>
      </c>
      <c r="AB13" s="63">
        <v>289867.55</v>
      </c>
      <c r="AC13" s="63">
        <v>0</v>
      </c>
      <c r="AD13" s="63">
        <v>0</v>
      </c>
      <c r="AE13" s="63">
        <v>0</v>
      </c>
      <c r="AF13" s="63">
        <v>171657.47</v>
      </c>
      <c r="AG13" s="63">
        <v>62210</v>
      </c>
      <c r="AH13" s="63">
        <v>0</v>
      </c>
      <c r="AI13" s="63">
        <v>14700.82</v>
      </c>
      <c r="AJ13" s="63">
        <v>31334.54</v>
      </c>
      <c r="AK13" s="63">
        <v>0</v>
      </c>
      <c r="AL13" s="63">
        <v>0</v>
      </c>
      <c r="AM13" s="63">
        <v>60061.73</v>
      </c>
      <c r="AN13" s="63">
        <v>501044.47</v>
      </c>
      <c r="AO13" s="63">
        <v>899315.39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7891.25</v>
      </c>
      <c r="AX13" s="63">
        <v>5149.3100000000004</v>
      </c>
      <c r="AY13" s="63">
        <v>0</v>
      </c>
      <c r="AZ13" s="63">
        <v>0</v>
      </c>
      <c r="BA13" s="63">
        <v>351641.75</v>
      </c>
      <c r="BB13" s="63">
        <v>0</v>
      </c>
      <c r="BC13" s="63">
        <v>0</v>
      </c>
      <c r="BD13" s="63">
        <v>0</v>
      </c>
      <c r="BE13" s="63">
        <v>24410.58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38595.11</v>
      </c>
      <c r="BL13" s="63">
        <v>0</v>
      </c>
      <c r="BM13" s="63">
        <v>0</v>
      </c>
      <c r="BN13" s="63">
        <v>0</v>
      </c>
      <c r="BO13" s="63">
        <v>0</v>
      </c>
      <c r="BP13" s="63">
        <v>276507.21999999997</v>
      </c>
      <c r="BQ13" s="63">
        <v>0</v>
      </c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142" outlineLevel="1">
      <c r="A14" s="7"/>
      <c r="B14" s="2">
        <v>6</v>
      </c>
      <c r="C14" s="9">
        <v>5015</v>
      </c>
      <c r="D14" s="126">
        <v>6</v>
      </c>
      <c r="E14" s="9" t="s">
        <v>48</v>
      </c>
      <c r="F14" s="63"/>
      <c r="G14" s="63" t="e">
        <f t="shared" si="1"/>
        <v>#N/A</v>
      </c>
      <c r="H14" s="11"/>
      <c r="I14" s="60"/>
      <c r="J14" s="60"/>
      <c r="K14" s="60"/>
      <c r="L14" s="60"/>
      <c r="M14" s="60"/>
      <c r="N14" s="60"/>
      <c r="O14" s="178">
        <v>12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172940.51</v>
      </c>
      <c r="AA14" s="63">
        <v>0</v>
      </c>
      <c r="AB14" s="63">
        <v>22568.3</v>
      </c>
      <c r="AC14" s="63">
        <v>0</v>
      </c>
      <c r="AD14" s="63">
        <v>0</v>
      </c>
      <c r="AE14" s="63">
        <v>0</v>
      </c>
      <c r="AF14" s="63">
        <v>68304.12</v>
      </c>
      <c r="AG14" s="63">
        <v>43615.6</v>
      </c>
      <c r="AH14" s="63">
        <v>0</v>
      </c>
      <c r="AI14" s="63">
        <v>87256.76</v>
      </c>
      <c r="AJ14" s="63">
        <v>24609.71</v>
      </c>
      <c r="AK14" s="63">
        <v>0</v>
      </c>
      <c r="AL14" s="63">
        <v>0</v>
      </c>
      <c r="AM14" s="63">
        <v>12771.07</v>
      </c>
      <c r="AN14" s="63">
        <v>133402.81</v>
      </c>
      <c r="AO14" s="63">
        <v>1124406.1299999999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135138.32</v>
      </c>
      <c r="AX14" s="63">
        <v>1070.78</v>
      </c>
      <c r="AY14" s="63">
        <v>0</v>
      </c>
      <c r="AZ14" s="63">
        <v>0</v>
      </c>
      <c r="BA14" s="63">
        <v>32691.41</v>
      </c>
      <c r="BB14" s="63">
        <v>0</v>
      </c>
      <c r="BC14" s="63">
        <v>0</v>
      </c>
      <c r="BD14" s="63">
        <v>0</v>
      </c>
      <c r="BE14" s="63">
        <v>13955.36</v>
      </c>
      <c r="BF14" s="63">
        <v>0</v>
      </c>
      <c r="BG14" s="63">
        <v>0</v>
      </c>
      <c r="BH14" s="63">
        <v>0</v>
      </c>
      <c r="BI14" s="63">
        <v>30331.52</v>
      </c>
      <c r="BJ14" s="63">
        <v>0</v>
      </c>
      <c r="BK14" s="63">
        <v>8422.36</v>
      </c>
      <c r="BL14" s="63">
        <v>0</v>
      </c>
      <c r="BM14" s="63">
        <v>0</v>
      </c>
      <c r="BN14" s="63">
        <v>0</v>
      </c>
      <c r="BO14" s="63">
        <v>0</v>
      </c>
      <c r="BP14" s="63">
        <v>795346.14</v>
      </c>
      <c r="BQ14" s="63">
        <v>277393.06</v>
      </c>
      <c r="BR14" s="60"/>
      <c r="BS14" s="60"/>
      <c r="BT14" s="60"/>
      <c r="BU14" s="60"/>
      <c r="BV14" s="60"/>
      <c r="BW14" s="60"/>
      <c r="BX14" s="60"/>
      <c r="BY14" s="60"/>
      <c r="BZ14" s="60"/>
    </row>
    <row r="15" spans="1:142" ht="16.5" outlineLevel="1">
      <c r="A15" s="7"/>
      <c r="B15" s="2">
        <v>7</v>
      </c>
      <c r="C15" s="9">
        <v>5016</v>
      </c>
      <c r="D15" s="126">
        <v>7</v>
      </c>
      <c r="E15" s="9" t="s">
        <v>49</v>
      </c>
      <c r="F15" s="63"/>
      <c r="G15" s="63" t="e">
        <f t="shared" si="1"/>
        <v>#N/A</v>
      </c>
      <c r="H15" s="11"/>
      <c r="I15" s="61"/>
      <c r="J15" s="60"/>
      <c r="K15" s="60"/>
      <c r="L15" s="60"/>
      <c r="M15" s="60"/>
      <c r="N15" s="60"/>
      <c r="O15" s="178">
        <v>13</v>
      </c>
      <c r="Q15" s="63">
        <v>2030404.74</v>
      </c>
      <c r="R15" s="63">
        <v>31376.67</v>
      </c>
      <c r="S15" s="63">
        <v>27391.75</v>
      </c>
      <c r="T15" s="63">
        <v>0</v>
      </c>
      <c r="U15" s="63">
        <v>419629.39</v>
      </c>
      <c r="V15" s="63">
        <v>19243.72</v>
      </c>
      <c r="W15" s="63">
        <v>0</v>
      </c>
      <c r="X15" s="63">
        <v>0</v>
      </c>
      <c r="Y15" s="63">
        <v>0</v>
      </c>
      <c r="Z15" s="63">
        <v>170924.41</v>
      </c>
      <c r="AA15" s="63">
        <v>106449.99</v>
      </c>
      <c r="AB15" s="63">
        <v>0</v>
      </c>
      <c r="AC15" s="63">
        <v>3405</v>
      </c>
      <c r="AD15" s="63">
        <v>11759.94</v>
      </c>
      <c r="AE15" s="63">
        <v>0</v>
      </c>
      <c r="AF15" s="63">
        <v>0</v>
      </c>
      <c r="AG15" s="63">
        <v>0</v>
      </c>
      <c r="AH15" s="63">
        <v>491933.94</v>
      </c>
      <c r="AI15" s="63">
        <v>0</v>
      </c>
      <c r="AJ15" s="63">
        <v>260980.9</v>
      </c>
      <c r="AK15" s="63">
        <v>0</v>
      </c>
      <c r="AL15" s="63">
        <v>0</v>
      </c>
      <c r="AM15" s="63">
        <v>55834.21</v>
      </c>
      <c r="AN15" s="63">
        <v>4474817.8600000003</v>
      </c>
      <c r="AO15" s="63">
        <v>1187537.1599999999</v>
      </c>
      <c r="AP15" s="63">
        <v>6227.93</v>
      </c>
      <c r="AQ15" s="63">
        <v>103704.15</v>
      </c>
      <c r="AR15" s="63">
        <v>71146.03</v>
      </c>
      <c r="AS15" s="63">
        <v>10156.879999999999</v>
      </c>
      <c r="AT15" s="63">
        <v>181470.22</v>
      </c>
      <c r="AU15" s="63">
        <v>16158</v>
      </c>
      <c r="AV15" s="63">
        <v>20338.61</v>
      </c>
      <c r="AW15" s="63">
        <v>0</v>
      </c>
      <c r="AX15" s="63">
        <v>0</v>
      </c>
      <c r="AY15" s="63">
        <v>283</v>
      </c>
      <c r="AZ15" s="63">
        <v>12523.23</v>
      </c>
      <c r="BA15" s="63">
        <v>40067.410000000003</v>
      </c>
      <c r="BB15" s="63">
        <v>6182.59</v>
      </c>
      <c r="BC15" s="63">
        <v>103452.82</v>
      </c>
      <c r="BD15" s="63">
        <v>16364.81</v>
      </c>
      <c r="BE15" s="63">
        <v>181742.84</v>
      </c>
      <c r="BF15" s="63">
        <v>4766.05</v>
      </c>
      <c r="BG15" s="63">
        <v>2269.9899999999998</v>
      </c>
      <c r="BH15" s="63">
        <v>0</v>
      </c>
      <c r="BI15" s="63">
        <v>0</v>
      </c>
      <c r="BJ15" s="63">
        <v>0</v>
      </c>
      <c r="BK15" s="63">
        <v>4289161.41</v>
      </c>
      <c r="BL15" s="63">
        <v>27798.82</v>
      </c>
      <c r="BM15" s="63">
        <v>0</v>
      </c>
      <c r="BN15" s="63">
        <v>7787.65</v>
      </c>
      <c r="BO15" s="63">
        <v>0</v>
      </c>
      <c r="BP15" s="63">
        <v>61415.3</v>
      </c>
      <c r="BQ15" s="63">
        <v>0</v>
      </c>
      <c r="BR15" s="60"/>
      <c r="BS15" s="60"/>
      <c r="BT15" s="60"/>
      <c r="BU15" s="60"/>
      <c r="BV15" s="60"/>
      <c r="BW15" s="60"/>
      <c r="BX15" s="60"/>
      <c r="BY15" s="60"/>
      <c r="BZ15" s="60"/>
    </row>
    <row r="16" spans="1:142" outlineLevel="1">
      <c r="A16" s="7"/>
      <c r="B16" s="2">
        <v>8</v>
      </c>
      <c r="C16" s="9">
        <v>5017</v>
      </c>
      <c r="D16" s="126">
        <v>8</v>
      </c>
      <c r="E16" s="9" t="s">
        <v>50</v>
      </c>
      <c r="F16" s="63"/>
      <c r="G16" s="63" t="e">
        <f t="shared" si="1"/>
        <v>#N/A</v>
      </c>
      <c r="H16" s="11"/>
      <c r="I16" s="60"/>
      <c r="J16" s="60"/>
      <c r="K16" s="60"/>
      <c r="L16" s="60"/>
      <c r="M16" s="60"/>
      <c r="N16" s="60"/>
      <c r="O16" s="178">
        <v>14</v>
      </c>
      <c r="Q16" s="63">
        <v>1540899.05</v>
      </c>
      <c r="R16" s="63">
        <v>44245.49</v>
      </c>
      <c r="S16" s="63">
        <v>2906</v>
      </c>
      <c r="T16" s="63">
        <v>50196</v>
      </c>
      <c r="U16" s="63">
        <v>548598.94999999995</v>
      </c>
      <c r="V16" s="63">
        <v>29041.43</v>
      </c>
      <c r="W16" s="63">
        <v>40898.58</v>
      </c>
      <c r="X16" s="63">
        <v>1131.47</v>
      </c>
      <c r="Y16" s="63">
        <v>0</v>
      </c>
      <c r="Z16" s="63">
        <v>58387.14</v>
      </c>
      <c r="AA16" s="63">
        <v>121558.45</v>
      </c>
      <c r="AB16" s="63">
        <v>0</v>
      </c>
      <c r="AC16" s="63">
        <v>1680</v>
      </c>
      <c r="AD16" s="63">
        <v>2144</v>
      </c>
      <c r="AE16" s="63">
        <v>0</v>
      </c>
      <c r="AF16" s="63">
        <v>0</v>
      </c>
      <c r="AG16" s="63">
        <v>0</v>
      </c>
      <c r="AH16" s="63">
        <v>261620.96</v>
      </c>
      <c r="AI16" s="63">
        <v>3437.88</v>
      </c>
      <c r="AJ16" s="63">
        <v>29786.86</v>
      </c>
      <c r="AK16" s="63">
        <v>0</v>
      </c>
      <c r="AL16" s="63">
        <v>0</v>
      </c>
      <c r="AM16" s="63">
        <v>1991.45</v>
      </c>
      <c r="AN16" s="63">
        <v>1265569.3999999999</v>
      </c>
      <c r="AO16" s="63">
        <v>206168.42</v>
      </c>
      <c r="AP16" s="63">
        <v>41100</v>
      </c>
      <c r="AQ16" s="63">
        <v>8586.48</v>
      </c>
      <c r="AR16" s="63">
        <v>237.5</v>
      </c>
      <c r="AS16" s="63">
        <v>0</v>
      </c>
      <c r="AT16" s="63">
        <v>109305.86</v>
      </c>
      <c r="AU16" s="63">
        <v>13044.15</v>
      </c>
      <c r="AV16" s="63">
        <v>36358.410000000003</v>
      </c>
      <c r="AW16" s="63">
        <v>0</v>
      </c>
      <c r="AX16" s="63">
        <v>0</v>
      </c>
      <c r="AY16" s="63">
        <v>29</v>
      </c>
      <c r="AZ16" s="63">
        <v>11000.04</v>
      </c>
      <c r="BA16" s="63">
        <v>2049.35</v>
      </c>
      <c r="BB16" s="63">
        <v>40700.5</v>
      </c>
      <c r="BC16" s="63">
        <v>0</v>
      </c>
      <c r="BD16" s="63">
        <v>762.5</v>
      </c>
      <c r="BE16" s="63">
        <v>82725.149999999994</v>
      </c>
      <c r="BF16" s="63">
        <v>39278.589999999997</v>
      </c>
      <c r="BG16" s="63">
        <v>0</v>
      </c>
      <c r="BH16" s="63">
        <v>0</v>
      </c>
      <c r="BI16" s="63">
        <v>191196.62</v>
      </c>
      <c r="BJ16" s="63">
        <v>19169.3</v>
      </c>
      <c r="BK16" s="63">
        <v>2437799.73</v>
      </c>
      <c r="BL16" s="63">
        <v>14529.72</v>
      </c>
      <c r="BM16" s="63">
        <v>73328.14</v>
      </c>
      <c r="BN16" s="63">
        <v>21874.1</v>
      </c>
      <c r="BO16" s="63">
        <v>0</v>
      </c>
      <c r="BP16" s="63">
        <v>17530.009999999998</v>
      </c>
      <c r="BQ16" s="63">
        <v>0</v>
      </c>
      <c r="BR16" s="60"/>
      <c r="BS16" s="60"/>
      <c r="BT16" s="60"/>
      <c r="BU16" s="60"/>
      <c r="BV16" s="60"/>
      <c r="BW16" s="60"/>
      <c r="BX16" s="60"/>
      <c r="BY16" s="60"/>
      <c r="BZ16" s="60"/>
    </row>
    <row r="17" spans="1:78" outlineLevel="1">
      <c r="A17" s="7"/>
      <c r="B17" s="2">
        <v>9</v>
      </c>
      <c r="C17" s="9">
        <v>5020</v>
      </c>
      <c r="D17" s="126">
        <v>9</v>
      </c>
      <c r="E17" s="9" t="s">
        <v>51</v>
      </c>
      <c r="F17" s="63"/>
      <c r="G17" s="63" t="e">
        <f t="shared" si="1"/>
        <v>#N/A</v>
      </c>
      <c r="H17" s="11"/>
      <c r="I17" s="60"/>
      <c r="J17" s="60"/>
      <c r="K17" s="60"/>
      <c r="L17" s="60"/>
      <c r="M17" s="60"/>
      <c r="N17" s="60"/>
      <c r="O17" s="178">
        <v>15</v>
      </c>
      <c r="Q17" s="63">
        <v>15370067.92</v>
      </c>
      <c r="R17" s="63">
        <v>31302.67</v>
      </c>
      <c r="S17" s="63">
        <v>263235.12</v>
      </c>
      <c r="T17" s="63">
        <v>26861</v>
      </c>
      <c r="U17" s="63">
        <v>251058.27</v>
      </c>
      <c r="V17" s="63">
        <v>109662.87</v>
      </c>
      <c r="W17" s="63">
        <v>3006.54</v>
      </c>
      <c r="X17" s="63">
        <v>0</v>
      </c>
      <c r="Y17" s="63">
        <v>11834.35</v>
      </c>
      <c r="Z17" s="63">
        <v>1452299.08</v>
      </c>
      <c r="AA17" s="63">
        <v>149735.13</v>
      </c>
      <c r="AB17" s="63">
        <v>2321845.19</v>
      </c>
      <c r="AC17" s="63">
        <v>81463.92</v>
      </c>
      <c r="AD17" s="63">
        <v>24935.09</v>
      </c>
      <c r="AE17" s="63">
        <v>146073.45000000001</v>
      </c>
      <c r="AF17" s="63">
        <v>12697.71</v>
      </c>
      <c r="AG17" s="63">
        <v>36745.49</v>
      </c>
      <c r="AH17" s="63">
        <v>219520.06</v>
      </c>
      <c r="AI17" s="63">
        <v>83925.82</v>
      </c>
      <c r="AJ17" s="63">
        <v>591077.29</v>
      </c>
      <c r="AK17" s="63">
        <v>3336.94</v>
      </c>
      <c r="AL17" s="63">
        <v>0</v>
      </c>
      <c r="AM17" s="63">
        <v>0</v>
      </c>
      <c r="AN17" s="63">
        <v>9029137.5899999999</v>
      </c>
      <c r="AO17" s="63">
        <v>166156.88</v>
      </c>
      <c r="AP17" s="63">
        <v>25951.23</v>
      </c>
      <c r="AQ17" s="63">
        <v>125935.97</v>
      </c>
      <c r="AR17" s="63">
        <v>165522.5</v>
      </c>
      <c r="AS17" s="63">
        <v>51862.42</v>
      </c>
      <c r="AT17" s="63">
        <v>162245.35</v>
      </c>
      <c r="AU17" s="63">
        <v>22205.29</v>
      </c>
      <c r="AV17" s="63">
        <v>14157.54</v>
      </c>
      <c r="AW17" s="63">
        <v>75869.75</v>
      </c>
      <c r="AX17" s="63">
        <v>109199.43</v>
      </c>
      <c r="AY17" s="63">
        <v>23636</v>
      </c>
      <c r="AZ17" s="63">
        <v>201693.74</v>
      </c>
      <c r="BA17" s="63">
        <v>253769</v>
      </c>
      <c r="BB17" s="63">
        <v>14259.18</v>
      </c>
      <c r="BC17" s="63">
        <v>590871.35</v>
      </c>
      <c r="BD17" s="63">
        <v>40276.97</v>
      </c>
      <c r="BE17" s="63">
        <v>474871.38</v>
      </c>
      <c r="BF17" s="63">
        <v>34197.42</v>
      </c>
      <c r="BG17" s="63">
        <v>1770.6</v>
      </c>
      <c r="BH17" s="63">
        <v>378596.53</v>
      </c>
      <c r="BI17" s="63">
        <v>211310.87</v>
      </c>
      <c r="BJ17" s="63">
        <v>433.33</v>
      </c>
      <c r="BK17" s="63">
        <v>488795.24</v>
      </c>
      <c r="BL17" s="63">
        <v>0</v>
      </c>
      <c r="BM17" s="63">
        <v>71835.929999999993</v>
      </c>
      <c r="BN17" s="63">
        <v>22066.65</v>
      </c>
      <c r="BO17" s="63">
        <v>0</v>
      </c>
      <c r="BP17" s="63">
        <v>1594956.09</v>
      </c>
      <c r="BQ17" s="63">
        <v>303570.31</v>
      </c>
      <c r="BR17" s="60"/>
      <c r="BS17" s="60"/>
      <c r="BT17" s="60"/>
      <c r="BU17" s="60"/>
      <c r="BV17" s="60"/>
      <c r="BW17" s="60"/>
      <c r="BX17" s="60"/>
      <c r="BY17" s="60"/>
      <c r="BZ17" s="60"/>
    </row>
    <row r="18" spans="1:78" outlineLevel="1">
      <c r="A18" s="7"/>
      <c r="B18" s="2">
        <v>10</v>
      </c>
      <c r="C18" s="9">
        <v>5025</v>
      </c>
      <c r="D18" s="126">
        <v>10</v>
      </c>
      <c r="E18" s="9" t="s">
        <v>52</v>
      </c>
      <c r="F18" s="63"/>
      <c r="G18" s="63" t="e">
        <f t="shared" si="1"/>
        <v>#N/A</v>
      </c>
      <c r="H18" s="11"/>
      <c r="I18" s="60"/>
      <c r="J18" s="60"/>
      <c r="K18" s="60"/>
      <c r="L18" s="60"/>
      <c r="M18" s="60"/>
      <c r="N18" s="60"/>
      <c r="O18" s="178">
        <v>16</v>
      </c>
      <c r="Q18" s="63">
        <v>7886048.6100000003</v>
      </c>
      <c r="R18" s="63">
        <v>87285.9</v>
      </c>
      <c r="S18" s="63">
        <v>48027.86</v>
      </c>
      <c r="T18" s="63">
        <v>117284</v>
      </c>
      <c r="U18" s="63">
        <v>606009.25</v>
      </c>
      <c r="V18" s="63">
        <v>11166.15</v>
      </c>
      <c r="W18" s="63">
        <v>9972.69</v>
      </c>
      <c r="X18" s="63">
        <v>0</v>
      </c>
      <c r="Y18" s="63">
        <v>105.69</v>
      </c>
      <c r="Z18" s="63">
        <v>805802.31</v>
      </c>
      <c r="AA18" s="63">
        <v>5252.2</v>
      </c>
      <c r="AB18" s="63">
        <v>69564.13</v>
      </c>
      <c r="AC18" s="63">
        <v>9812.35</v>
      </c>
      <c r="AD18" s="63">
        <v>0</v>
      </c>
      <c r="AE18" s="63">
        <v>95153.8</v>
      </c>
      <c r="AF18" s="63">
        <v>40560.18</v>
      </c>
      <c r="AG18" s="63">
        <v>4336.6099999999997</v>
      </c>
      <c r="AH18" s="63">
        <v>427546.57</v>
      </c>
      <c r="AI18" s="63">
        <v>19522.55</v>
      </c>
      <c r="AJ18" s="63">
        <v>172342.85500000001</v>
      </c>
      <c r="AK18" s="63">
        <v>77473.13</v>
      </c>
      <c r="AL18" s="63">
        <v>0</v>
      </c>
      <c r="AM18" s="63">
        <v>0</v>
      </c>
      <c r="AN18" s="63">
        <v>444016.06</v>
      </c>
      <c r="AO18" s="63">
        <v>92182.5</v>
      </c>
      <c r="AP18" s="63">
        <v>8163.08</v>
      </c>
      <c r="AQ18" s="63">
        <v>83858.28</v>
      </c>
      <c r="AR18" s="63">
        <v>22301.81</v>
      </c>
      <c r="AS18" s="63">
        <v>0</v>
      </c>
      <c r="AT18" s="63">
        <v>336377.56</v>
      </c>
      <c r="AU18" s="63">
        <v>0</v>
      </c>
      <c r="AV18" s="63">
        <v>20138.64</v>
      </c>
      <c r="AW18" s="63">
        <v>96486.46</v>
      </c>
      <c r="AX18" s="63">
        <v>93324.94</v>
      </c>
      <c r="AY18" s="63">
        <v>0</v>
      </c>
      <c r="AZ18" s="63">
        <v>3324.49</v>
      </c>
      <c r="BA18" s="63">
        <v>171768.83</v>
      </c>
      <c r="BB18" s="63">
        <v>19063.28</v>
      </c>
      <c r="BC18" s="63">
        <v>305842.48</v>
      </c>
      <c r="BD18" s="63">
        <v>1275</v>
      </c>
      <c r="BE18" s="63">
        <v>354601.47</v>
      </c>
      <c r="BF18" s="63">
        <v>20371.3</v>
      </c>
      <c r="BG18" s="63">
        <v>0</v>
      </c>
      <c r="BH18" s="63">
        <v>104119.24</v>
      </c>
      <c r="BI18" s="63">
        <v>795743.11</v>
      </c>
      <c r="BJ18" s="63">
        <v>15284.91</v>
      </c>
      <c r="BK18" s="63">
        <v>2868755.71</v>
      </c>
      <c r="BL18" s="63">
        <v>0</v>
      </c>
      <c r="BM18" s="63">
        <v>66969.72</v>
      </c>
      <c r="BN18" s="63">
        <v>15618.88</v>
      </c>
      <c r="BO18" s="63">
        <v>0</v>
      </c>
      <c r="BP18" s="63">
        <v>714613.98</v>
      </c>
      <c r="BQ18" s="63">
        <v>142728</v>
      </c>
      <c r="BR18" s="60"/>
      <c r="BS18" s="60"/>
      <c r="BT18" s="60"/>
      <c r="BU18" s="60"/>
      <c r="BV18" s="60"/>
      <c r="BW18" s="60"/>
      <c r="BX18" s="60"/>
      <c r="BY18" s="60"/>
      <c r="BZ18" s="60"/>
    </row>
    <row r="19" spans="1:78" outlineLevel="1">
      <c r="A19" s="7"/>
      <c r="B19" s="2">
        <v>11</v>
      </c>
      <c r="C19" s="9">
        <v>5035</v>
      </c>
      <c r="D19" s="126">
        <v>11</v>
      </c>
      <c r="E19" s="9" t="s">
        <v>53</v>
      </c>
      <c r="F19" s="63"/>
      <c r="G19" s="63" t="e">
        <f t="shared" si="1"/>
        <v>#N/A</v>
      </c>
      <c r="H19" s="11"/>
      <c r="I19" s="60"/>
      <c r="J19" s="60"/>
      <c r="K19" s="60"/>
      <c r="L19" s="60"/>
      <c r="M19" s="60"/>
      <c r="N19" s="60"/>
      <c r="O19" s="178">
        <v>17</v>
      </c>
      <c r="Q19" s="63">
        <v>0</v>
      </c>
      <c r="R19" s="63">
        <v>-2652.7</v>
      </c>
      <c r="S19" s="63">
        <v>0</v>
      </c>
      <c r="T19" s="63">
        <v>83982</v>
      </c>
      <c r="U19" s="63">
        <v>8794.06</v>
      </c>
      <c r="V19" s="63">
        <v>30885.68</v>
      </c>
      <c r="W19" s="63">
        <v>0</v>
      </c>
      <c r="X19" s="63">
        <v>765</v>
      </c>
      <c r="Y19" s="63">
        <v>10454.58</v>
      </c>
      <c r="Z19" s="63">
        <v>0</v>
      </c>
      <c r="AA19" s="63">
        <v>12</v>
      </c>
      <c r="AB19" s="63">
        <v>64761.91</v>
      </c>
      <c r="AC19" s="63">
        <v>31572.35</v>
      </c>
      <c r="AD19" s="63">
        <v>0</v>
      </c>
      <c r="AE19" s="63">
        <v>24835.759999999998</v>
      </c>
      <c r="AF19" s="63">
        <v>7552.94</v>
      </c>
      <c r="AG19" s="63">
        <v>0</v>
      </c>
      <c r="AH19" s="63">
        <v>53536.7</v>
      </c>
      <c r="AI19" s="63">
        <v>2073.9</v>
      </c>
      <c r="AJ19" s="63">
        <v>60596.9</v>
      </c>
      <c r="AK19" s="63">
        <v>0</v>
      </c>
      <c r="AL19" s="63">
        <v>0</v>
      </c>
      <c r="AM19" s="63">
        <v>5605.65</v>
      </c>
      <c r="AN19" s="63">
        <v>0</v>
      </c>
      <c r="AO19" s="63">
        <v>129946.64</v>
      </c>
      <c r="AP19" s="63">
        <v>0</v>
      </c>
      <c r="AQ19" s="63">
        <v>3489.58</v>
      </c>
      <c r="AR19" s="63">
        <v>0</v>
      </c>
      <c r="AS19" s="63">
        <v>909.37</v>
      </c>
      <c r="AT19" s="63">
        <v>53087.98</v>
      </c>
      <c r="AU19" s="63">
        <v>0</v>
      </c>
      <c r="AV19" s="63">
        <v>4515.13</v>
      </c>
      <c r="AW19" s="63">
        <v>0</v>
      </c>
      <c r="AX19" s="63">
        <v>0</v>
      </c>
      <c r="AY19" s="63">
        <v>20651</v>
      </c>
      <c r="AZ19" s="63">
        <v>4990</v>
      </c>
      <c r="BA19" s="63">
        <v>12925.77</v>
      </c>
      <c r="BB19" s="63">
        <v>3985.53</v>
      </c>
      <c r="BC19" s="63">
        <v>0</v>
      </c>
      <c r="BD19" s="63">
        <v>169.35</v>
      </c>
      <c r="BE19" s="63">
        <v>25706.05</v>
      </c>
      <c r="BF19" s="63">
        <v>9592.9500000000007</v>
      </c>
      <c r="BG19" s="63">
        <v>9886.8700000000008</v>
      </c>
      <c r="BH19" s="63">
        <v>32490.36</v>
      </c>
      <c r="BI19" s="63">
        <v>193843.12</v>
      </c>
      <c r="BJ19" s="63">
        <v>194.4</v>
      </c>
      <c r="BK19" s="63">
        <v>0</v>
      </c>
      <c r="BL19" s="63">
        <v>0</v>
      </c>
      <c r="BM19" s="63">
        <v>0</v>
      </c>
      <c r="BN19" s="63">
        <v>6953.36</v>
      </c>
      <c r="BO19" s="63">
        <v>0</v>
      </c>
      <c r="BP19" s="63">
        <v>0</v>
      </c>
      <c r="BQ19" s="63">
        <v>56482.29</v>
      </c>
      <c r="BR19" s="60"/>
      <c r="BS19" s="60"/>
      <c r="BT19" s="60"/>
      <c r="BU19" s="60"/>
      <c r="BV19" s="60"/>
      <c r="BW19" s="60"/>
      <c r="BX19" s="60"/>
      <c r="BY19" s="60"/>
      <c r="BZ19" s="60"/>
    </row>
    <row r="20" spans="1:78" outlineLevel="1">
      <c r="A20" s="7"/>
      <c r="B20" s="2">
        <v>12</v>
      </c>
      <c r="C20" s="9">
        <v>5040</v>
      </c>
      <c r="D20" s="126">
        <v>12</v>
      </c>
      <c r="E20" s="9" t="s">
        <v>54</v>
      </c>
      <c r="F20" s="63"/>
      <c r="G20" s="63" t="e">
        <f t="shared" si="1"/>
        <v>#N/A</v>
      </c>
      <c r="H20" s="11"/>
      <c r="I20" s="60"/>
      <c r="J20" s="60"/>
      <c r="K20" s="60"/>
      <c r="L20" s="60"/>
      <c r="M20" s="60"/>
      <c r="N20" s="60"/>
      <c r="O20" s="178">
        <v>18</v>
      </c>
      <c r="Q20" s="63">
        <v>5665674.1399999997</v>
      </c>
      <c r="R20" s="63">
        <v>12083.56</v>
      </c>
      <c r="S20" s="63">
        <v>0</v>
      </c>
      <c r="T20" s="63">
        <v>884575</v>
      </c>
      <c r="U20" s="63">
        <v>51810.36</v>
      </c>
      <c r="V20" s="63">
        <v>88541.23</v>
      </c>
      <c r="W20" s="63">
        <v>0</v>
      </c>
      <c r="X20" s="63">
        <v>0</v>
      </c>
      <c r="Y20" s="63">
        <v>142946.66</v>
      </c>
      <c r="Z20" s="63">
        <v>-1452153.55</v>
      </c>
      <c r="AA20" s="63">
        <v>431337.57</v>
      </c>
      <c r="AB20" s="63">
        <v>664833.88</v>
      </c>
      <c r="AC20" s="63">
        <v>38919.21</v>
      </c>
      <c r="AD20" s="63">
        <v>12133.1</v>
      </c>
      <c r="AE20" s="63">
        <v>84436.96</v>
      </c>
      <c r="AF20" s="63">
        <v>6944.71</v>
      </c>
      <c r="AG20" s="63">
        <v>6233.79</v>
      </c>
      <c r="AH20" s="63">
        <v>99403.97</v>
      </c>
      <c r="AI20" s="63">
        <v>4924.28</v>
      </c>
      <c r="AJ20" s="63">
        <v>43873.73</v>
      </c>
      <c r="AK20" s="63">
        <v>0</v>
      </c>
      <c r="AL20" s="63">
        <v>0</v>
      </c>
      <c r="AM20" s="63">
        <v>0</v>
      </c>
      <c r="AN20" s="63">
        <v>1578723.79</v>
      </c>
      <c r="AO20" s="63">
        <v>463706.42</v>
      </c>
      <c r="AP20" s="63">
        <v>8545.4</v>
      </c>
      <c r="AQ20" s="63">
        <v>42041.26</v>
      </c>
      <c r="AR20" s="63">
        <v>9479.5300000000007</v>
      </c>
      <c r="AS20" s="63">
        <v>14961.69</v>
      </c>
      <c r="AT20" s="63">
        <v>161452.09</v>
      </c>
      <c r="AU20" s="63">
        <v>0</v>
      </c>
      <c r="AV20" s="63">
        <v>261152.48</v>
      </c>
      <c r="AW20" s="63">
        <v>66862.98</v>
      </c>
      <c r="AX20" s="63">
        <v>19.8</v>
      </c>
      <c r="AY20" s="63">
        <v>42389</v>
      </c>
      <c r="AZ20" s="63">
        <v>2248.17</v>
      </c>
      <c r="BA20" s="63">
        <v>314244.49</v>
      </c>
      <c r="BB20" s="63">
        <v>6264.75</v>
      </c>
      <c r="BC20" s="63">
        <v>23256.53</v>
      </c>
      <c r="BD20" s="63">
        <v>1169.43</v>
      </c>
      <c r="BE20" s="63">
        <v>244668.66</v>
      </c>
      <c r="BF20" s="63">
        <v>1897.67</v>
      </c>
      <c r="BG20" s="63">
        <v>0</v>
      </c>
      <c r="BH20" s="63">
        <v>0</v>
      </c>
      <c r="BI20" s="63">
        <v>2267.0500000000002</v>
      </c>
      <c r="BJ20" s="63">
        <v>405.6</v>
      </c>
      <c r="BK20" s="63">
        <v>563355.61</v>
      </c>
      <c r="BL20" s="63">
        <v>0</v>
      </c>
      <c r="BM20" s="63">
        <v>256487.03</v>
      </c>
      <c r="BN20" s="63">
        <v>0</v>
      </c>
      <c r="BO20" s="63">
        <v>420785.12</v>
      </c>
      <c r="BP20" s="63">
        <v>125934.14</v>
      </c>
      <c r="BQ20" s="63">
        <v>83455.850000000006</v>
      </c>
      <c r="BR20" s="60"/>
      <c r="BS20" s="60"/>
      <c r="BT20" s="60"/>
      <c r="BU20" s="60"/>
      <c r="BV20" s="60"/>
      <c r="BW20" s="60"/>
      <c r="BX20" s="60"/>
      <c r="BY20" s="60"/>
      <c r="BZ20" s="60"/>
    </row>
    <row r="21" spans="1:78" ht="15.6" outlineLevel="1">
      <c r="A21" s="7"/>
      <c r="B21" s="2">
        <v>13</v>
      </c>
      <c r="C21" s="9">
        <v>5045</v>
      </c>
      <c r="D21" s="126">
        <v>13</v>
      </c>
      <c r="E21" s="9" t="s">
        <v>55</v>
      </c>
      <c r="F21" s="63"/>
      <c r="G21" s="63" t="e">
        <f t="shared" si="1"/>
        <v>#N/A</v>
      </c>
      <c r="H21" s="11"/>
      <c r="I21" s="62"/>
      <c r="J21" s="60"/>
      <c r="K21" s="60"/>
      <c r="L21" s="60"/>
      <c r="M21" s="60"/>
      <c r="N21" s="60"/>
      <c r="O21" s="178">
        <v>19</v>
      </c>
      <c r="Q21" s="63">
        <v>14315184.41</v>
      </c>
      <c r="R21" s="63">
        <v>0</v>
      </c>
      <c r="S21" s="63">
        <v>0</v>
      </c>
      <c r="T21" s="63">
        <v>396708</v>
      </c>
      <c r="U21" s="63">
        <v>648991.29</v>
      </c>
      <c r="V21" s="63">
        <v>189274.08</v>
      </c>
      <c r="W21" s="63">
        <v>0</v>
      </c>
      <c r="X21" s="63">
        <v>0</v>
      </c>
      <c r="Y21" s="63">
        <v>0</v>
      </c>
      <c r="Z21" s="63">
        <v>1794776.63</v>
      </c>
      <c r="AA21" s="63">
        <v>51773.7</v>
      </c>
      <c r="AB21" s="63">
        <v>530831.06000000006</v>
      </c>
      <c r="AC21" s="63">
        <v>709.69</v>
      </c>
      <c r="AD21" s="63">
        <v>1680</v>
      </c>
      <c r="AE21" s="63">
        <v>18988.759999999998</v>
      </c>
      <c r="AF21" s="63">
        <v>481.37</v>
      </c>
      <c r="AG21" s="63">
        <v>815.38</v>
      </c>
      <c r="AH21" s="63">
        <v>4934.6000000000004</v>
      </c>
      <c r="AI21" s="63">
        <v>51818.99</v>
      </c>
      <c r="AJ21" s="63">
        <v>98565.62</v>
      </c>
      <c r="AK21" s="63">
        <v>176.5</v>
      </c>
      <c r="AL21" s="63">
        <v>0</v>
      </c>
      <c r="AM21" s="63">
        <v>0</v>
      </c>
      <c r="AN21" s="63">
        <v>148005.37</v>
      </c>
      <c r="AO21" s="63">
        <v>4480395.8600000003</v>
      </c>
      <c r="AP21" s="63">
        <v>140682.04</v>
      </c>
      <c r="AQ21" s="63">
        <v>41710.800000000003</v>
      </c>
      <c r="AR21" s="63">
        <v>0</v>
      </c>
      <c r="AS21" s="63">
        <v>0</v>
      </c>
      <c r="AT21" s="63">
        <v>235028.56</v>
      </c>
      <c r="AU21" s="63">
        <v>-650.77</v>
      </c>
      <c r="AV21" s="63">
        <v>129634.33</v>
      </c>
      <c r="AW21" s="63">
        <v>417222.21</v>
      </c>
      <c r="AX21" s="63">
        <v>5933.69</v>
      </c>
      <c r="AY21" s="63">
        <v>194588</v>
      </c>
      <c r="AZ21" s="63">
        <v>3944.24</v>
      </c>
      <c r="BA21" s="63">
        <v>33254.18</v>
      </c>
      <c r="BB21" s="63">
        <v>2279.6799999999998</v>
      </c>
      <c r="BC21" s="63">
        <v>0</v>
      </c>
      <c r="BD21" s="63">
        <v>0</v>
      </c>
      <c r="BE21" s="63">
        <v>47787.64</v>
      </c>
      <c r="BF21" s="63">
        <v>465</v>
      </c>
      <c r="BG21" s="63">
        <v>0</v>
      </c>
      <c r="BH21" s="63">
        <v>6214.18</v>
      </c>
      <c r="BI21" s="63">
        <v>8087.2</v>
      </c>
      <c r="BJ21" s="63">
        <v>147.85</v>
      </c>
      <c r="BK21" s="63">
        <v>4440624.07</v>
      </c>
      <c r="BL21" s="63">
        <v>0</v>
      </c>
      <c r="BM21" s="63">
        <v>2400</v>
      </c>
      <c r="BN21" s="63">
        <v>14283.27</v>
      </c>
      <c r="BO21" s="63">
        <v>0</v>
      </c>
      <c r="BP21" s="63">
        <v>212823.83</v>
      </c>
      <c r="BQ21" s="63">
        <v>101582.65</v>
      </c>
      <c r="BR21" s="60"/>
      <c r="BS21" s="60"/>
      <c r="BT21" s="60"/>
      <c r="BU21" s="60"/>
      <c r="BV21" s="60"/>
      <c r="BW21" s="60"/>
      <c r="BX21" s="60"/>
      <c r="BY21" s="60"/>
      <c r="BZ21" s="60"/>
    </row>
    <row r="22" spans="1:78" outlineLevel="1">
      <c r="A22" s="7"/>
      <c r="B22" s="2">
        <v>14</v>
      </c>
      <c r="C22" s="9">
        <v>5055</v>
      </c>
      <c r="D22" s="126">
        <v>14</v>
      </c>
      <c r="E22" s="9" t="s">
        <v>56</v>
      </c>
      <c r="F22" s="63"/>
      <c r="G22" s="63" t="e">
        <f t="shared" si="1"/>
        <v>#N/A</v>
      </c>
      <c r="H22" s="11"/>
      <c r="I22" s="60"/>
      <c r="J22" s="60"/>
      <c r="K22" s="60"/>
      <c r="L22" s="60"/>
      <c r="M22" s="60"/>
      <c r="N22" s="60"/>
      <c r="O22" s="178">
        <v>20</v>
      </c>
      <c r="Q22" s="63">
        <v>0</v>
      </c>
      <c r="R22" s="63">
        <v>0</v>
      </c>
      <c r="S22" s="63">
        <v>0</v>
      </c>
      <c r="T22" s="63">
        <v>0</v>
      </c>
      <c r="U22" s="63">
        <v>2329.0500000000002</v>
      </c>
      <c r="V22" s="63">
        <v>10466.18</v>
      </c>
      <c r="W22" s="63">
        <v>27339.72</v>
      </c>
      <c r="X22" s="63">
        <v>0</v>
      </c>
      <c r="Y22" s="63">
        <v>12241.89</v>
      </c>
      <c r="Z22" s="63">
        <v>338375.79</v>
      </c>
      <c r="AA22" s="63">
        <v>23657.14</v>
      </c>
      <c r="AB22" s="63">
        <v>407813.26</v>
      </c>
      <c r="AC22" s="63">
        <v>1660</v>
      </c>
      <c r="AD22" s="63">
        <v>0</v>
      </c>
      <c r="AE22" s="63">
        <v>45615.5</v>
      </c>
      <c r="AF22" s="63">
        <v>8404.56</v>
      </c>
      <c r="AG22" s="63">
        <v>0</v>
      </c>
      <c r="AH22" s="63">
        <v>57995.39</v>
      </c>
      <c r="AI22" s="63">
        <v>13593.02</v>
      </c>
      <c r="AJ22" s="63">
        <v>0</v>
      </c>
      <c r="AK22" s="63">
        <v>546.41</v>
      </c>
      <c r="AL22" s="63">
        <v>0</v>
      </c>
      <c r="AM22" s="63">
        <v>430</v>
      </c>
      <c r="AN22" s="63">
        <v>0</v>
      </c>
      <c r="AO22" s="63">
        <v>180827.66</v>
      </c>
      <c r="AP22" s="63">
        <v>0</v>
      </c>
      <c r="AQ22" s="63">
        <v>0</v>
      </c>
      <c r="AR22" s="63">
        <v>0</v>
      </c>
      <c r="AS22" s="63">
        <v>21444.57</v>
      </c>
      <c r="AT22" s="63">
        <v>243628.43</v>
      </c>
      <c r="AU22" s="63">
        <v>0</v>
      </c>
      <c r="AV22" s="63">
        <v>144592.12</v>
      </c>
      <c r="AW22" s="63">
        <v>0</v>
      </c>
      <c r="AX22" s="63">
        <v>0</v>
      </c>
      <c r="AY22" s="63">
        <v>0</v>
      </c>
      <c r="AZ22" s="63">
        <v>667.03</v>
      </c>
      <c r="BA22" s="63">
        <v>4088.37</v>
      </c>
      <c r="BB22" s="63">
        <v>16245.32</v>
      </c>
      <c r="BC22" s="63">
        <v>0</v>
      </c>
      <c r="BD22" s="63">
        <v>15944.76</v>
      </c>
      <c r="BE22" s="63">
        <v>346.56</v>
      </c>
      <c r="BF22" s="63">
        <v>0</v>
      </c>
      <c r="BG22" s="63">
        <v>0</v>
      </c>
      <c r="BH22" s="63">
        <v>0</v>
      </c>
      <c r="BI22" s="63">
        <v>73494.259999999995</v>
      </c>
      <c r="BJ22" s="63">
        <v>35604.1</v>
      </c>
      <c r="BK22" s="63">
        <v>2138027.31</v>
      </c>
      <c r="BL22" s="63">
        <v>0</v>
      </c>
      <c r="BM22" s="63">
        <v>1810.87</v>
      </c>
      <c r="BN22" s="63">
        <v>6843.34</v>
      </c>
      <c r="BO22" s="63">
        <v>0</v>
      </c>
      <c r="BP22" s="63">
        <v>11014.4</v>
      </c>
      <c r="BQ22" s="63">
        <v>67821.13</v>
      </c>
      <c r="BR22" s="60"/>
      <c r="BS22" s="60"/>
      <c r="BT22" s="60"/>
      <c r="BU22" s="60"/>
      <c r="BV22" s="60"/>
      <c r="BW22" s="60"/>
      <c r="BX22" s="60"/>
      <c r="BY22" s="60"/>
      <c r="BZ22" s="60"/>
    </row>
    <row r="23" spans="1:78" outlineLevel="1">
      <c r="A23" s="7"/>
      <c r="B23" s="2">
        <v>15</v>
      </c>
      <c r="C23" s="9">
        <v>5065</v>
      </c>
      <c r="D23" s="126">
        <v>15</v>
      </c>
      <c r="E23" s="9" t="s">
        <v>57</v>
      </c>
      <c r="F23" s="63"/>
      <c r="G23" s="63" t="e">
        <f t="shared" si="1"/>
        <v>#N/A</v>
      </c>
      <c r="H23" s="11"/>
      <c r="I23" s="60"/>
      <c r="J23" s="60"/>
      <c r="K23" s="60"/>
      <c r="L23" s="60"/>
      <c r="M23" s="60"/>
      <c r="N23" s="60"/>
      <c r="O23" s="178">
        <v>21</v>
      </c>
      <c r="Q23" s="63">
        <v>10036219.279999999</v>
      </c>
      <c r="R23" s="63">
        <v>228158.75</v>
      </c>
      <c r="S23" s="63">
        <v>45594.31</v>
      </c>
      <c r="T23" s="63">
        <v>299734</v>
      </c>
      <c r="U23" s="63">
        <v>385529.63</v>
      </c>
      <c r="V23" s="63">
        <v>361296.9</v>
      </c>
      <c r="W23" s="63">
        <v>75522.52</v>
      </c>
      <c r="X23" s="63">
        <v>5848.28</v>
      </c>
      <c r="Y23" s="63">
        <v>25143.95</v>
      </c>
      <c r="Z23" s="63">
        <v>523243.23</v>
      </c>
      <c r="AA23" s="63">
        <v>228123.19</v>
      </c>
      <c r="AB23" s="63">
        <v>907278.33</v>
      </c>
      <c r="AC23" s="63">
        <v>26263.119999999999</v>
      </c>
      <c r="AD23" s="63">
        <v>184697.1</v>
      </c>
      <c r="AE23" s="63">
        <v>173734.84</v>
      </c>
      <c r="AF23" s="63">
        <v>218162.86</v>
      </c>
      <c r="AG23" s="63">
        <v>33307.56</v>
      </c>
      <c r="AH23" s="63">
        <v>691700.04</v>
      </c>
      <c r="AI23" s="63">
        <v>241754.62</v>
      </c>
      <c r="AJ23" s="63">
        <v>161720.25</v>
      </c>
      <c r="AK23" s="63">
        <v>0</v>
      </c>
      <c r="AL23" s="63">
        <v>0</v>
      </c>
      <c r="AM23" s="63">
        <v>27060.65</v>
      </c>
      <c r="AN23" s="63">
        <v>12243776.09</v>
      </c>
      <c r="AO23" s="63">
        <v>1095201.25</v>
      </c>
      <c r="AP23" s="63">
        <v>523365.19</v>
      </c>
      <c r="AQ23" s="63">
        <v>556536.29</v>
      </c>
      <c r="AR23" s="63">
        <v>0</v>
      </c>
      <c r="AS23" s="63">
        <v>106357</v>
      </c>
      <c r="AT23" s="63">
        <v>1923779.38</v>
      </c>
      <c r="AU23" s="63">
        <v>183833.1</v>
      </c>
      <c r="AV23" s="63">
        <v>391659.25</v>
      </c>
      <c r="AW23" s="63">
        <v>386374.34</v>
      </c>
      <c r="AX23" s="63">
        <v>48741.21</v>
      </c>
      <c r="AY23" s="63">
        <v>242203</v>
      </c>
      <c r="AZ23" s="63">
        <v>121351.74</v>
      </c>
      <c r="BA23" s="63">
        <v>671665.77</v>
      </c>
      <c r="BB23" s="63">
        <v>51935.79</v>
      </c>
      <c r="BC23" s="63">
        <v>240927.83</v>
      </c>
      <c r="BD23" s="63">
        <v>73110.34</v>
      </c>
      <c r="BE23" s="63">
        <v>259435.94</v>
      </c>
      <c r="BF23" s="63">
        <v>29842.81</v>
      </c>
      <c r="BG23" s="63">
        <v>27432.86</v>
      </c>
      <c r="BH23" s="63">
        <v>70773.179999999993</v>
      </c>
      <c r="BI23" s="63">
        <v>158895.17000000001</v>
      </c>
      <c r="BJ23" s="63">
        <v>3049.4</v>
      </c>
      <c r="BK23" s="63">
        <v>202499.27</v>
      </c>
      <c r="BL23" s="63">
        <v>0</v>
      </c>
      <c r="BM23" s="63">
        <v>332440.26</v>
      </c>
      <c r="BN23" s="63">
        <v>39778.17</v>
      </c>
      <c r="BO23" s="63">
        <v>59543.1</v>
      </c>
      <c r="BP23" s="63">
        <v>1429688.91</v>
      </c>
      <c r="BQ23" s="63">
        <v>774204.63</v>
      </c>
      <c r="BR23" s="60"/>
      <c r="BS23" s="60"/>
      <c r="BT23" s="60"/>
      <c r="BU23" s="60"/>
      <c r="BV23" s="60"/>
      <c r="BW23" s="60"/>
      <c r="BX23" s="60"/>
      <c r="BY23" s="60"/>
      <c r="BZ23" s="60"/>
    </row>
    <row r="24" spans="1:78" outlineLevel="1">
      <c r="A24" s="7"/>
      <c r="B24" s="2">
        <v>16</v>
      </c>
      <c r="C24" s="9">
        <v>5070</v>
      </c>
      <c r="D24" s="126">
        <v>16</v>
      </c>
      <c r="E24" s="9" t="s">
        <v>58</v>
      </c>
      <c r="F24" s="63"/>
      <c r="G24" s="63" t="e">
        <f t="shared" si="1"/>
        <v>#N/A</v>
      </c>
      <c r="H24" s="11"/>
      <c r="I24" s="11"/>
      <c r="J24" s="11"/>
      <c r="K24" s="11"/>
      <c r="L24" s="11"/>
      <c r="M24" s="11"/>
      <c r="N24" s="60"/>
      <c r="O24" s="178">
        <v>22</v>
      </c>
      <c r="Q24" s="63">
        <v>1078794.1000000001</v>
      </c>
      <c r="R24" s="63">
        <v>173135.92</v>
      </c>
      <c r="S24" s="63">
        <v>11968.14</v>
      </c>
      <c r="T24" s="63">
        <v>251230</v>
      </c>
      <c r="U24" s="63">
        <v>236390.65</v>
      </c>
      <c r="V24" s="63">
        <v>5634.04</v>
      </c>
      <c r="W24" s="63">
        <v>0</v>
      </c>
      <c r="X24" s="63">
        <v>0</v>
      </c>
      <c r="Y24" s="63">
        <v>0</v>
      </c>
      <c r="Z24" s="63">
        <v>1092098.6100000001</v>
      </c>
      <c r="AA24" s="63">
        <v>25169.119999999999</v>
      </c>
      <c r="AB24" s="63">
        <v>81043.509999999995</v>
      </c>
      <c r="AC24" s="63">
        <v>0</v>
      </c>
      <c r="AD24" s="63">
        <v>3882.61</v>
      </c>
      <c r="AE24" s="63">
        <v>559979.52000000002</v>
      </c>
      <c r="AF24" s="63">
        <v>209646.1</v>
      </c>
      <c r="AG24" s="63">
        <v>44797.88</v>
      </c>
      <c r="AH24" s="63">
        <v>625720.89</v>
      </c>
      <c r="AI24" s="63">
        <v>151278.22</v>
      </c>
      <c r="AJ24" s="63">
        <v>0</v>
      </c>
      <c r="AK24" s="63">
        <v>23029.88</v>
      </c>
      <c r="AL24" s="63">
        <v>0</v>
      </c>
      <c r="AM24" s="63">
        <v>0</v>
      </c>
      <c r="AN24" s="63">
        <v>50445243.850000001</v>
      </c>
      <c r="AO24" s="63">
        <v>749885.59</v>
      </c>
      <c r="AP24" s="63">
        <v>191363.02</v>
      </c>
      <c r="AQ24" s="63">
        <v>226148.41</v>
      </c>
      <c r="AR24" s="63">
        <v>47617.75</v>
      </c>
      <c r="AS24" s="63">
        <v>0</v>
      </c>
      <c r="AT24" s="63">
        <v>0</v>
      </c>
      <c r="AU24" s="63">
        <v>516662.31</v>
      </c>
      <c r="AV24" s="63">
        <v>565350</v>
      </c>
      <c r="AW24" s="63">
        <v>754030.76</v>
      </c>
      <c r="AX24" s="63">
        <v>51232.17</v>
      </c>
      <c r="AY24" s="63">
        <v>0</v>
      </c>
      <c r="AZ24" s="63">
        <v>284333.46999999997</v>
      </c>
      <c r="BA24" s="63">
        <v>627162.19999999995</v>
      </c>
      <c r="BB24" s="63">
        <v>63471.85</v>
      </c>
      <c r="BC24" s="63">
        <v>0</v>
      </c>
      <c r="BD24" s="63">
        <v>109662.24</v>
      </c>
      <c r="BE24" s="63">
        <v>330055.88</v>
      </c>
      <c r="BF24" s="63">
        <v>37404.44</v>
      </c>
      <c r="BG24" s="63">
        <v>71956.240000000005</v>
      </c>
      <c r="BH24" s="63">
        <v>0</v>
      </c>
      <c r="BI24" s="63">
        <v>5538.08</v>
      </c>
      <c r="BJ24" s="63">
        <v>1943.53</v>
      </c>
      <c r="BK24" s="63">
        <v>1729406.09</v>
      </c>
      <c r="BL24" s="63">
        <v>10405.42</v>
      </c>
      <c r="BM24" s="63">
        <v>0</v>
      </c>
      <c r="BN24" s="63">
        <v>88021.42</v>
      </c>
      <c r="BO24" s="63">
        <v>228250.74</v>
      </c>
      <c r="BP24" s="63">
        <v>649170.69999999995</v>
      </c>
      <c r="BQ24" s="63">
        <v>4554.54</v>
      </c>
      <c r="BR24" s="60"/>
      <c r="BS24" s="60"/>
      <c r="BT24" s="60"/>
      <c r="BU24" s="60"/>
      <c r="BV24" s="60"/>
      <c r="BW24" s="60"/>
      <c r="BX24" s="60"/>
      <c r="BY24" s="60"/>
      <c r="BZ24" s="60"/>
    </row>
    <row r="25" spans="1:78" outlineLevel="1">
      <c r="A25" s="7"/>
      <c r="B25" s="2">
        <v>17</v>
      </c>
      <c r="C25" s="9">
        <v>5075</v>
      </c>
      <c r="D25" s="126">
        <v>17</v>
      </c>
      <c r="E25" s="9" t="s">
        <v>59</v>
      </c>
      <c r="F25" s="63"/>
      <c r="G25" s="63" t="e">
        <f t="shared" si="1"/>
        <v>#N/A</v>
      </c>
      <c r="H25" s="11"/>
      <c r="I25" s="11"/>
      <c r="J25" s="11"/>
      <c r="K25" s="11"/>
      <c r="L25" s="11"/>
      <c r="M25" s="11"/>
      <c r="N25" s="60"/>
      <c r="O25" s="178">
        <v>23</v>
      </c>
      <c r="Q25" s="63">
        <v>-41995.35</v>
      </c>
      <c r="R25" s="63">
        <v>97874.77</v>
      </c>
      <c r="S25" s="63">
        <v>605.6</v>
      </c>
      <c r="T25" s="63">
        <v>542613</v>
      </c>
      <c r="U25" s="63">
        <v>133751.07999999999</v>
      </c>
      <c r="V25" s="63">
        <v>468</v>
      </c>
      <c r="W25" s="63">
        <v>0</v>
      </c>
      <c r="X25" s="63">
        <v>48517.26</v>
      </c>
      <c r="Y25" s="63">
        <v>0</v>
      </c>
      <c r="Z25" s="63">
        <v>331148.39</v>
      </c>
      <c r="AA25" s="63">
        <v>5407.13</v>
      </c>
      <c r="AB25" s="63">
        <v>-654.5</v>
      </c>
      <c r="AC25" s="63">
        <v>1401.8</v>
      </c>
      <c r="AD25" s="63">
        <v>306023.81</v>
      </c>
      <c r="AE25" s="63">
        <v>0</v>
      </c>
      <c r="AF25" s="63">
        <v>5339.22</v>
      </c>
      <c r="AG25" s="63">
        <v>3365.33</v>
      </c>
      <c r="AH25" s="63">
        <v>107785.22</v>
      </c>
      <c r="AI25" s="63">
        <v>24966.94</v>
      </c>
      <c r="AJ25" s="63">
        <v>0</v>
      </c>
      <c r="AK25" s="63">
        <v>87.34</v>
      </c>
      <c r="AL25" s="63">
        <v>0</v>
      </c>
      <c r="AM25" s="63">
        <v>0</v>
      </c>
      <c r="AN25" s="63">
        <v>7591091.0899999999</v>
      </c>
      <c r="AO25" s="63">
        <v>33859.22</v>
      </c>
      <c r="AP25" s="63">
        <v>168969.49</v>
      </c>
      <c r="AQ25" s="63">
        <v>-2726.86</v>
      </c>
      <c r="AR25" s="63">
        <v>0</v>
      </c>
      <c r="AS25" s="63">
        <v>0</v>
      </c>
      <c r="AT25" s="63">
        <v>0</v>
      </c>
      <c r="AU25" s="63">
        <v>2113.1999999999998</v>
      </c>
      <c r="AV25" s="63">
        <v>81367.850000000006</v>
      </c>
      <c r="AW25" s="63">
        <v>0</v>
      </c>
      <c r="AX25" s="63">
        <v>99142.27</v>
      </c>
      <c r="AY25" s="63">
        <v>0</v>
      </c>
      <c r="AZ25" s="63">
        <v>161779.42000000001</v>
      </c>
      <c r="BA25" s="63">
        <v>123635.34</v>
      </c>
      <c r="BB25" s="63">
        <v>117444.41</v>
      </c>
      <c r="BC25" s="63">
        <v>0</v>
      </c>
      <c r="BD25" s="63">
        <v>17054.900000000001</v>
      </c>
      <c r="BE25" s="63">
        <v>43687.519999999997</v>
      </c>
      <c r="BF25" s="63">
        <v>14287.59</v>
      </c>
      <c r="BG25" s="63">
        <v>7778.28</v>
      </c>
      <c r="BH25" s="63">
        <v>0</v>
      </c>
      <c r="BI25" s="63">
        <v>175.98</v>
      </c>
      <c r="BJ25" s="63">
        <v>25094.080000000002</v>
      </c>
      <c r="BK25" s="63">
        <v>-534433.09</v>
      </c>
      <c r="BL25" s="63">
        <v>0</v>
      </c>
      <c r="BM25" s="63">
        <v>0</v>
      </c>
      <c r="BN25" s="63">
        <v>14024.85</v>
      </c>
      <c r="BO25" s="63">
        <v>42734.2</v>
      </c>
      <c r="BP25" s="63">
        <v>785035.61</v>
      </c>
      <c r="BQ25" s="63">
        <v>6052.51</v>
      </c>
      <c r="BR25" s="60"/>
      <c r="BS25" s="60"/>
      <c r="BT25" s="60"/>
      <c r="BU25" s="60"/>
      <c r="BV25" s="60"/>
      <c r="BW25" s="60"/>
      <c r="BX25" s="60"/>
      <c r="BY25" s="60"/>
      <c r="BZ25" s="60"/>
    </row>
    <row r="26" spans="1:78" outlineLevel="1">
      <c r="A26" s="7"/>
      <c r="B26" s="2">
        <v>18</v>
      </c>
      <c r="C26" s="9">
        <v>5085</v>
      </c>
      <c r="D26" s="126">
        <v>18</v>
      </c>
      <c r="E26" s="9" t="s">
        <v>60</v>
      </c>
      <c r="F26" s="63"/>
      <c r="G26" s="63" t="e">
        <f t="shared" si="1"/>
        <v>#N/A</v>
      </c>
      <c r="H26" s="11"/>
      <c r="I26" s="11"/>
      <c r="J26" s="11"/>
      <c r="K26" s="11"/>
      <c r="L26" s="11"/>
      <c r="M26" s="11"/>
      <c r="N26" s="60"/>
      <c r="O26" s="178">
        <v>24</v>
      </c>
      <c r="Q26" s="63">
        <v>5613639.9900000002</v>
      </c>
      <c r="R26" s="63">
        <v>573979.22</v>
      </c>
      <c r="S26" s="63">
        <v>24884.67</v>
      </c>
      <c r="T26" s="63">
        <v>480030</v>
      </c>
      <c r="U26" s="63">
        <v>0</v>
      </c>
      <c r="V26" s="63">
        <v>621162.43000000005</v>
      </c>
      <c r="W26" s="63">
        <v>119528.29</v>
      </c>
      <c r="X26" s="63">
        <v>7520.98</v>
      </c>
      <c r="Y26" s="63">
        <v>0</v>
      </c>
      <c r="Z26" s="63">
        <v>1923786.59</v>
      </c>
      <c r="AA26" s="63">
        <v>0</v>
      </c>
      <c r="AB26" s="63">
        <v>15306.6</v>
      </c>
      <c r="AC26" s="63">
        <v>360299.3</v>
      </c>
      <c r="AD26" s="63">
        <v>567516.5</v>
      </c>
      <c r="AE26" s="63">
        <v>114676.35</v>
      </c>
      <c r="AF26" s="63">
        <v>15697.06</v>
      </c>
      <c r="AG26" s="63">
        <v>97828.42</v>
      </c>
      <c r="AH26" s="63">
        <v>1021232.26</v>
      </c>
      <c r="AI26" s="63">
        <v>128563.66</v>
      </c>
      <c r="AJ26" s="63">
        <v>27263.99</v>
      </c>
      <c r="AK26" s="63">
        <v>110633.24</v>
      </c>
      <c r="AL26" s="63">
        <v>0</v>
      </c>
      <c r="AM26" s="63">
        <v>0</v>
      </c>
      <c r="AN26" s="63">
        <v>30469857.73</v>
      </c>
      <c r="AO26" s="63">
        <v>2510489.69</v>
      </c>
      <c r="AP26" s="63">
        <v>463063.96</v>
      </c>
      <c r="AQ26" s="63">
        <v>240627.13</v>
      </c>
      <c r="AR26" s="63">
        <v>65519.19</v>
      </c>
      <c r="AS26" s="63">
        <v>209438.49</v>
      </c>
      <c r="AT26" s="63">
        <v>3246087.05</v>
      </c>
      <c r="AU26" s="63">
        <v>1130340.98</v>
      </c>
      <c r="AV26" s="63">
        <v>760801.66</v>
      </c>
      <c r="AW26" s="63">
        <v>2221963.0299999998</v>
      </c>
      <c r="AX26" s="63">
        <v>317972.90999999997</v>
      </c>
      <c r="AY26" s="63">
        <v>71726</v>
      </c>
      <c r="AZ26" s="63">
        <v>139854.16</v>
      </c>
      <c r="BA26" s="63">
        <v>386263.88</v>
      </c>
      <c r="BB26" s="63">
        <v>0</v>
      </c>
      <c r="BC26" s="63">
        <v>696781.41</v>
      </c>
      <c r="BD26" s="63">
        <v>197079.03</v>
      </c>
      <c r="BE26" s="63">
        <v>577282.38</v>
      </c>
      <c r="BF26" s="63">
        <v>164652.73000000001</v>
      </c>
      <c r="BG26" s="63">
        <v>140296.13</v>
      </c>
      <c r="BH26" s="63">
        <v>25934.81</v>
      </c>
      <c r="BI26" s="63">
        <v>0</v>
      </c>
      <c r="BJ26" s="63">
        <v>327628.11</v>
      </c>
      <c r="BK26" s="63">
        <v>2719537.02</v>
      </c>
      <c r="BL26" s="63">
        <v>0</v>
      </c>
      <c r="BM26" s="63">
        <v>124801.4</v>
      </c>
      <c r="BN26" s="63">
        <v>102455.85</v>
      </c>
      <c r="BO26" s="63">
        <v>79404.800000000003</v>
      </c>
      <c r="BP26" s="63">
        <v>2919701.18</v>
      </c>
      <c r="BQ26" s="63">
        <v>0</v>
      </c>
      <c r="BR26" s="60"/>
      <c r="BS26" s="60"/>
      <c r="BT26" s="60"/>
      <c r="BU26" s="60"/>
      <c r="BV26" s="60"/>
      <c r="BW26" s="60"/>
      <c r="BX26" s="60"/>
      <c r="BY26" s="60"/>
      <c r="BZ26" s="60"/>
    </row>
    <row r="27" spans="1:78" outlineLevel="1">
      <c r="A27" s="7"/>
      <c r="B27" s="2">
        <v>19</v>
      </c>
      <c r="C27" s="9">
        <v>5090</v>
      </c>
      <c r="D27" s="126">
        <v>19</v>
      </c>
      <c r="E27" s="9" t="s">
        <v>61</v>
      </c>
      <c r="F27" s="63"/>
      <c r="G27" s="63" t="e">
        <f t="shared" si="1"/>
        <v>#N/A</v>
      </c>
      <c r="H27" s="11"/>
      <c r="I27" s="11"/>
      <c r="J27" s="11"/>
      <c r="K27" s="11"/>
      <c r="L27" s="11"/>
      <c r="M27" s="11"/>
      <c r="N27" s="60"/>
      <c r="O27" s="178">
        <v>25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4955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5.76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26435.91</v>
      </c>
      <c r="BQ27" s="63">
        <v>0</v>
      </c>
      <c r="BR27" s="60"/>
      <c r="BS27" s="60"/>
      <c r="BT27" s="60"/>
      <c r="BU27" s="60"/>
      <c r="BV27" s="60"/>
      <c r="BW27" s="60"/>
      <c r="BX27" s="60"/>
      <c r="BY27" s="60"/>
      <c r="BZ27" s="60"/>
    </row>
    <row r="28" spans="1:78" outlineLevel="1">
      <c r="A28" s="7"/>
      <c r="B28" s="2">
        <v>20</v>
      </c>
      <c r="C28" s="9">
        <v>5095</v>
      </c>
      <c r="D28" s="126">
        <v>20</v>
      </c>
      <c r="E28" s="9" t="s">
        <v>62</v>
      </c>
      <c r="F28" s="63"/>
      <c r="G28" s="63" t="e">
        <f t="shared" si="1"/>
        <v>#N/A</v>
      </c>
      <c r="H28" s="11"/>
      <c r="I28" s="11"/>
      <c r="J28" s="11"/>
      <c r="K28" s="11"/>
      <c r="L28" s="11"/>
      <c r="M28" s="11"/>
      <c r="N28" s="60"/>
      <c r="O28" s="178">
        <v>26</v>
      </c>
      <c r="Q28" s="63">
        <v>0</v>
      </c>
      <c r="R28" s="63">
        <v>181354.59</v>
      </c>
      <c r="S28" s="63">
        <v>0</v>
      </c>
      <c r="T28" s="63">
        <v>29678</v>
      </c>
      <c r="U28" s="63">
        <v>0</v>
      </c>
      <c r="V28" s="63">
        <v>63928.33</v>
      </c>
      <c r="W28" s="63">
        <v>11111.82</v>
      </c>
      <c r="X28" s="63">
        <v>0</v>
      </c>
      <c r="Y28" s="63">
        <v>35715.81</v>
      </c>
      <c r="Z28" s="63">
        <v>187501.06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9825.43</v>
      </c>
      <c r="AG28" s="63">
        <v>0</v>
      </c>
      <c r="AH28" s="63">
        <v>226112.43</v>
      </c>
      <c r="AI28" s="63">
        <v>39733.39</v>
      </c>
      <c r="AJ28" s="63">
        <v>0</v>
      </c>
      <c r="AK28" s="63">
        <v>12865.2</v>
      </c>
      <c r="AL28" s="63">
        <v>5150.8999999999996</v>
      </c>
      <c r="AM28" s="63">
        <v>2808.6</v>
      </c>
      <c r="AN28" s="63">
        <v>0</v>
      </c>
      <c r="AO28" s="63">
        <v>0</v>
      </c>
      <c r="AP28" s="63">
        <v>9948.4500000000007</v>
      </c>
      <c r="AQ28" s="63">
        <v>49210.36</v>
      </c>
      <c r="AR28" s="63">
        <v>0</v>
      </c>
      <c r="AS28" s="63">
        <v>85345.87</v>
      </c>
      <c r="AT28" s="63">
        <v>118315.84</v>
      </c>
      <c r="AU28" s="63">
        <v>0</v>
      </c>
      <c r="AV28" s="63">
        <v>132753.56</v>
      </c>
      <c r="AW28" s="63">
        <v>0</v>
      </c>
      <c r="AX28" s="63">
        <v>25188.52</v>
      </c>
      <c r="AY28" s="63">
        <v>97184</v>
      </c>
      <c r="AZ28" s="63">
        <v>16656.599999999999</v>
      </c>
      <c r="BA28" s="63">
        <v>44112.68</v>
      </c>
      <c r="BB28" s="63">
        <v>0</v>
      </c>
      <c r="BC28" s="63">
        <v>0</v>
      </c>
      <c r="BD28" s="63">
        <v>3957.8</v>
      </c>
      <c r="BE28" s="63">
        <v>116.72</v>
      </c>
      <c r="BF28" s="63">
        <v>16092.4</v>
      </c>
      <c r="BG28" s="63">
        <v>31425</v>
      </c>
      <c r="BH28" s="63">
        <v>1113.28</v>
      </c>
      <c r="BI28" s="63">
        <v>0</v>
      </c>
      <c r="BJ28" s="63">
        <v>15235.24</v>
      </c>
      <c r="BK28" s="63">
        <v>0</v>
      </c>
      <c r="BL28" s="63">
        <v>0</v>
      </c>
      <c r="BM28" s="63">
        <v>42406.2</v>
      </c>
      <c r="BN28" s="63">
        <v>0</v>
      </c>
      <c r="BO28" s="63">
        <v>40051.440000000002</v>
      </c>
      <c r="BP28" s="63">
        <v>68352.02</v>
      </c>
      <c r="BQ28" s="63">
        <v>100307.64</v>
      </c>
      <c r="BR28" s="60"/>
      <c r="BS28" s="60"/>
      <c r="BT28" s="60"/>
      <c r="BU28" s="60"/>
      <c r="BV28" s="60"/>
      <c r="BW28" s="60"/>
      <c r="BX28" s="60"/>
      <c r="BY28" s="60"/>
      <c r="BZ28" s="60"/>
    </row>
    <row r="29" spans="1:78" outlineLevel="1">
      <c r="A29" s="7"/>
      <c r="B29" s="2">
        <v>21</v>
      </c>
      <c r="C29" s="9">
        <v>5096</v>
      </c>
      <c r="D29" s="126">
        <v>21</v>
      </c>
      <c r="E29" s="9" t="s">
        <v>63</v>
      </c>
      <c r="F29" s="63"/>
      <c r="G29" s="63" t="e">
        <f t="shared" si="1"/>
        <v>#N/A</v>
      </c>
      <c r="H29" s="11"/>
      <c r="I29" s="11"/>
      <c r="J29" s="11"/>
      <c r="K29" s="11"/>
      <c r="L29" s="11"/>
      <c r="M29" s="11"/>
      <c r="N29" s="60"/>
      <c r="O29" s="178">
        <v>27</v>
      </c>
      <c r="Q29" s="63">
        <v>0</v>
      </c>
      <c r="R29" s="63">
        <v>3132.22</v>
      </c>
      <c r="S29" s="63">
        <v>4763.8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158806.29</v>
      </c>
      <c r="AD29" s="63">
        <v>979</v>
      </c>
      <c r="AE29" s="63">
        <v>134965.56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3600</v>
      </c>
      <c r="AL29" s="63">
        <v>0</v>
      </c>
      <c r="AM29" s="63">
        <v>0</v>
      </c>
      <c r="AN29" s="63">
        <v>0</v>
      </c>
      <c r="AO29" s="63">
        <v>155355.18</v>
      </c>
      <c r="AP29" s="63">
        <v>0</v>
      </c>
      <c r="AQ29" s="63">
        <v>0</v>
      </c>
      <c r="AR29" s="63">
        <v>21664.74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16876.28</v>
      </c>
      <c r="BC29" s="63">
        <v>0</v>
      </c>
      <c r="BD29" s="63">
        <v>86900.04</v>
      </c>
      <c r="BE29" s="63">
        <v>186415.19</v>
      </c>
      <c r="BF29" s="63">
        <v>2549.0700000000002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4383.67</v>
      </c>
      <c r="BR29" s="60"/>
      <c r="BS29" s="60"/>
      <c r="BT29" s="60"/>
      <c r="BU29" s="60"/>
      <c r="BV29" s="60"/>
      <c r="BW29" s="60"/>
      <c r="BX29" s="60"/>
      <c r="BY29" s="60"/>
      <c r="BZ29" s="60"/>
    </row>
    <row r="30" spans="1:78">
      <c r="A30" s="7"/>
      <c r="B30" s="2">
        <v>22</v>
      </c>
      <c r="C30" s="12"/>
      <c r="D30" s="126"/>
      <c r="E30" s="13" t="s">
        <v>64</v>
      </c>
      <c r="F30" s="139"/>
      <c r="G30" s="138" t="e">
        <f t="shared" si="1"/>
        <v>#N/A</v>
      </c>
      <c r="H30" s="11"/>
      <c r="I30" s="14"/>
      <c r="J30" s="14"/>
      <c r="K30" s="14"/>
      <c r="L30" s="14"/>
      <c r="M30" s="14"/>
      <c r="N30" s="60"/>
      <c r="O30" s="178">
        <v>28</v>
      </c>
      <c r="Q30" s="138">
        <f>SUM(Q10:Q29)</f>
        <v>85996672.030000001</v>
      </c>
      <c r="R30" s="138">
        <f>SUM(R10:R29)</f>
        <v>1826736.52</v>
      </c>
      <c r="S30" s="138">
        <f t="shared" ref="S30:BQ30" si="2">SUM(S10:S29)</f>
        <v>470047.66999999993</v>
      </c>
      <c r="T30" s="138">
        <f t="shared" si="2"/>
        <v>4048279</v>
      </c>
      <c r="U30" s="138">
        <f t="shared" si="2"/>
        <v>5043595.2100000009</v>
      </c>
      <c r="V30" s="138">
        <f t="shared" si="2"/>
        <v>2194330.7600000002</v>
      </c>
      <c r="W30" s="138">
        <f t="shared" si="2"/>
        <v>469246.69</v>
      </c>
      <c r="X30" s="138">
        <f t="shared" si="2"/>
        <v>63782.990000000005</v>
      </c>
      <c r="Y30" s="138">
        <f t="shared" si="2"/>
        <v>362371.37</v>
      </c>
      <c r="Z30" s="138">
        <f t="shared" si="2"/>
        <v>12947850.049999999</v>
      </c>
      <c r="AA30" s="138">
        <f t="shared" si="2"/>
        <v>2163464.8299999996</v>
      </c>
      <c r="AB30" s="138">
        <f t="shared" si="2"/>
        <v>8894987.629999999</v>
      </c>
      <c r="AC30" s="138">
        <f t="shared" si="2"/>
        <v>1191007.3799999999</v>
      </c>
      <c r="AD30" s="138">
        <f t="shared" si="2"/>
        <v>1533403.44</v>
      </c>
      <c r="AE30" s="138">
        <f t="shared" si="2"/>
        <v>1656996.31</v>
      </c>
      <c r="AF30" s="138">
        <f t="shared" si="2"/>
        <v>1046520.55</v>
      </c>
      <c r="AG30" s="138">
        <f t="shared" si="2"/>
        <v>533406.62</v>
      </c>
      <c r="AH30" s="138">
        <f t="shared" si="2"/>
        <v>6843990.4399999995</v>
      </c>
      <c r="AI30" s="138">
        <f t="shared" si="2"/>
        <v>1174767.2899999998</v>
      </c>
      <c r="AJ30" s="138">
        <f t="shared" si="2"/>
        <v>2016004.2949999997</v>
      </c>
      <c r="AK30" s="138">
        <f t="shared" si="2"/>
        <v>231748.64</v>
      </c>
      <c r="AL30" s="138">
        <f t="shared" si="2"/>
        <v>18380.900000000001</v>
      </c>
      <c r="AM30" s="138">
        <f t="shared" si="2"/>
        <v>166563.36000000002</v>
      </c>
      <c r="AN30" s="138">
        <f t="shared" si="2"/>
        <v>126970204.45</v>
      </c>
      <c r="AO30" s="138">
        <f t="shared" si="2"/>
        <v>30321544.359999999</v>
      </c>
      <c r="AP30" s="138">
        <f t="shared" si="2"/>
        <v>2130643.2700000005</v>
      </c>
      <c r="AQ30" s="138">
        <f t="shared" si="2"/>
        <v>2608463.64</v>
      </c>
      <c r="AR30" s="138">
        <f t="shared" si="2"/>
        <v>434954.02</v>
      </c>
      <c r="AS30" s="138">
        <f t="shared" si="2"/>
        <v>540992.14</v>
      </c>
      <c r="AT30" s="138">
        <f t="shared" si="2"/>
        <v>13271391.849999998</v>
      </c>
      <c r="AU30" s="138">
        <f t="shared" si="2"/>
        <v>2498096.02</v>
      </c>
      <c r="AV30" s="138">
        <f t="shared" si="2"/>
        <v>3499395.4800000004</v>
      </c>
      <c r="AW30" s="138">
        <f t="shared" si="2"/>
        <v>5109409.6999999993</v>
      </c>
      <c r="AX30" s="138">
        <f t="shared" si="2"/>
        <v>892126.21</v>
      </c>
      <c r="AY30" s="138">
        <f t="shared" si="2"/>
        <v>1408915</v>
      </c>
      <c r="AZ30" s="138">
        <f t="shared" si="2"/>
        <v>1177522.8400000001</v>
      </c>
      <c r="BA30" s="138">
        <f t="shared" si="2"/>
        <v>8653413.4999999981</v>
      </c>
      <c r="BB30" s="138">
        <f t="shared" si="2"/>
        <v>1014112.1700000002</v>
      </c>
      <c r="BC30" s="138">
        <f t="shared" si="2"/>
        <v>2642191.77</v>
      </c>
      <c r="BD30" s="138">
        <f t="shared" si="2"/>
        <v>802341.62000000011</v>
      </c>
      <c r="BE30" s="138">
        <f t="shared" si="2"/>
        <v>4494738.43</v>
      </c>
      <c r="BF30" s="138">
        <f t="shared" si="2"/>
        <v>432251.97000000003</v>
      </c>
      <c r="BG30" s="138">
        <f t="shared" si="2"/>
        <v>537862.89</v>
      </c>
      <c r="BH30" s="138">
        <f t="shared" si="2"/>
        <v>619241.58000000007</v>
      </c>
      <c r="BI30" s="138">
        <f t="shared" si="2"/>
        <v>3272947.06</v>
      </c>
      <c r="BJ30" s="138">
        <f t="shared" si="2"/>
        <v>568656.29</v>
      </c>
      <c r="BK30" s="138">
        <f t="shared" si="2"/>
        <v>48740520.63000001</v>
      </c>
      <c r="BL30" s="138">
        <f t="shared" si="2"/>
        <v>55705.759999999995</v>
      </c>
      <c r="BM30" s="138">
        <f t="shared" si="2"/>
        <v>1572689.19</v>
      </c>
      <c r="BN30" s="138">
        <f t="shared" si="2"/>
        <v>485207.5</v>
      </c>
      <c r="BO30" s="138">
        <f t="shared" si="2"/>
        <v>870769.39999999991</v>
      </c>
      <c r="BP30" s="138">
        <f t="shared" si="2"/>
        <v>13586508.769999996</v>
      </c>
      <c r="BQ30" s="138">
        <f t="shared" si="2"/>
        <v>5177934.5299999993</v>
      </c>
      <c r="BR30" s="60"/>
      <c r="BS30" s="60"/>
      <c r="BT30" s="60"/>
      <c r="BU30" s="60"/>
      <c r="BV30" s="22"/>
      <c r="BW30" s="22"/>
      <c r="BX30" s="22"/>
      <c r="BY30" s="22"/>
      <c r="BZ30" s="22"/>
    </row>
    <row r="31" spans="1:78" outlineLevel="1">
      <c r="A31" s="7"/>
      <c r="B31" s="2">
        <v>23</v>
      </c>
      <c r="C31" s="9">
        <v>5105</v>
      </c>
      <c r="D31" s="126">
        <v>22</v>
      </c>
      <c r="E31" s="9" t="s">
        <v>65</v>
      </c>
      <c r="F31" s="63"/>
      <c r="G31" s="63" t="e">
        <f t="shared" si="1"/>
        <v>#N/A</v>
      </c>
      <c r="H31" s="11"/>
      <c r="I31" s="11"/>
      <c r="J31" s="11"/>
      <c r="K31" s="11"/>
      <c r="L31" s="11"/>
      <c r="M31" s="11"/>
      <c r="N31" s="60"/>
      <c r="O31" s="178">
        <v>29</v>
      </c>
      <c r="Q31" s="63">
        <v>7746832.7599999998</v>
      </c>
      <c r="R31" s="63">
        <v>103671.66</v>
      </c>
      <c r="S31" s="63">
        <v>0</v>
      </c>
      <c r="T31" s="63">
        <v>0</v>
      </c>
      <c r="U31" s="63">
        <v>0</v>
      </c>
      <c r="V31" s="63">
        <v>18573.259999999998</v>
      </c>
      <c r="W31" s="63">
        <v>53190.58</v>
      </c>
      <c r="X31" s="63">
        <v>0</v>
      </c>
      <c r="Y31" s="63">
        <v>0</v>
      </c>
      <c r="Z31" s="63">
        <v>610477.31999999995</v>
      </c>
      <c r="AA31" s="63">
        <v>1145716.74</v>
      </c>
      <c r="AB31" s="63">
        <v>0</v>
      </c>
      <c r="AC31" s="63">
        <v>180612.06</v>
      </c>
      <c r="AD31" s="63">
        <v>0</v>
      </c>
      <c r="AE31" s="63">
        <v>5316.59</v>
      </c>
      <c r="AF31" s="63">
        <v>0</v>
      </c>
      <c r="AG31" s="63">
        <v>96839.35</v>
      </c>
      <c r="AH31" s="63">
        <v>0</v>
      </c>
      <c r="AI31" s="63">
        <v>152892.85999999999</v>
      </c>
      <c r="AJ31" s="63">
        <v>0</v>
      </c>
      <c r="AK31" s="63">
        <v>24959.69</v>
      </c>
      <c r="AL31" s="63">
        <v>0</v>
      </c>
      <c r="AM31" s="63">
        <v>0</v>
      </c>
      <c r="AN31" s="63">
        <v>11054227.470000001</v>
      </c>
      <c r="AO31" s="63">
        <v>1219499.51</v>
      </c>
      <c r="AP31" s="63">
        <v>0</v>
      </c>
      <c r="AQ31" s="63">
        <v>58076.9</v>
      </c>
      <c r="AR31" s="63">
        <v>0</v>
      </c>
      <c r="AS31" s="63">
        <v>527722.74</v>
      </c>
      <c r="AT31" s="63">
        <v>1485448.3</v>
      </c>
      <c r="AU31" s="63">
        <v>0</v>
      </c>
      <c r="AV31" s="63">
        <v>10595.57</v>
      </c>
      <c r="AW31" s="63">
        <v>345269.89</v>
      </c>
      <c r="AX31" s="63">
        <v>1432.38</v>
      </c>
      <c r="AY31" s="63">
        <v>444214</v>
      </c>
      <c r="AZ31" s="63">
        <v>0</v>
      </c>
      <c r="BA31" s="63">
        <v>758887.59</v>
      </c>
      <c r="BB31" s="63">
        <v>0</v>
      </c>
      <c r="BC31" s="63">
        <v>147231.73000000001</v>
      </c>
      <c r="BD31" s="63">
        <v>19927.43</v>
      </c>
      <c r="BE31" s="63">
        <v>0</v>
      </c>
      <c r="BF31" s="63">
        <v>0</v>
      </c>
      <c r="BG31" s="63">
        <v>0</v>
      </c>
      <c r="BH31" s="63">
        <v>0</v>
      </c>
      <c r="BI31" s="63">
        <v>2298582.0499999998</v>
      </c>
      <c r="BJ31" s="63">
        <v>91.8</v>
      </c>
      <c r="BK31" s="63">
        <v>22773357.399999999</v>
      </c>
      <c r="BL31" s="63">
        <v>110358.58</v>
      </c>
      <c r="BM31" s="63">
        <v>147156.19</v>
      </c>
      <c r="BN31" s="63">
        <v>90917.46</v>
      </c>
      <c r="BO31" s="63">
        <v>0</v>
      </c>
      <c r="BP31" s="63">
        <v>0</v>
      </c>
      <c r="BQ31" s="63">
        <v>11319.87</v>
      </c>
      <c r="BR31" s="60"/>
      <c r="BS31" s="60"/>
      <c r="BT31" s="60"/>
      <c r="BU31" s="60"/>
      <c r="BV31" s="60"/>
      <c r="BW31" s="60"/>
      <c r="BX31" s="60"/>
      <c r="BY31" s="60"/>
      <c r="BZ31" s="60"/>
    </row>
    <row r="32" spans="1:78" outlineLevel="1">
      <c r="A32" s="7"/>
      <c r="B32" s="2">
        <v>24</v>
      </c>
      <c r="C32" s="9">
        <v>5110</v>
      </c>
      <c r="D32" s="126">
        <v>23</v>
      </c>
      <c r="E32" s="9" t="s">
        <v>66</v>
      </c>
      <c r="F32" s="63"/>
      <c r="G32" s="63" t="e">
        <f t="shared" si="1"/>
        <v>#N/A</v>
      </c>
      <c r="H32" s="11"/>
      <c r="I32" s="11"/>
      <c r="J32" s="11"/>
      <c r="K32" s="11"/>
      <c r="L32" s="11"/>
      <c r="M32" s="11"/>
      <c r="N32" s="60"/>
      <c r="O32" s="178">
        <v>30</v>
      </c>
      <c r="Q32" s="63">
        <v>238402.79</v>
      </c>
      <c r="R32" s="63">
        <v>400</v>
      </c>
      <c r="S32" s="63">
        <v>0</v>
      </c>
      <c r="T32" s="63">
        <v>0</v>
      </c>
      <c r="U32" s="63">
        <v>451215.39</v>
      </c>
      <c r="V32" s="63">
        <v>89074.23</v>
      </c>
      <c r="W32" s="63">
        <v>0</v>
      </c>
      <c r="X32" s="63">
        <v>9111.48</v>
      </c>
      <c r="Y32" s="63">
        <v>0</v>
      </c>
      <c r="Z32" s="63">
        <v>88573.24</v>
      </c>
      <c r="AA32" s="63">
        <v>0</v>
      </c>
      <c r="AB32" s="63">
        <v>0</v>
      </c>
      <c r="AC32" s="63">
        <v>46910.75</v>
      </c>
      <c r="AD32" s="63">
        <v>19366.86</v>
      </c>
      <c r="AE32" s="63">
        <v>0</v>
      </c>
      <c r="AF32" s="63">
        <v>10459.83</v>
      </c>
      <c r="AG32" s="63">
        <v>20573.93</v>
      </c>
      <c r="AH32" s="63">
        <v>40490.89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1693128.07</v>
      </c>
      <c r="AO32" s="63">
        <v>0</v>
      </c>
      <c r="AP32" s="63">
        <v>0</v>
      </c>
      <c r="AQ32" s="63">
        <v>89466.559999999998</v>
      </c>
      <c r="AR32" s="63">
        <v>0</v>
      </c>
      <c r="AS32" s="63">
        <v>0</v>
      </c>
      <c r="AT32" s="63">
        <v>162061.84</v>
      </c>
      <c r="AU32" s="63">
        <v>0</v>
      </c>
      <c r="AV32" s="63">
        <v>0</v>
      </c>
      <c r="AW32" s="63">
        <v>0</v>
      </c>
      <c r="AX32" s="63">
        <v>0</v>
      </c>
      <c r="AY32" s="63">
        <v>36863</v>
      </c>
      <c r="AZ32" s="63">
        <v>190.65</v>
      </c>
      <c r="BA32" s="63">
        <v>27270.44</v>
      </c>
      <c r="BB32" s="63">
        <v>0</v>
      </c>
      <c r="BC32" s="63">
        <v>31857.78</v>
      </c>
      <c r="BD32" s="63">
        <v>33732.480000000003</v>
      </c>
      <c r="BE32" s="63">
        <v>161729.12</v>
      </c>
      <c r="BF32" s="63">
        <v>0</v>
      </c>
      <c r="BG32" s="63">
        <v>0</v>
      </c>
      <c r="BH32" s="63">
        <v>0</v>
      </c>
      <c r="BI32" s="63">
        <v>11781.33</v>
      </c>
      <c r="BJ32" s="63">
        <v>0</v>
      </c>
      <c r="BK32" s="63">
        <v>18459869.32</v>
      </c>
      <c r="BL32" s="63">
        <v>0</v>
      </c>
      <c r="BM32" s="63">
        <v>31776.33</v>
      </c>
      <c r="BN32" s="63">
        <v>0</v>
      </c>
      <c r="BO32" s="63">
        <v>6142.53</v>
      </c>
      <c r="BP32" s="63">
        <v>231856.55</v>
      </c>
      <c r="BQ32" s="63">
        <v>0</v>
      </c>
      <c r="BR32" s="60"/>
      <c r="BS32" s="60"/>
      <c r="BT32" s="60"/>
      <c r="BU32" s="60"/>
      <c r="BV32" s="60"/>
      <c r="BW32" s="60"/>
      <c r="BX32" s="60"/>
      <c r="BY32" s="60"/>
      <c r="BZ32" s="60"/>
    </row>
    <row r="33" spans="2:78" outlineLevel="1">
      <c r="B33" s="2">
        <v>25</v>
      </c>
      <c r="C33" s="9">
        <v>5112</v>
      </c>
      <c r="D33" s="126">
        <v>24</v>
      </c>
      <c r="E33" s="9" t="s">
        <v>67</v>
      </c>
      <c r="F33" s="63"/>
      <c r="G33" s="63" t="e">
        <f t="shared" si="1"/>
        <v>#N/A</v>
      </c>
      <c r="H33" s="11"/>
      <c r="I33" s="11"/>
      <c r="J33" s="11"/>
      <c r="K33" s="11"/>
      <c r="L33" s="11"/>
      <c r="M33" s="11"/>
      <c r="N33" s="60"/>
      <c r="O33" s="178">
        <v>31</v>
      </c>
      <c r="Q33" s="63">
        <v>0</v>
      </c>
      <c r="R33" s="63">
        <v>0</v>
      </c>
      <c r="S33" s="63">
        <v>0</v>
      </c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0</v>
      </c>
      <c r="Z33" s="63">
        <v>54256.06</v>
      </c>
      <c r="AA33" s="63">
        <v>0</v>
      </c>
      <c r="AB33" s="63">
        <v>400771.78</v>
      </c>
      <c r="AC33" s="63">
        <v>0</v>
      </c>
      <c r="AD33" s="63">
        <v>0</v>
      </c>
      <c r="AE33" s="63">
        <v>0</v>
      </c>
      <c r="AF33" s="63">
        <v>59211.33</v>
      </c>
      <c r="AG33" s="63">
        <v>15859.44</v>
      </c>
      <c r="AH33" s="63">
        <v>0</v>
      </c>
      <c r="AI33" s="63">
        <v>26951.41</v>
      </c>
      <c r="AJ33" s="63">
        <v>0</v>
      </c>
      <c r="AK33" s="63">
        <v>0</v>
      </c>
      <c r="AL33" s="63">
        <v>0</v>
      </c>
      <c r="AM33" s="63">
        <v>0</v>
      </c>
      <c r="AN33" s="63">
        <v>1523722.74</v>
      </c>
      <c r="AO33" s="63">
        <v>1021911.11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23900.14</v>
      </c>
      <c r="AX33" s="63">
        <v>92598.38</v>
      </c>
      <c r="AY33" s="63">
        <v>0</v>
      </c>
      <c r="AZ33" s="63">
        <v>0</v>
      </c>
      <c r="BA33" s="63">
        <v>136133.4</v>
      </c>
      <c r="BB33" s="63">
        <v>0</v>
      </c>
      <c r="BC33" s="63">
        <v>0</v>
      </c>
      <c r="BD33" s="63">
        <v>0</v>
      </c>
      <c r="BE33" s="63">
        <v>235626.41</v>
      </c>
      <c r="BF33" s="63">
        <v>0</v>
      </c>
      <c r="BG33" s="63">
        <v>0</v>
      </c>
      <c r="BH33" s="63">
        <v>0</v>
      </c>
      <c r="BI33" s="63">
        <v>17340.189999999999</v>
      </c>
      <c r="BJ33" s="63">
        <v>0</v>
      </c>
      <c r="BK33" s="63">
        <v>1276428.3500000001</v>
      </c>
      <c r="BL33" s="63">
        <v>0</v>
      </c>
      <c r="BM33" s="63">
        <v>0</v>
      </c>
      <c r="BN33" s="63">
        <v>0</v>
      </c>
      <c r="BO33" s="63">
        <v>0</v>
      </c>
      <c r="BP33" s="63">
        <v>534835.57999999996</v>
      </c>
      <c r="BQ33" s="63">
        <v>3963.36</v>
      </c>
      <c r="BR33" s="60"/>
      <c r="BS33" s="60"/>
      <c r="BT33" s="60"/>
      <c r="BU33" s="60"/>
      <c r="BV33" s="60"/>
      <c r="BW33" s="60"/>
      <c r="BX33" s="60"/>
      <c r="BY33" s="60"/>
      <c r="BZ33" s="60"/>
    </row>
    <row r="34" spans="2:78" outlineLevel="1">
      <c r="B34" s="2">
        <v>26</v>
      </c>
      <c r="C34" s="9">
        <v>5114</v>
      </c>
      <c r="D34" s="126">
        <v>25</v>
      </c>
      <c r="E34" s="9" t="s">
        <v>68</v>
      </c>
      <c r="F34" s="63"/>
      <c r="G34" s="63" t="e">
        <f t="shared" si="1"/>
        <v>#N/A</v>
      </c>
      <c r="H34" s="11"/>
      <c r="I34" s="11"/>
      <c r="J34" s="11"/>
      <c r="K34" s="11"/>
      <c r="L34" s="11"/>
      <c r="M34" s="11"/>
      <c r="N34" s="60"/>
      <c r="O34" s="178">
        <v>32</v>
      </c>
      <c r="Q34" s="63">
        <v>5627414.6399999997</v>
      </c>
      <c r="R34" s="63">
        <v>51941.4</v>
      </c>
      <c r="S34" s="63">
        <v>11448.35</v>
      </c>
      <c r="T34" s="63">
        <v>72467</v>
      </c>
      <c r="U34" s="63">
        <v>375530.55</v>
      </c>
      <c r="V34" s="63">
        <v>46545.35</v>
      </c>
      <c r="W34" s="63">
        <v>32297.94</v>
      </c>
      <c r="X34" s="63">
        <v>9462.0400000000009</v>
      </c>
      <c r="Y34" s="63">
        <v>0</v>
      </c>
      <c r="Z34" s="63">
        <v>3122389.9</v>
      </c>
      <c r="AA34" s="63">
        <v>138576.85999999999</v>
      </c>
      <c r="AB34" s="63">
        <v>-18.190000000000001</v>
      </c>
      <c r="AC34" s="63">
        <v>92311.25</v>
      </c>
      <c r="AD34" s="63">
        <v>34430.97</v>
      </c>
      <c r="AE34" s="63">
        <v>0</v>
      </c>
      <c r="AF34" s="63">
        <v>24436.59</v>
      </c>
      <c r="AG34" s="63">
        <v>0</v>
      </c>
      <c r="AH34" s="63">
        <v>12112.31</v>
      </c>
      <c r="AI34" s="63">
        <v>0</v>
      </c>
      <c r="AJ34" s="63">
        <v>148575.87</v>
      </c>
      <c r="AK34" s="63">
        <v>0</v>
      </c>
      <c r="AL34" s="63">
        <v>0</v>
      </c>
      <c r="AM34" s="63">
        <v>0</v>
      </c>
      <c r="AN34" s="63">
        <v>14348389.18</v>
      </c>
      <c r="AO34" s="63">
        <v>1209628.72</v>
      </c>
      <c r="AP34" s="63">
        <v>131451.69</v>
      </c>
      <c r="AQ34" s="63">
        <v>224358.5</v>
      </c>
      <c r="AR34" s="63">
        <v>0</v>
      </c>
      <c r="AS34" s="63">
        <v>391298.58</v>
      </c>
      <c r="AT34" s="63">
        <v>779674.3</v>
      </c>
      <c r="AU34" s="63">
        <v>0</v>
      </c>
      <c r="AV34" s="63">
        <v>111111.09</v>
      </c>
      <c r="AW34" s="63">
        <v>72176.600000000006</v>
      </c>
      <c r="AX34" s="63">
        <v>0</v>
      </c>
      <c r="AY34" s="63">
        <v>96890</v>
      </c>
      <c r="AZ34" s="63">
        <v>8956.41</v>
      </c>
      <c r="BA34" s="63">
        <v>144580.62</v>
      </c>
      <c r="BB34" s="63">
        <v>0</v>
      </c>
      <c r="BC34" s="63">
        <v>490321.33</v>
      </c>
      <c r="BD34" s="63">
        <v>155258.92000000001</v>
      </c>
      <c r="BE34" s="63">
        <v>204916.9</v>
      </c>
      <c r="BF34" s="63">
        <v>182.16</v>
      </c>
      <c r="BG34" s="63">
        <v>80620.55</v>
      </c>
      <c r="BH34" s="63">
        <v>0</v>
      </c>
      <c r="BI34" s="63">
        <v>204742.97</v>
      </c>
      <c r="BJ34" s="63">
        <v>0</v>
      </c>
      <c r="BK34" s="63">
        <v>492159.48</v>
      </c>
      <c r="BL34" s="63">
        <v>0</v>
      </c>
      <c r="BM34" s="63">
        <v>161851.37</v>
      </c>
      <c r="BN34" s="63">
        <v>25496.21</v>
      </c>
      <c r="BO34" s="63">
        <v>181732.09</v>
      </c>
      <c r="BP34" s="63">
        <v>54909.9</v>
      </c>
      <c r="BQ34" s="63">
        <v>479.88</v>
      </c>
      <c r="BR34" s="60"/>
      <c r="BS34" s="60"/>
      <c r="BT34" s="60"/>
      <c r="BU34" s="60"/>
      <c r="BV34" s="60"/>
      <c r="BW34" s="60"/>
      <c r="BX34" s="60"/>
      <c r="BY34" s="60"/>
      <c r="BZ34" s="60"/>
    </row>
    <row r="35" spans="2:78" outlineLevel="1">
      <c r="B35" s="2">
        <v>27</v>
      </c>
      <c r="C35" s="9">
        <v>5120</v>
      </c>
      <c r="D35" s="126">
        <v>26</v>
      </c>
      <c r="E35" s="9" t="s">
        <v>69</v>
      </c>
      <c r="F35" s="63"/>
      <c r="G35" s="63" t="e">
        <f t="shared" si="1"/>
        <v>#N/A</v>
      </c>
      <c r="H35" s="11"/>
      <c r="I35" s="11"/>
      <c r="J35" s="11"/>
      <c r="K35" s="11"/>
      <c r="L35" s="11"/>
      <c r="M35" s="11"/>
      <c r="N35" s="60"/>
      <c r="O35" s="178">
        <v>33</v>
      </c>
      <c r="Q35" s="63">
        <v>1192128.3999999999</v>
      </c>
      <c r="R35" s="63">
        <v>114114.32</v>
      </c>
      <c r="S35" s="63">
        <v>2454.17</v>
      </c>
      <c r="T35" s="63">
        <v>13210</v>
      </c>
      <c r="U35" s="63">
        <v>31558.9</v>
      </c>
      <c r="V35" s="63">
        <v>129218.61</v>
      </c>
      <c r="W35" s="63">
        <v>58253.89</v>
      </c>
      <c r="X35" s="63">
        <v>5873.54</v>
      </c>
      <c r="Y35" s="63">
        <v>115450.83</v>
      </c>
      <c r="Z35" s="63">
        <v>34554.58</v>
      </c>
      <c r="AA35" s="63">
        <v>213445.87</v>
      </c>
      <c r="AB35" s="63">
        <v>553395.86</v>
      </c>
      <c r="AC35" s="63">
        <v>9951.5</v>
      </c>
      <c r="AD35" s="63">
        <v>61985.86</v>
      </c>
      <c r="AE35" s="63">
        <v>89317.53</v>
      </c>
      <c r="AF35" s="63">
        <v>103406.39</v>
      </c>
      <c r="AG35" s="63">
        <v>7688.36</v>
      </c>
      <c r="AH35" s="63">
        <v>118259.52</v>
      </c>
      <c r="AI35" s="63">
        <v>4112.33</v>
      </c>
      <c r="AJ35" s="63">
        <v>82020.134999999995</v>
      </c>
      <c r="AK35" s="63">
        <v>120649.03</v>
      </c>
      <c r="AL35" s="63">
        <v>11652.75</v>
      </c>
      <c r="AM35" s="63">
        <v>6458.06</v>
      </c>
      <c r="AN35" s="63">
        <v>25048878.789999999</v>
      </c>
      <c r="AO35" s="63">
        <v>970457.01</v>
      </c>
      <c r="AP35" s="63">
        <v>42189.95</v>
      </c>
      <c r="AQ35" s="63">
        <v>68117.759999999995</v>
      </c>
      <c r="AR35" s="63">
        <v>0</v>
      </c>
      <c r="AS35" s="63">
        <v>87185.01</v>
      </c>
      <c r="AT35" s="63">
        <v>512001.35</v>
      </c>
      <c r="AU35" s="63">
        <v>185972.57</v>
      </c>
      <c r="AV35" s="63">
        <v>31056.799999999999</v>
      </c>
      <c r="AW35" s="63">
        <v>206444.45</v>
      </c>
      <c r="AX35" s="63">
        <v>76690.44</v>
      </c>
      <c r="AY35" s="63">
        <v>96220</v>
      </c>
      <c r="AZ35" s="63">
        <v>20183.96</v>
      </c>
      <c r="BA35" s="63">
        <v>35457.089999999997</v>
      </c>
      <c r="BB35" s="63">
        <v>4458.6499999999996</v>
      </c>
      <c r="BC35" s="63">
        <v>461115.24</v>
      </c>
      <c r="BD35" s="63">
        <v>13329.32</v>
      </c>
      <c r="BE35" s="63">
        <v>7256.66</v>
      </c>
      <c r="BF35" s="63">
        <v>1445.05</v>
      </c>
      <c r="BG35" s="63">
        <v>23991.19</v>
      </c>
      <c r="BH35" s="63">
        <v>69978.23</v>
      </c>
      <c r="BI35" s="63">
        <v>259218.14</v>
      </c>
      <c r="BJ35" s="63">
        <v>23004.42</v>
      </c>
      <c r="BK35" s="63">
        <v>1286151.8999999999</v>
      </c>
      <c r="BL35" s="63">
        <v>85422.36</v>
      </c>
      <c r="BM35" s="63">
        <v>124809.94</v>
      </c>
      <c r="BN35" s="63">
        <v>14431.68</v>
      </c>
      <c r="BO35" s="63">
        <v>123131</v>
      </c>
      <c r="BP35" s="63">
        <v>447216.74</v>
      </c>
      <c r="BQ35" s="63">
        <v>246753.28</v>
      </c>
      <c r="BR35" s="60"/>
      <c r="BS35" s="60"/>
      <c r="BT35" s="60"/>
      <c r="BU35" s="60"/>
      <c r="BV35" s="60"/>
      <c r="BW35" s="60"/>
      <c r="BX35" s="60"/>
      <c r="BY35" s="60"/>
      <c r="BZ35" s="60"/>
    </row>
    <row r="36" spans="2:78" outlineLevel="1">
      <c r="B36" s="2">
        <v>28</v>
      </c>
      <c r="C36" s="9">
        <v>5125</v>
      </c>
      <c r="D36" s="126">
        <v>27</v>
      </c>
      <c r="E36" s="9" t="s">
        <v>70</v>
      </c>
      <c r="F36" s="63"/>
      <c r="G36" s="63" t="e">
        <f t="shared" si="1"/>
        <v>#N/A</v>
      </c>
      <c r="H36" s="11"/>
      <c r="I36" s="11"/>
      <c r="J36" s="11"/>
      <c r="K36" s="11"/>
      <c r="L36" s="11"/>
      <c r="M36" s="11"/>
      <c r="N36" s="60"/>
      <c r="O36" s="178">
        <v>34</v>
      </c>
      <c r="Q36" s="63">
        <v>4005089.94</v>
      </c>
      <c r="R36" s="63">
        <v>854630.5</v>
      </c>
      <c r="S36" s="63">
        <v>43084.44</v>
      </c>
      <c r="T36" s="63">
        <v>195873</v>
      </c>
      <c r="U36" s="63">
        <v>2511435.31</v>
      </c>
      <c r="V36" s="63">
        <v>446966.64</v>
      </c>
      <c r="W36" s="63">
        <v>33747.040000000001</v>
      </c>
      <c r="X36" s="63">
        <v>4966</v>
      </c>
      <c r="Y36" s="63">
        <v>208403.13</v>
      </c>
      <c r="Z36" s="63">
        <v>874580.83</v>
      </c>
      <c r="AA36" s="63">
        <v>625900.57999999996</v>
      </c>
      <c r="AB36" s="63">
        <v>0</v>
      </c>
      <c r="AC36" s="63">
        <v>44293.75</v>
      </c>
      <c r="AD36" s="63">
        <v>219141.84</v>
      </c>
      <c r="AE36" s="63">
        <v>151205.1</v>
      </c>
      <c r="AF36" s="63">
        <v>88643.62</v>
      </c>
      <c r="AG36" s="63">
        <v>5063.04</v>
      </c>
      <c r="AH36" s="63">
        <v>323712.78000000003</v>
      </c>
      <c r="AI36" s="63">
        <v>77308.240000000005</v>
      </c>
      <c r="AJ36" s="63">
        <v>0</v>
      </c>
      <c r="AK36" s="63">
        <v>162689.82999999999</v>
      </c>
      <c r="AL36" s="63">
        <v>2011.2</v>
      </c>
      <c r="AM36" s="63">
        <v>36034.85</v>
      </c>
      <c r="AN36" s="63">
        <v>38374943.07</v>
      </c>
      <c r="AO36" s="63">
        <v>1087504.6000000001</v>
      </c>
      <c r="AP36" s="63">
        <v>83383.3</v>
      </c>
      <c r="AQ36" s="63">
        <v>249633.26</v>
      </c>
      <c r="AR36" s="63">
        <v>0</v>
      </c>
      <c r="AS36" s="63">
        <v>34275</v>
      </c>
      <c r="AT36" s="63">
        <v>1521266.44</v>
      </c>
      <c r="AU36" s="63">
        <v>456835.22</v>
      </c>
      <c r="AV36" s="63">
        <v>280366.78000000003</v>
      </c>
      <c r="AW36" s="63">
        <v>1001258.79</v>
      </c>
      <c r="AX36" s="63">
        <v>150450.54999999999</v>
      </c>
      <c r="AY36" s="63">
        <v>217468</v>
      </c>
      <c r="AZ36" s="63">
        <v>412655.6</v>
      </c>
      <c r="BA36" s="63">
        <v>38343.26</v>
      </c>
      <c r="BB36" s="63">
        <v>30963.75</v>
      </c>
      <c r="BC36" s="63">
        <v>0</v>
      </c>
      <c r="BD36" s="63">
        <v>53572.24</v>
      </c>
      <c r="BE36" s="63">
        <v>809660.95</v>
      </c>
      <c r="BF36" s="63">
        <v>17125.580000000002</v>
      </c>
      <c r="BG36" s="63">
        <v>264292.03999999998</v>
      </c>
      <c r="BH36" s="63">
        <v>0</v>
      </c>
      <c r="BI36" s="63">
        <v>1167353.2</v>
      </c>
      <c r="BJ36" s="63">
        <v>30160.43</v>
      </c>
      <c r="BK36" s="63">
        <v>6710805.2000000002</v>
      </c>
      <c r="BL36" s="63">
        <v>136951.89000000001</v>
      </c>
      <c r="BM36" s="63">
        <v>610470.68999999994</v>
      </c>
      <c r="BN36" s="63">
        <v>19739.71</v>
      </c>
      <c r="BO36" s="63">
        <v>298919.12</v>
      </c>
      <c r="BP36" s="63">
        <v>1709534.31</v>
      </c>
      <c r="BQ36" s="63">
        <v>1247527.75</v>
      </c>
      <c r="BR36" s="60"/>
      <c r="BS36" s="60"/>
      <c r="BT36" s="60"/>
      <c r="BU36" s="60"/>
      <c r="BV36" s="60"/>
      <c r="BW36" s="60"/>
      <c r="BX36" s="60"/>
      <c r="BY36" s="60"/>
      <c r="BZ36" s="60"/>
    </row>
    <row r="37" spans="2:78" outlineLevel="1">
      <c r="B37" s="2">
        <v>29</v>
      </c>
      <c r="C37" s="9">
        <v>5130</v>
      </c>
      <c r="D37" s="126">
        <v>28</v>
      </c>
      <c r="E37" s="9" t="s">
        <v>71</v>
      </c>
      <c r="F37" s="63"/>
      <c r="G37" s="63" t="e">
        <f t="shared" si="1"/>
        <v>#N/A</v>
      </c>
      <c r="H37" s="11"/>
      <c r="I37" s="11"/>
      <c r="J37" s="11"/>
      <c r="K37" s="11"/>
      <c r="L37" s="11"/>
      <c r="M37" s="11"/>
      <c r="N37" s="60"/>
      <c r="O37" s="178">
        <v>35</v>
      </c>
      <c r="Q37" s="63">
        <v>0</v>
      </c>
      <c r="R37" s="63">
        <v>220721.16</v>
      </c>
      <c r="S37" s="63">
        <v>11382.24</v>
      </c>
      <c r="T37" s="63">
        <v>380078</v>
      </c>
      <c r="U37" s="63">
        <v>681990.66</v>
      </c>
      <c r="V37" s="63">
        <v>266889.77</v>
      </c>
      <c r="W37" s="63">
        <v>77833</v>
      </c>
      <c r="X37" s="63">
        <v>0</v>
      </c>
      <c r="Y37" s="63">
        <v>97883.25</v>
      </c>
      <c r="Z37" s="63">
        <v>33443.410000000003</v>
      </c>
      <c r="AA37" s="63">
        <v>380339.4</v>
      </c>
      <c r="AB37" s="63">
        <v>70020.63</v>
      </c>
      <c r="AC37" s="63">
        <v>290578.19</v>
      </c>
      <c r="AD37" s="63">
        <v>303155.45</v>
      </c>
      <c r="AE37" s="63">
        <v>147918.59</v>
      </c>
      <c r="AF37" s="63">
        <v>1106618.19</v>
      </c>
      <c r="AG37" s="63">
        <v>12001.66</v>
      </c>
      <c r="AH37" s="63">
        <v>243025.97</v>
      </c>
      <c r="AI37" s="63">
        <v>48380.47</v>
      </c>
      <c r="AJ37" s="63">
        <v>0</v>
      </c>
      <c r="AK37" s="63">
        <v>4872.53</v>
      </c>
      <c r="AL37" s="63">
        <v>0</v>
      </c>
      <c r="AM37" s="63">
        <v>9752.06</v>
      </c>
      <c r="AN37" s="63">
        <v>10081459.880000001</v>
      </c>
      <c r="AO37" s="63">
        <v>293019.25</v>
      </c>
      <c r="AP37" s="63">
        <v>256641.38</v>
      </c>
      <c r="AQ37" s="63">
        <v>96609.84</v>
      </c>
      <c r="AR37" s="63">
        <v>111516.44</v>
      </c>
      <c r="AS37" s="63">
        <v>772082.51</v>
      </c>
      <c r="AT37" s="63">
        <v>286690.83</v>
      </c>
      <c r="AU37" s="63">
        <v>0</v>
      </c>
      <c r="AV37" s="63">
        <v>0</v>
      </c>
      <c r="AW37" s="63">
        <v>243105.11</v>
      </c>
      <c r="AX37" s="63">
        <v>55225.41</v>
      </c>
      <c r="AY37" s="63">
        <v>274658</v>
      </c>
      <c r="AZ37" s="63">
        <v>11539.13</v>
      </c>
      <c r="BA37" s="63">
        <v>39550.589999999997</v>
      </c>
      <c r="BB37" s="63">
        <v>15665.37</v>
      </c>
      <c r="BC37" s="63">
        <v>0</v>
      </c>
      <c r="BD37" s="63">
        <v>52324.57</v>
      </c>
      <c r="BE37" s="63">
        <v>8306.6299999999992</v>
      </c>
      <c r="BF37" s="63">
        <v>33585.870000000003</v>
      </c>
      <c r="BG37" s="63">
        <v>26496.22</v>
      </c>
      <c r="BH37" s="63">
        <v>0</v>
      </c>
      <c r="BI37" s="63">
        <v>683239.73</v>
      </c>
      <c r="BJ37" s="63">
        <v>19868.46</v>
      </c>
      <c r="BK37" s="63">
        <v>679085.16</v>
      </c>
      <c r="BL37" s="63">
        <v>72647</v>
      </c>
      <c r="BM37" s="63">
        <v>364608.32</v>
      </c>
      <c r="BN37" s="63">
        <v>18428.64</v>
      </c>
      <c r="BO37" s="63">
        <v>156964.39000000001</v>
      </c>
      <c r="BP37" s="63">
        <v>1894950.95</v>
      </c>
      <c r="BQ37" s="63">
        <v>1124977.0900000001</v>
      </c>
      <c r="BR37" s="60"/>
      <c r="BS37" s="60"/>
      <c r="BT37" s="60"/>
      <c r="BU37" s="60"/>
      <c r="BV37" s="60"/>
      <c r="BW37" s="60"/>
      <c r="BX37" s="60"/>
      <c r="BY37" s="60"/>
      <c r="BZ37" s="60"/>
    </row>
    <row r="38" spans="2:78" outlineLevel="1">
      <c r="B38" s="2">
        <v>30</v>
      </c>
      <c r="C38" s="9">
        <v>5135</v>
      </c>
      <c r="D38" s="126">
        <v>29</v>
      </c>
      <c r="E38" s="9" t="s">
        <v>72</v>
      </c>
      <c r="F38" s="63"/>
      <c r="G38" s="63" t="e">
        <f t="shared" si="1"/>
        <v>#N/A</v>
      </c>
      <c r="H38" s="11"/>
      <c r="I38" s="11"/>
      <c r="J38" s="11"/>
      <c r="K38" s="11"/>
      <c r="L38" s="11"/>
      <c r="M38" s="11"/>
      <c r="N38" s="60"/>
      <c r="O38" s="178">
        <v>36</v>
      </c>
      <c r="Q38" s="63">
        <v>5561591.7999999998</v>
      </c>
      <c r="R38" s="63">
        <v>4060639.8</v>
      </c>
      <c r="S38" s="63">
        <v>59809.73</v>
      </c>
      <c r="T38" s="63">
        <v>264862</v>
      </c>
      <c r="U38" s="63">
        <v>870138.2</v>
      </c>
      <c r="V38" s="63">
        <v>610107.96</v>
      </c>
      <c r="W38" s="63">
        <v>84200.72</v>
      </c>
      <c r="X38" s="63">
        <v>9720</v>
      </c>
      <c r="Y38" s="63">
        <v>53735.73</v>
      </c>
      <c r="Z38" s="63">
        <v>1571789.32</v>
      </c>
      <c r="AA38" s="63">
        <v>193659.42</v>
      </c>
      <c r="AB38" s="63">
        <v>1301139.1299999999</v>
      </c>
      <c r="AC38" s="63">
        <v>162312.03</v>
      </c>
      <c r="AD38" s="63">
        <v>189304.06</v>
      </c>
      <c r="AE38" s="63">
        <v>471968.92</v>
      </c>
      <c r="AF38" s="63">
        <v>140510.96</v>
      </c>
      <c r="AG38" s="63">
        <v>62367.57</v>
      </c>
      <c r="AH38" s="63">
        <v>691347.5</v>
      </c>
      <c r="AI38" s="63">
        <v>73269.119999999995</v>
      </c>
      <c r="AJ38" s="63">
        <v>352283.42</v>
      </c>
      <c r="AK38" s="63">
        <v>26999.05</v>
      </c>
      <c r="AL38" s="63">
        <v>7450</v>
      </c>
      <c r="AM38" s="63">
        <v>113881.24</v>
      </c>
      <c r="AN38" s="63">
        <v>112637759.7</v>
      </c>
      <c r="AO38" s="63">
        <v>6937370.0999999996</v>
      </c>
      <c r="AP38" s="63">
        <v>434244.02</v>
      </c>
      <c r="AQ38" s="63">
        <v>209929.36</v>
      </c>
      <c r="AR38" s="63">
        <v>99417.65</v>
      </c>
      <c r="AS38" s="63">
        <v>221647.7</v>
      </c>
      <c r="AT38" s="63">
        <v>1537574.99</v>
      </c>
      <c r="AU38" s="63">
        <v>446140.59</v>
      </c>
      <c r="AV38" s="63">
        <v>398422.99</v>
      </c>
      <c r="AW38" s="63">
        <v>731976.97</v>
      </c>
      <c r="AX38" s="63">
        <v>67026.19</v>
      </c>
      <c r="AY38" s="63">
        <v>803201</v>
      </c>
      <c r="AZ38" s="63">
        <v>182389.4</v>
      </c>
      <c r="BA38" s="63">
        <v>550697.68000000005</v>
      </c>
      <c r="BB38" s="63">
        <v>96184.5</v>
      </c>
      <c r="BC38" s="63">
        <v>169743.13</v>
      </c>
      <c r="BD38" s="63">
        <v>137121</v>
      </c>
      <c r="BE38" s="63">
        <v>724440.41</v>
      </c>
      <c r="BF38" s="63">
        <v>135081.26999999999</v>
      </c>
      <c r="BG38" s="63">
        <v>39222.61</v>
      </c>
      <c r="BH38" s="63">
        <v>75010.37</v>
      </c>
      <c r="BI38" s="63">
        <v>2527645.3199999998</v>
      </c>
      <c r="BJ38" s="63">
        <v>81673.8</v>
      </c>
      <c r="BK38" s="63">
        <v>3647224.84</v>
      </c>
      <c r="BL38" s="63">
        <v>170914.48</v>
      </c>
      <c r="BM38" s="63">
        <v>356541.93</v>
      </c>
      <c r="BN38" s="63">
        <v>69361.63</v>
      </c>
      <c r="BO38" s="63">
        <v>278123.52000000002</v>
      </c>
      <c r="BP38" s="63">
        <v>921357.92</v>
      </c>
      <c r="BQ38" s="63">
        <v>1263202.19</v>
      </c>
      <c r="BR38" s="60"/>
      <c r="BS38" s="60"/>
      <c r="BT38" s="60"/>
      <c r="BU38" s="60"/>
      <c r="BV38" s="60"/>
      <c r="BW38" s="60"/>
      <c r="BX38" s="60"/>
      <c r="BY38" s="60"/>
      <c r="BZ38" s="60"/>
    </row>
    <row r="39" spans="2:78" outlineLevel="1">
      <c r="B39" s="2">
        <v>31</v>
      </c>
      <c r="C39" s="9">
        <v>5145</v>
      </c>
      <c r="D39" s="126">
        <v>30</v>
      </c>
      <c r="E39" s="9" t="s">
        <v>73</v>
      </c>
      <c r="F39" s="63"/>
      <c r="G39" s="63" t="e">
        <f t="shared" si="1"/>
        <v>#N/A</v>
      </c>
      <c r="H39" s="11"/>
      <c r="I39" s="11"/>
      <c r="J39" s="11"/>
      <c r="K39" s="11"/>
      <c r="L39" s="11"/>
      <c r="M39" s="11"/>
      <c r="N39" s="60"/>
      <c r="O39" s="178">
        <v>37</v>
      </c>
      <c r="Q39" s="63">
        <v>0</v>
      </c>
      <c r="R39" s="63">
        <v>0</v>
      </c>
      <c r="S39" s="63">
        <v>0</v>
      </c>
      <c r="T39" s="63">
        <v>29899</v>
      </c>
      <c r="U39" s="63">
        <v>1637.02</v>
      </c>
      <c r="V39" s="63">
        <v>25136.17</v>
      </c>
      <c r="W39" s="63">
        <v>48.98</v>
      </c>
      <c r="X39" s="63">
        <v>0</v>
      </c>
      <c r="Y39" s="63">
        <v>349.68</v>
      </c>
      <c r="Z39" s="63">
        <v>8744.6200000000008</v>
      </c>
      <c r="AA39" s="63">
        <v>8711.92</v>
      </c>
      <c r="AB39" s="63">
        <v>0</v>
      </c>
      <c r="AC39" s="63">
        <v>372.04</v>
      </c>
      <c r="AD39" s="63">
        <v>0</v>
      </c>
      <c r="AE39" s="63">
        <v>0</v>
      </c>
      <c r="AF39" s="63">
        <v>29144</v>
      </c>
      <c r="AG39" s="63">
        <v>0</v>
      </c>
      <c r="AH39" s="63">
        <v>100349.64</v>
      </c>
      <c r="AI39" s="63">
        <v>375.35</v>
      </c>
      <c r="AJ39" s="63">
        <v>0</v>
      </c>
      <c r="AK39" s="63">
        <v>165.52</v>
      </c>
      <c r="AL39" s="63">
        <v>0</v>
      </c>
      <c r="AM39" s="63">
        <v>0</v>
      </c>
      <c r="AN39" s="63">
        <v>58000.44</v>
      </c>
      <c r="AO39" s="63">
        <v>221188.48000000001</v>
      </c>
      <c r="AP39" s="63">
        <v>0</v>
      </c>
      <c r="AQ39" s="63">
        <v>38694.660000000003</v>
      </c>
      <c r="AR39" s="63">
        <v>0</v>
      </c>
      <c r="AS39" s="63">
        <v>0</v>
      </c>
      <c r="AT39" s="63">
        <v>447590.5</v>
      </c>
      <c r="AU39" s="63">
        <v>0</v>
      </c>
      <c r="AV39" s="63">
        <v>2701.76</v>
      </c>
      <c r="AW39" s="63">
        <v>17354.14</v>
      </c>
      <c r="AX39" s="63">
        <v>156.04</v>
      </c>
      <c r="AY39" s="63">
        <v>46920</v>
      </c>
      <c r="AZ39" s="63">
        <v>1662.1</v>
      </c>
      <c r="BA39" s="63">
        <v>17.91</v>
      </c>
      <c r="BB39" s="63">
        <v>0</v>
      </c>
      <c r="BC39" s="63">
        <v>251705.58</v>
      </c>
      <c r="BD39" s="63">
        <v>482.89</v>
      </c>
      <c r="BE39" s="63">
        <v>13571.66</v>
      </c>
      <c r="BF39" s="63">
        <v>0</v>
      </c>
      <c r="BG39" s="63">
        <v>81.069999999999993</v>
      </c>
      <c r="BH39" s="63">
        <v>0</v>
      </c>
      <c r="BI39" s="63">
        <v>110236.59</v>
      </c>
      <c r="BJ39" s="63">
        <v>0</v>
      </c>
      <c r="BK39" s="63">
        <v>4597138.88</v>
      </c>
      <c r="BL39" s="63">
        <v>0</v>
      </c>
      <c r="BM39" s="63">
        <v>357.25</v>
      </c>
      <c r="BN39" s="63">
        <v>75.63</v>
      </c>
      <c r="BO39" s="63">
        <v>0</v>
      </c>
      <c r="BP39" s="63">
        <v>67890.97</v>
      </c>
      <c r="BQ39" s="63">
        <v>214474.93</v>
      </c>
      <c r="BR39" s="60"/>
      <c r="BS39" s="60"/>
      <c r="BT39" s="60"/>
      <c r="BU39" s="60"/>
      <c r="BV39" s="60"/>
      <c r="BW39" s="60"/>
      <c r="BX39" s="60"/>
      <c r="BY39" s="60"/>
      <c r="BZ39" s="60"/>
    </row>
    <row r="40" spans="2:78" outlineLevel="1">
      <c r="B40" s="2">
        <v>32</v>
      </c>
      <c r="C40" s="9">
        <v>5150</v>
      </c>
      <c r="D40" s="126">
        <v>31</v>
      </c>
      <c r="E40" s="9" t="s">
        <v>74</v>
      </c>
      <c r="F40" s="63"/>
      <c r="G40" s="63" t="e">
        <f t="shared" si="1"/>
        <v>#N/A</v>
      </c>
      <c r="H40" s="11"/>
      <c r="I40" s="11"/>
      <c r="J40" s="11"/>
      <c r="K40" s="11"/>
      <c r="L40" s="11"/>
      <c r="M40" s="11"/>
      <c r="N40" s="60"/>
      <c r="O40" s="178">
        <v>38</v>
      </c>
      <c r="Q40" s="63">
        <v>2530227.44</v>
      </c>
      <c r="R40" s="63">
        <v>0</v>
      </c>
      <c r="S40" s="63">
        <v>0</v>
      </c>
      <c r="T40" s="63">
        <v>14605</v>
      </c>
      <c r="U40" s="63">
        <v>297033.55</v>
      </c>
      <c r="V40" s="63">
        <v>34573.519999999997</v>
      </c>
      <c r="W40" s="63">
        <v>16614.82</v>
      </c>
      <c r="X40" s="63">
        <v>1297.5</v>
      </c>
      <c r="Y40" s="63">
        <v>55154.04</v>
      </c>
      <c r="Z40" s="63">
        <v>282328.06</v>
      </c>
      <c r="AA40" s="63">
        <v>77229.52</v>
      </c>
      <c r="AB40" s="63">
        <v>0</v>
      </c>
      <c r="AC40" s="63">
        <v>38266.11</v>
      </c>
      <c r="AD40" s="63">
        <v>48305.41</v>
      </c>
      <c r="AE40" s="63">
        <v>71135.520000000004</v>
      </c>
      <c r="AF40" s="63">
        <v>89030.81</v>
      </c>
      <c r="AG40" s="63">
        <v>418.85</v>
      </c>
      <c r="AH40" s="63">
        <v>56763.6</v>
      </c>
      <c r="AI40" s="63">
        <v>11904.7</v>
      </c>
      <c r="AJ40" s="63">
        <v>25574.44</v>
      </c>
      <c r="AK40" s="63">
        <v>6609.89</v>
      </c>
      <c r="AL40" s="63">
        <v>0</v>
      </c>
      <c r="AM40" s="63">
        <v>9542.7900000000009</v>
      </c>
      <c r="AN40" s="63">
        <v>1680243.31</v>
      </c>
      <c r="AO40" s="63">
        <v>759364.28</v>
      </c>
      <c r="AP40" s="63">
        <v>9494.56</v>
      </c>
      <c r="AQ40" s="63">
        <v>149467.66</v>
      </c>
      <c r="AR40" s="63">
        <v>0</v>
      </c>
      <c r="AS40" s="63">
        <v>20598.78</v>
      </c>
      <c r="AT40" s="63">
        <v>1617151.62</v>
      </c>
      <c r="AU40" s="63">
        <v>83432.039999999994</v>
      </c>
      <c r="AV40" s="63">
        <v>276927.92</v>
      </c>
      <c r="AW40" s="63">
        <v>294196.36</v>
      </c>
      <c r="AX40" s="63">
        <v>32041.61</v>
      </c>
      <c r="AY40" s="63">
        <v>78309</v>
      </c>
      <c r="AZ40" s="63">
        <v>56236.7</v>
      </c>
      <c r="BA40" s="63">
        <v>474144.98</v>
      </c>
      <c r="BB40" s="63">
        <v>3331.56</v>
      </c>
      <c r="BC40" s="63">
        <v>0</v>
      </c>
      <c r="BD40" s="63">
        <v>17530.87</v>
      </c>
      <c r="BE40" s="63">
        <v>195188.14</v>
      </c>
      <c r="BF40" s="63">
        <v>1347.83</v>
      </c>
      <c r="BG40" s="63">
        <v>5527.26</v>
      </c>
      <c r="BH40" s="63">
        <v>0</v>
      </c>
      <c r="BI40" s="63">
        <v>245914.62</v>
      </c>
      <c r="BJ40" s="63">
        <v>14770.43</v>
      </c>
      <c r="BK40" s="63">
        <v>13416937.029999999</v>
      </c>
      <c r="BL40" s="63">
        <v>154680.57</v>
      </c>
      <c r="BM40" s="63">
        <v>108851.44</v>
      </c>
      <c r="BN40" s="63">
        <v>0</v>
      </c>
      <c r="BO40" s="63">
        <v>35935.620000000003</v>
      </c>
      <c r="BP40" s="63">
        <v>865754.87</v>
      </c>
      <c r="BQ40" s="63">
        <v>1365236.54</v>
      </c>
      <c r="BR40" s="60"/>
      <c r="BS40" s="60"/>
      <c r="BT40" s="60"/>
      <c r="BU40" s="60"/>
      <c r="BV40" s="60"/>
      <c r="BW40" s="60"/>
      <c r="BX40" s="60"/>
      <c r="BY40" s="60"/>
      <c r="BZ40" s="60"/>
    </row>
    <row r="41" spans="2:78" outlineLevel="1">
      <c r="B41" s="2">
        <v>33</v>
      </c>
      <c r="C41" s="9">
        <v>5155</v>
      </c>
      <c r="D41" s="126">
        <v>32</v>
      </c>
      <c r="E41" s="9" t="s">
        <v>75</v>
      </c>
      <c r="F41" s="63"/>
      <c r="G41" s="63" t="e">
        <f t="shared" si="1"/>
        <v>#N/A</v>
      </c>
      <c r="H41" s="11"/>
      <c r="I41" s="11"/>
      <c r="J41" s="11"/>
      <c r="K41" s="11"/>
      <c r="L41" s="11"/>
      <c r="M41" s="11"/>
      <c r="N41" s="60"/>
      <c r="O41" s="178">
        <v>39</v>
      </c>
      <c r="Q41" s="63">
        <v>0</v>
      </c>
      <c r="R41" s="63">
        <v>0</v>
      </c>
      <c r="S41" s="63">
        <v>0</v>
      </c>
      <c r="T41" s="63">
        <v>46713</v>
      </c>
      <c r="U41" s="63">
        <v>833446.41</v>
      </c>
      <c r="V41" s="63">
        <v>76966.8</v>
      </c>
      <c r="W41" s="63">
        <v>96251.94</v>
      </c>
      <c r="X41" s="63">
        <v>1720</v>
      </c>
      <c r="Y41" s="63">
        <v>133284.57999999999</v>
      </c>
      <c r="Z41" s="63">
        <v>257485.61</v>
      </c>
      <c r="AA41" s="63">
        <v>309114.46000000002</v>
      </c>
      <c r="AB41" s="63">
        <v>537621.41</v>
      </c>
      <c r="AC41" s="63">
        <v>249870.13</v>
      </c>
      <c r="AD41" s="63">
        <v>-299940.86</v>
      </c>
      <c r="AE41" s="63">
        <v>152390.97</v>
      </c>
      <c r="AF41" s="63">
        <v>127428.93</v>
      </c>
      <c r="AG41" s="63">
        <v>3166.47</v>
      </c>
      <c r="AH41" s="63">
        <v>142079.34</v>
      </c>
      <c r="AI41" s="63">
        <v>20250</v>
      </c>
      <c r="AJ41" s="63">
        <v>0</v>
      </c>
      <c r="AK41" s="63">
        <v>2632.35</v>
      </c>
      <c r="AL41" s="63">
        <v>4274</v>
      </c>
      <c r="AM41" s="63">
        <v>12414.62</v>
      </c>
      <c r="AN41" s="63">
        <v>8569240.8900000006</v>
      </c>
      <c r="AO41" s="63">
        <v>251214.98</v>
      </c>
      <c r="AP41" s="63">
        <v>73845.62</v>
      </c>
      <c r="AQ41" s="63">
        <v>80964.800000000003</v>
      </c>
      <c r="AR41" s="63">
        <v>16366.82</v>
      </c>
      <c r="AS41" s="63">
        <v>230635.56</v>
      </c>
      <c r="AT41" s="63">
        <v>616677.31000000006</v>
      </c>
      <c r="AU41" s="63">
        <v>0</v>
      </c>
      <c r="AV41" s="63">
        <v>117725.22</v>
      </c>
      <c r="AW41" s="63">
        <v>225757.01</v>
      </c>
      <c r="AX41" s="63">
        <v>56227.01</v>
      </c>
      <c r="AY41" s="63">
        <v>205211</v>
      </c>
      <c r="AZ41" s="63">
        <v>8049.3</v>
      </c>
      <c r="BA41" s="63">
        <v>563.26</v>
      </c>
      <c r="BB41" s="63">
        <v>89262.42</v>
      </c>
      <c r="BC41" s="63">
        <v>60085.89</v>
      </c>
      <c r="BD41" s="63">
        <v>35570.21</v>
      </c>
      <c r="BE41" s="63">
        <v>11871.53</v>
      </c>
      <c r="BF41" s="63">
        <v>7156.6</v>
      </c>
      <c r="BG41" s="63">
        <v>6756.33</v>
      </c>
      <c r="BH41" s="63">
        <v>0</v>
      </c>
      <c r="BI41" s="63">
        <v>141405.46</v>
      </c>
      <c r="BJ41" s="63">
        <v>19154.97</v>
      </c>
      <c r="BK41" s="63">
        <v>25642.080000000002</v>
      </c>
      <c r="BL41" s="63">
        <v>120985.57</v>
      </c>
      <c r="BM41" s="63">
        <v>143706.28</v>
      </c>
      <c r="BN41" s="63">
        <v>21986.04</v>
      </c>
      <c r="BO41" s="63">
        <v>256201.76</v>
      </c>
      <c r="BP41" s="63">
        <v>530902.68999999994</v>
      </c>
      <c r="BQ41" s="63">
        <v>279748.59999999998</v>
      </c>
      <c r="BR41" s="60"/>
      <c r="BS41" s="60"/>
      <c r="BT41" s="60"/>
      <c r="BU41" s="60"/>
      <c r="BV41" s="60"/>
      <c r="BW41" s="60"/>
      <c r="BX41" s="60"/>
      <c r="BY41" s="60"/>
      <c r="BZ41" s="60"/>
    </row>
    <row r="42" spans="2:78" outlineLevel="1">
      <c r="B42" s="2">
        <v>34</v>
      </c>
      <c r="C42" s="9">
        <v>5160</v>
      </c>
      <c r="D42" s="126">
        <v>33</v>
      </c>
      <c r="E42" s="9" t="s">
        <v>76</v>
      </c>
      <c r="F42" s="63"/>
      <c r="G42" s="63" t="e">
        <f t="shared" si="1"/>
        <v>#N/A</v>
      </c>
      <c r="H42" s="11"/>
      <c r="I42" s="11"/>
      <c r="J42" s="11"/>
      <c r="K42" s="11"/>
      <c r="L42" s="11"/>
      <c r="M42" s="11"/>
      <c r="N42" s="60"/>
      <c r="O42" s="178">
        <v>40</v>
      </c>
      <c r="Q42" s="63">
        <v>471241.29</v>
      </c>
      <c r="R42" s="63">
        <v>25845.88</v>
      </c>
      <c r="S42" s="63">
        <v>644.4</v>
      </c>
      <c r="T42" s="63">
        <v>36247</v>
      </c>
      <c r="U42" s="63">
        <v>42973.86</v>
      </c>
      <c r="V42" s="63">
        <v>86168.42</v>
      </c>
      <c r="W42" s="63">
        <v>32096.81</v>
      </c>
      <c r="X42" s="63">
        <v>1570</v>
      </c>
      <c r="Y42" s="63">
        <v>16076.79</v>
      </c>
      <c r="Z42" s="63">
        <v>55157.86</v>
      </c>
      <c r="AA42" s="63">
        <v>76270.14</v>
      </c>
      <c r="AB42" s="63">
        <v>26793.57</v>
      </c>
      <c r="AC42" s="63">
        <v>41433.910000000003</v>
      </c>
      <c r="AD42" s="63">
        <v>88230.88</v>
      </c>
      <c r="AE42" s="63">
        <v>42289.42</v>
      </c>
      <c r="AF42" s="63">
        <v>40829.58</v>
      </c>
      <c r="AG42" s="63">
        <v>-8013.92</v>
      </c>
      <c r="AH42" s="63">
        <v>148533.01999999999</v>
      </c>
      <c r="AI42" s="63">
        <v>12172.28</v>
      </c>
      <c r="AJ42" s="63">
        <v>0</v>
      </c>
      <c r="AK42" s="63">
        <v>53766.78</v>
      </c>
      <c r="AL42" s="63">
        <v>-35</v>
      </c>
      <c r="AM42" s="63">
        <v>23074.73</v>
      </c>
      <c r="AN42" s="63">
        <v>3656023.45</v>
      </c>
      <c r="AO42" s="63">
        <v>57951.67</v>
      </c>
      <c r="AP42" s="63">
        <v>27006.28</v>
      </c>
      <c r="AQ42" s="63">
        <v>49521.43</v>
      </c>
      <c r="AR42" s="63">
        <v>13130.46</v>
      </c>
      <c r="AS42" s="63">
        <v>20158.96</v>
      </c>
      <c r="AT42" s="63">
        <v>113809.78</v>
      </c>
      <c r="AU42" s="63">
        <v>171689.37</v>
      </c>
      <c r="AV42" s="63">
        <v>121206.42</v>
      </c>
      <c r="AW42" s="63">
        <v>107878.52</v>
      </c>
      <c r="AX42" s="63">
        <v>53117.73</v>
      </c>
      <c r="AY42" s="63">
        <v>175777</v>
      </c>
      <c r="AZ42" s="63">
        <v>5378.83</v>
      </c>
      <c r="BA42" s="63">
        <v>18631.97</v>
      </c>
      <c r="BB42" s="63">
        <v>18343.84</v>
      </c>
      <c r="BC42" s="63">
        <v>0</v>
      </c>
      <c r="BD42" s="63">
        <v>65813.679999999993</v>
      </c>
      <c r="BE42" s="63">
        <v>33634.089999999997</v>
      </c>
      <c r="BF42" s="63">
        <v>2781.5</v>
      </c>
      <c r="BG42" s="63">
        <v>6592.9</v>
      </c>
      <c r="BH42" s="63">
        <v>329.86</v>
      </c>
      <c r="BI42" s="63">
        <v>120863.87</v>
      </c>
      <c r="BJ42" s="63">
        <v>28172.75</v>
      </c>
      <c r="BK42" s="63">
        <v>1326827.6599999999</v>
      </c>
      <c r="BL42" s="63">
        <v>-4530.8500000000004</v>
      </c>
      <c r="BM42" s="63">
        <v>201149.83</v>
      </c>
      <c r="BN42" s="63">
        <v>2808.1</v>
      </c>
      <c r="BO42" s="63">
        <v>86379.38</v>
      </c>
      <c r="BP42" s="63">
        <v>327912.59999999998</v>
      </c>
      <c r="BQ42" s="63">
        <v>45494.16</v>
      </c>
      <c r="BR42" s="60"/>
      <c r="BS42" s="60"/>
      <c r="BT42" s="60"/>
      <c r="BU42" s="60"/>
      <c r="BV42" s="60"/>
      <c r="BW42" s="60"/>
      <c r="BX42" s="60"/>
      <c r="BY42" s="60"/>
      <c r="BZ42" s="60"/>
    </row>
    <row r="43" spans="2:78" outlineLevel="1">
      <c r="B43" s="2">
        <v>35</v>
      </c>
      <c r="C43" s="9">
        <v>5175</v>
      </c>
      <c r="D43" s="126">
        <v>34</v>
      </c>
      <c r="E43" s="9" t="s">
        <v>77</v>
      </c>
      <c r="F43" s="63"/>
      <c r="G43" s="63" t="e">
        <f t="shared" si="1"/>
        <v>#N/A</v>
      </c>
      <c r="H43" s="11"/>
      <c r="I43" s="11"/>
      <c r="J43" s="11"/>
      <c r="K43" s="11"/>
      <c r="L43" s="11"/>
      <c r="M43" s="11"/>
      <c r="N43" s="60"/>
      <c r="O43" s="178">
        <v>41</v>
      </c>
      <c r="Q43" s="63">
        <v>1481416.08</v>
      </c>
      <c r="R43" s="63">
        <v>611799.23</v>
      </c>
      <c r="S43" s="63">
        <v>45995.33</v>
      </c>
      <c r="T43" s="63">
        <v>151515</v>
      </c>
      <c r="U43" s="63">
        <v>201105.45</v>
      </c>
      <c r="V43" s="63">
        <v>546425.62</v>
      </c>
      <c r="W43" s="63">
        <v>0</v>
      </c>
      <c r="X43" s="63">
        <v>0</v>
      </c>
      <c r="Y43" s="63">
        <v>311649.3</v>
      </c>
      <c r="Z43" s="63">
        <v>449382.89</v>
      </c>
      <c r="AA43" s="63">
        <v>388893.7</v>
      </c>
      <c r="AB43" s="63">
        <v>0</v>
      </c>
      <c r="AC43" s="63">
        <v>198963.95</v>
      </c>
      <c r="AD43" s="63">
        <v>177084.15</v>
      </c>
      <c r="AE43" s="63">
        <v>2976.59</v>
      </c>
      <c r="AF43" s="63">
        <v>150323.41</v>
      </c>
      <c r="AG43" s="63">
        <v>45021.5</v>
      </c>
      <c r="AH43" s="63">
        <v>90022.17</v>
      </c>
      <c r="AI43" s="63">
        <v>0</v>
      </c>
      <c r="AJ43" s="63">
        <v>0</v>
      </c>
      <c r="AK43" s="63">
        <v>4687.8</v>
      </c>
      <c r="AL43" s="63">
        <v>2571.1799999999998</v>
      </c>
      <c r="AM43" s="63">
        <v>2359.16</v>
      </c>
      <c r="AN43" s="63">
        <v>6085210.8899999997</v>
      </c>
      <c r="AO43" s="63">
        <v>1497566.6</v>
      </c>
      <c r="AP43" s="63">
        <v>30917.16</v>
      </c>
      <c r="AQ43" s="63">
        <v>0</v>
      </c>
      <c r="AR43" s="63">
        <v>99265.919999999998</v>
      </c>
      <c r="AS43" s="63">
        <v>16490.91</v>
      </c>
      <c r="AT43" s="63">
        <v>808.27</v>
      </c>
      <c r="AU43" s="63">
        <v>169828.7</v>
      </c>
      <c r="AV43" s="63">
        <v>4656</v>
      </c>
      <c r="AW43" s="63">
        <v>0</v>
      </c>
      <c r="AX43" s="63">
        <v>71374.960000000006</v>
      </c>
      <c r="AY43" s="63">
        <v>24616</v>
      </c>
      <c r="AZ43" s="63">
        <v>1685</v>
      </c>
      <c r="BA43" s="63">
        <v>51127.199999999997</v>
      </c>
      <c r="BB43" s="63">
        <v>0</v>
      </c>
      <c r="BC43" s="63">
        <v>0</v>
      </c>
      <c r="BD43" s="63">
        <v>89.96</v>
      </c>
      <c r="BE43" s="63">
        <v>58941.88</v>
      </c>
      <c r="BF43" s="63">
        <v>0</v>
      </c>
      <c r="BG43" s="63">
        <v>4281.08</v>
      </c>
      <c r="BH43" s="63">
        <v>2210.67</v>
      </c>
      <c r="BI43" s="63">
        <v>4433.66</v>
      </c>
      <c r="BJ43" s="63">
        <v>1399.76</v>
      </c>
      <c r="BK43" s="63">
        <v>382888.5</v>
      </c>
      <c r="BL43" s="63">
        <v>58946.62</v>
      </c>
      <c r="BM43" s="63">
        <v>139736.64000000001</v>
      </c>
      <c r="BN43" s="63">
        <v>14156.03</v>
      </c>
      <c r="BO43" s="63">
        <v>388163.15</v>
      </c>
      <c r="BP43" s="63">
        <v>0</v>
      </c>
      <c r="BQ43" s="63">
        <v>722430.88</v>
      </c>
      <c r="BR43" s="60"/>
      <c r="BS43" s="60"/>
      <c r="BT43" s="60"/>
      <c r="BU43" s="60"/>
      <c r="BV43" s="60"/>
      <c r="BW43" s="60"/>
      <c r="BX43" s="60"/>
      <c r="BY43" s="60"/>
      <c r="BZ43" s="60"/>
    </row>
    <row r="44" spans="2:78">
      <c r="B44" s="2">
        <v>36</v>
      </c>
      <c r="C44" s="12"/>
      <c r="D44" s="126"/>
      <c r="E44" s="13" t="s">
        <v>78</v>
      </c>
      <c r="F44" s="139"/>
      <c r="G44" s="138" t="e">
        <f t="shared" si="1"/>
        <v>#N/A</v>
      </c>
      <c r="H44" s="11"/>
      <c r="I44" s="14"/>
      <c r="J44" s="14"/>
      <c r="K44" s="14"/>
      <c r="L44" s="14"/>
      <c r="M44" s="14"/>
      <c r="N44" s="60"/>
      <c r="O44" s="178">
        <v>42</v>
      </c>
      <c r="Q44" s="138">
        <f>SUM(Q31:Q43)</f>
        <v>28854345.140000001</v>
      </c>
      <c r="R44" s="138">
        <f t="shared" ref="R44:BQ44" si="3">SUM(R31:R43)</f>
        <v>6043763.9499999993</v>
      </c>
      <c r="S44" s="138">
        <f t="shared" si="3"/>
        <v>174818.66000000003</v>
      </c>
      <c r="T44" s="138">
        <f t="shared" si="3"/>
        <v>1205469</v>
      </c>
      <c r="U44" s="138">
        <f t="shared" si="3"/>
        <v>6298065.2999999998</v>
      </c>
      <c r="V44" s="138">
        <f t="shared" si="3"/>
        <v>2376646.35</v>
      </c>
      <c r="W44" s="138">
        <f t="shared" si="3"/>
        <v>484535.72000000003</v>
      </c>
      <c r="X44" s="138">
        <f t="shared" si="3"/>
        <v>43720.56</v>
      </c>
      <c r="Y44" s="138">
        <f t="shared" si="3"/>
        <v>991987.33000000007</v>
      </c>
      <c r="Z44" s="138">
        <f t="shared" si="3"/>
        <v>7443163.7000000002</v>
      </c>
      <c r="AA44" s="138">
        <f t="shared" si="3"/>
        <v>3557858.6100000003</v>
      </c>
      <c r="AB44" s="138">
        <f t="shared" si="3"/>
        <v>2889724.19</v>
      </c>
      <c r="AC44" s="138">
        <f t="shared" si="3"/>
        <v>1355875.67</v>
      </c>
      <c r="AD44" s="138">
        <f t="shared" si="3"/>
        <v>841064.62000000011</v>
      </c>
      <c r="AE44" s="138">
        <f t="shared" si="3"/>
        <v>1134519.23</v>
      </c>
      <c r="AF44" s="138">
        <f t="shared" si="3"/>
        <v>1970043.64</v>
      </c>
      <c r="AG44" s="138">
        <f t="shared" si="3"/>
        <v>260986.25</v>
      </c>
      <c r="AH44" s="138">
        <f t="shared" si="3"/>
        <v>1966696.74</v>
      </c>
      <c r="AI44" s="138">
        <f t="shared" si="3"/>
        <v>427616.75999999995</v>
      </c>
      <c r="AJ44" s="138">
        <f t="shared" si="3"/>
        <v>608453.86499999999</v>
      </c>
      <c r="AK44" s="138">
        <f t="shared" si="3"/>
        <v>408032.47000000003</v>
      </c>
      <c r="AL44" s="138">
        <f t="shared" si="3"/>
        <v>27924.13</v>
      </c>
      <c r="AM44" s="138">
        <f t="shared" si="3"/>
        <v>213517.51</v>
      </c>
      <c r="AN44" s="138">
        <f t="shared" si="3"/>
        <v>234811227.87999994</v>
      </c>
      <c r="AO44" s="138">
        <f t="shared" si="3"/>
        <v>15526676.309999999</v>
      </c>
      <c r="AP44" s="138">
        <f t="shared" si="3"/>
        <v>1089173.96</v>
      </c>
      <c r="AQ44" s="138">
        <f t="shared" si="3"/>
        <v>1314840.73</v>
      </c>
      <c r="AR44" s="138">
        <f t="shared" si="3"/>
        <v>339697.29</v>
      </c>
      <c r="AS44" s="138">
        <f t="shared" si="3"/>
        <v>2322095.75</v>
      </c>
      <c r="AT44" s="138">
        <f t="shared" si="3"/>
        <v>9080755.5299999993</v>
      </c>
      <c r="AU44" s="138">
        <f t="shared" si="3"/>
        <v>1513898.49</v>
      </c>
      <c r="AV44" s="138">
        <f t="shared" si="3"/>
        <v>1354770.5499999998</v>
      </c>
      <c r="AW44" s="138">
        <f t="shared" si="3"/>
        <v>3269317.98</v>
      </c>
      <c r="AX44" s="138">
        <f t="shared" si="3"/>
        <v>656340.69999999995</v>
      </c>
      <c r="AY44" s="138">
        <f t="shared" si="3"/>
        <v>2500347</v>
      </c>
      <c r="AZ44" s="138">
        <f t="shared" si="3"/>
        <v>708927.08</v>
      </c>
      <c r="BA44" s="138">
        <f t="shared" si="3"/>
        <v>2275405.9899999998</v>
      </c>
      <c r="BB44" s="138">
        <f t="shared" si="3"/>
        <v>258210.09</v>
      </c>
      <c r="BC44" s="138">
        <f t="shared" si="3"/>
        <v>1612060.68</v>
      </c>
      <c r="BD44" s="138">
        <f t="shared" si="3"/>
        <v>584753.57000000007</v>
      </c>
      <c r="BE44" s="138">
        <f t="shared" si="3"/>
        <v>2465144.38</v>
      </c>
      <c r="BF44" s="138">
        <f t="shared" si="3"/>
        <v>198705.86</v>
      </c>
      <c r="BG44" s="138">
        <f t="shared" si="3"/>
        <v>457861.25000000006</v>
      </c>
      <c r="BH44" s="138">
        <f t="shared" si="3"/>
        <v>147529.12999999998</v>
      </c>
      <c r="BI44" s="138">
        <f t="shared" si="3"/>
        <v>7792757.1299999999</v>
      </c>
      <c r="BJ44" s="138">
        <f t="shared" si="3"/>
        <v>218296.81999999998</v>
      </c>
      <c r="BK44" s="138">
        <f t="shared" si="3"/>
        <v>75074515.799999982</v>
      </c>
      <c r="BL44" s="138">
        <f t="shared" si="3"/>
        <v>906376.2200000002</v>
      </c>
      <c r="BM44" s="138">
        <f t="shared" si="3"/>
        <v>2391016.21</v>
      </c>
      <c r="BN44" s="138">
        <f t="shared" si="3"/>
        <v>277401.13000000006</v>
      </c>
      <c r="BO44" s="138">
        <f t="shared" si="3"/>
        <v>1811692.56</v>
      </c>
      <c r="BP44" s="138">
        <f t="shared" si="3"/>
        <v>7587123.0800000001</v>
      </c>
      <c r="BQ44" s="138">
        <f t="shared" si="3"/>
        <v>6525608.5300000003</v>
      </c>
      <c r="BR44" s="60"/>
      <c r="BS44" s="60"/>
      <c r="BT44" s="60"/>
      <c r="BU44" s="60"/>
      <c r="BV44" s="22"/>
      <c r="BW44" s="22"/>
      <c r="BX44" s="22"/>
      <c r="BY44" s="22"/>
      <c r="BZ44" s="22"/>
    </row>
    <row r="45" spans="2:78" outlineLevel="1">
      <c r="B45" s="2">
        <v>37</v>
      </c>
      <c r="C45" s="9">
        <v>5305</v>
      </c>
      <c r="D45" s="126">
        <v>35</v>
      </c>
      <c r="E45" s="9" t="s">
        <v>79</v>
      </c>
      <c r="F45" s="63"/>
      <c r="G45" s="63" t="e">
        <f t="shared" si="1"/>
        <v>#N/A</v>
      </c>
      <c r="H45" s="11"/>
      <c r="I45" s="11"/>
      <c r="J45" s="11"/>
      <c r="K45" s="11"/>
      <c r="L45" s="11"/>
      <c r="M45" s="11"/>
      <c r="N45" s="60"/>
      <c r="O45" s="178">
        <v>43</v>
      </c>
      <c r="Q45" s="63">
        <v>1812857.17</v>
      </c>
      <c r="R45" s="63">
        <v>137153.29</v>
      </c>
      <c r="S45" s="63">
        <v>3569.28</v>
      </c>
      <c r="T45" s="63">
        <v>198764</v>
      </c>
      <c r="U45" s="63">
        <v>0</v>
      </c>
      <c r="V45" s="63">
        <v>144205.07999999999</v>
      </c>
      <c r="W45" s="63">
        <v>58586.68</v>
      </c>
      <c r="X45" s="63">
        <v>0</v>
      </c>
      <c r="Y45" s="63">
        <v>140915.23000000001</v>
      </c>
      <c r="Z45" s="63">
        <v>161455.79</v>
      </c>
      <c r="AA45" s="63">
        <v>533683.01</v>
      </c>
      <c r="AB45" s="63">
        <v>0</v>
      </c>
      <c r="AC45" s="63">
        <v>142938.26999999999</v>
      </c>
      <c r="AD45" s="63">
        <v>105895.12</v>
      </c>
      <c r="AE45" s="63">
        <v>190616.95999999999</v>
      </c>
      <c r="AF45" s="63">
        <v>89012.89</v>
      </c>
      <c r="AG45" s="63">
        <v>29041.79</v>
      </c>
      <c r="AH45" s="63">
        <v>179403.42</v>
      </c>
      <c r="AI45" s="63">
        <v>75962.17</v>
      </c>
      <c r="AJ45" s="63">
        <v>183612.61</v>
      </c>
      <c r="AK45" s="63">
        <v>0</v>
      </c>
      <c r="AL45" s="63">
        <v>0</v>
      </c>
      <c r="AM45" s="63">
        <v>0</v>
      </c>
      <c r="AN45" s="63">
        <v>239998.07999999999</v>
      </c>
      <c r="AO45" s="63">
        <v>0</v>
      </c>
      <c r="AP45" s="63">
        <v>297730.13</v>
      </c>
      <c r="AQ45" s="63">
        <v>0</v>
      </c>
      <c r="AR45" s="63">
        <v>0</v>
      </c>
      <c r="AS45" s="63">
        <v>174837.9</v>
      </c>
      <c r="AT45" s="63">
        <v>434071.37</v>
      </c>
      <c r="AU45" s="63">
        <v>0</v>
      </c>
      <c r="AV45" s="63">
        <v>279732.01</v>
      </c>
      <c r="AW45" s="63">
        <v>1144342</v>
      </c>
      <c r="AX45" s="63">
        <v>63772</v>
      </c>
      <c r="AY45" s="63">
        <v>0</v>
      </c>
      <c r="AZ45" s="63">
        <v>140679.15</v>
      </c>
      <c r="BA45" s="63">
        <v>537609.99300000002</v>
      </c>
      <c r="BB45" s="63">
        <v>142672.68</v>
      </c>
      <c r="BC45" s="63">
        <v>127989.18</v>
      </c>
      <c r="BD45" s="63">
        <v>63961.66</v>
      </c>
      <c r="BE45" s="63">
        <v>12273.14</v>
      </c>
      <c r="BF45" s="63">
        <v>0</v>
      </c>
      <c r="BG45" s="63">
        <v>0</v>
      </c>
      <c r="BH45" s="63">
        <v>0</v>
      </c>
      <c r="BI45" s="63">
        <v>0</v>
      </c>
      <c r="BJ45" s="63">
        <v>72236.179999999993</v>
      </c>
      <c r="BK45" s="63">
        <v>793383.8</v>
      </c>
      <c r="BL45" s="63">
        <v>0</v>
      </c>
      <c r="BM45" s="63">
        <v>0</v>
      </c>
      <c r="BN45" s="63">
        <v>66313.95</v>
      </c>
      <c r="BO45" s="63">
        <v>0</v>
      </c>
      <c r="BP45" s="63">
        <v>78802.69</v>
      </c>
      <c r="BQ45" s="63">
        <v>731794.12</v>
      </c>
      <c r="BR45" s="60"/>
      <c r="BS45" s="60"/>
      <c r="BT45" s="60"/>
      <c r="BU45" s="60"/>
      <c r="BV45" s="60"/>
      <c r="BW45" s="60"/>
      <c r="BX45" s="60"/>
      <c r="BY45" s="60"/>
      <c r="BZ45" s="60"/>
    </row>
    <row r="46" spans="2:78" outlineLevel="1">
      <c r="B46" s="2">
        <v>38</v>
      </c>
      <c r="C46" s="9">
        <v>5310</v>
      </c>
      <c r="D46" s="126">
        <v>36</v>
      </c>
      <c r="E46" s="9" t="s">
        <v>80</v>
      </c>
      <c r="F46" s="63"/>
      <c r="G46" s="63" t="e">
        <f t="shared" si="1"/>
        <v>#N/A</v>
      </c>
      <c r="H46" s="11"/>
      <c r="I46" s="11"/>
      <c r="J46" s="11"/>
      <c r="K46" s="11"/>
      <c r="L46" s="11"/>
      <c r="M46" s="11"/>
      <c r="N46" s="60"/>
      <c r="O46" s="178">
        <v>44</v>
      </c>
      <c r="Q46" s="63">
        <v>428837.9</v>
      </c>
      <c r="R46" s="63">
        <v>171292.86</v>
      </c>
      <c r="S46" s="63">
        <v>32056.37</v>
      </c>
      <c r="T46" s="63">
        <v>323182</v>
      </c>
      <c r="U46" s="63">
        <v>262055.79</v>
      </c>
      <c r="V46" s="63">
        <v>92779.97</v>
      </c>
      <c r="W46" s="63">
        <v>116592.68</v>
      </c>
      <c r="X46" s="63">
        <v>-89.63</v>
      </c>
      <c r="Y46" s="63">
        <v>54749.35</v>
      </c>
      <c r="Z46" s="63">
        <v>251552.23</v>
      </c>
      <c r="AA46" s="63">
        <v>0</v>
      </c>
      <c r="AB46" s="63">
        <v>821675.53</v>
      </c>
      <c r="AC46" s="63">
        <v>200369.24</v>
      </c>
      <c r="AD46" s="63">
        <v>155061.28</v>
      </c>
      <c r="AE46" s="63">
        <v>2467.84</v>
      </c>
      <c r="AF46" s="63">
        <v>228618.54</v>
      </c>
      <c r="AG46" s="63">
        <v>12168.53</v>
      </c>
      <c r="AH46" s="63">
        <v>0</v>
      </c>
      <c r="AI46" s="63">
        <v>68117.570000000007</v>
      </c>
      <c r="AJ46" s="63">
        <v>3022.44</v>
      </c>
      <c r="AK46" s="63">
        <v>23994.75</v>
      </c>
      <c r="AL46" s="63">
        <v>0</v>
      </c>
      <c r="AM46" s="63">
        <v>32238.73</v>
      </c>
      <c r="AN46" s="63">
        <v>10669265.07</v>
      </c>
      <c r="AO46" s="63">
        <v>405751.73</v>
      </c>
      <c r="AP46" s="63">
        <v>22382.65</v>
      </c>
      <c r="AQ46" s="63">
        <v>297901.48</v>
      </c>
      <c r="AR46" s="63">
        <v>185861.13</v>
      </c>
      <c r="AS46" s="63">
        <v>107025.72</v>
      </c>
      <c r="AT46" s="63">
        <v>1737313.17</v>
      </c>
      <c r="AU46" s="63">
        <v>312937.11</v>
      </c>
      <c r="AV46" s="63">
        <v>601964.72</v>
      </c>
      <c r="AW46" s="63">
        <v>820961.93</v>
      </c>
      <c r="AX46" s="63">
        <v>118809.04</v>
      </c>
      <c r="AY46" s="63">
        <v>411374</v>
      </c>
      <c r="AZ46" s="63">
        <v>235083.08</v>
      </c>
      <c r="BA46" s="63">
        <v>1299246.1399999999</v>
      </c>
      <c r="BB46" s="63">
        <v>206484.05</v>
      </c>
      <c r="BC46" s="63">
        <v>752186.46</v>
      </c>
      <c r="BD46" s="63">
        <v>42110.5</v>
      </c>
      <c r="BE46" s="63">
        <v>305532.52</v>
      </c>
      <c r="BF46" s="63">
        <v>31349.72</v>
      </c>
      <c r="BG46" s="63">
        <v>23510.87</v>
      </c>
      <c r="BH46" s="63">
        <v>10685.08</v>
      </c>
      <c r="BI46" s="63">
        <v>247253.26</v>
      </c>
      <c r="BJ46" s="63">
        <v>74654.31</v>
      </c>
      <c r="BK46" s="63">
        <v>5090229.18</v>
      </c>
      <c r="BL46" s="63">
        <v>169216.27</v>
      </c>
      <c r="BM46" s="63">
        <v>0</v>
      </c>
      <c r="BN46" s="63">
        <v>61093.14</v>
      </c>
      <c r="BO46" s="63">
        <v>155816.17000000001</v>
      </c>
      <c r="BP46" s="63">
        <v>1184018.92</v>
      </c>
      <c r="BQ46" s="63">
        <v>531712</v>
      </c>
      <c r="BR46" s="60"/>
      <c r="BS46" s="60"/>
      <c r="BT46" s="60"/>
      <c r="BU46" s="60"/>
      <c r="BV46" s="60"/>
      <c r="BW46" s="60"/>
      <c r="BX46" s="60"/>
      <c r="BY46" s="60"/>
      <c r="BZ46" s="60"/>
    </row>
    <row r="47" spans="2:78" outlineLevel="1">
      <c r="B47" s="2">
        <v>39</v>
      </c>
      <c r="C47" s="9">
        <v>5315</v>
      </c>
      <c r="D47" s="126">
        <v>37</v>
      </c>
      <c r="E47" s="9" t="s">
        <v>81</v>
      </c>
      <c r="F47" s="63"/>
      <c r="G47" s="63" t="e">
        <f t="shared" si="1"/>
        <v>#N/A</v>
      </c>
      <c r="H47" s="11"/>
      <c r="I47" s="11"/>
      <c r="J47" s="11"/>
      <c r="K47" s="11"/>
      <c r="L47" s="11"/>
      <c r="M47" s="11"/>
      <c r="N47" s="60"/>
      <c r="O47" s="178">
        <v>45</v>
      </c>
      <c r="Q47" s="63">
        <v>16169153.560000001</v>
      </c>
      <c r="R47" s="63">
        <v>205484.59</v>
      </c>
      <c r="S47" s="63">
        <v>157013.60999999999</v>
      </c>
      <c r="T47" s="63">
        <v>1437414</v>
      </c>
      <c r="U47" s="63">
        <v>1193786.58</v>
      </c>
      <c r="V47" s="63">
        <v>355814.27</v>
      </c>
      <c r="W47" s="63">
        <v>437471.39</v>
      </c>
      <c r="X47" s="63">
        <v>312269.59000000003</v>
      </c>
      <c r="Y47" s="63">
        <v>687527.64</v>
      </c>
      <c r="Z47" s="63">
        <v>6037583.6900000004</v>
      </c>
      <c r="AA47" s="63">
        <v>1325920.53</v>
      </c>
      <c r="AB47" s="63">
        <v>1776297.73</v>
      </c>
      <c r="AC47" s="63">
        <v>612184.30000000005</v>
      </c>
      <c r="AD47" s="63">
        <v>925297.13</v>
      </c>
      <c r="AE47" s="63">
        <v>1060852.52</v>
      </c>
      <c r="AF47" s="63">
        <v>769031.4</v>
      </c>
      <c r="AG47" s="63">
        <v>198046.81</v>
      </c>
      <c r="AH47" s="63">
        <v>814473.76</v>
      </c>
      <c r="AI47" s="63">
        <v>538845.39</v>
      </c>
      <c r="AJ47" s="63">
        <v>692538.31</v>
      </c>
      <c r="AK47" s="63">
        <v>263998.87</v>
      </c>
      <c r="AL47" s="63">
        <v>236011.62</v>
      </c>
      <c r="AM47" s="63">
        <v>337718.58</v>
      </c>
      <c r="AN47" s="63">
        <v>40400863.700000003</v>
      </c>
      <c r="AO47" s="63">
        <v>8169874.6100000003</v>
      </c>
      <c r="AP47" s="63">
        <v>587885.18000000005</v>
      </c>
      <c r="AQ47" s="63">
        <v>467707.72</v>
      </c>
      <c r="AR47" s="63">
        <v>227986.66</v>
      </c>
      <c r="AS47" s="63">
        <v>497911.95</v>
      </c>
      <c r="AT47" s="63">
        <v>1562976.67</v>
      </c>
      <c r="AU47" s="63">
        <v>521366.01</v>
      </c>
      <c r="AV47" s="63">
        <v>892704.31</v>
      </c>
      <c r="AW47" s="63">
        <v>3306670.88</v>
      </c>
      <c r="AX47" s="63">
        <v>605913.94999999995</v>
      </c>
      <c r="AY47" s="63">
        <v>636155</v>
      </c>
      <c r="AZ47" s="63">
        <v>324059.32</v>
      </c>
      <c r="BA47" s="63">
        <v>1517596.12</v>
      </c>
      <c r="BB47" s="63">
        <v>486256.46</v>
      </c>
      <c r="BC47" s="63">
        <v>1612098.36</v>
      </c>
      <c r="BD47" s="63">
        <v>583442.57999999996</v>
      </c>
      <c r="BE47" s="63">
        <v>394026.5</v>
      </c>
      <c r="BF47" s="63">
        <v>434388.47999999998</v>
      </c>
      <c r="BG47" s="63">
        <v>428515.67</v>
      </c>
      <c r="BH47" s="63">
        <v>211882.69</v>
      </c>
      <c r="BI47" s="63">
        <v>1537822.83</v>
      </c>
      <c r="BJ47" s="63">
        <v>427424.49</v>
      </c>
      <c r="BK47" s="63">
        <v>31532485.690000001</v>
      </c>
      <c r="BL47" s="63">
        <v>541243.89</v>
      </c>
      <c r="BM47" s="63">
        <v>1104692.92</v>
      </c>
      <c r="BN47" s="63">
        <v>134281.57</v>
      </c>
      <c r="BO47" s="63">
        <v>478624.02</v>
      </c>
      <c r="BP47" s="63">
        <v>3037407.33</v>
      </c>
      <c r="BQ47" s="63">
        <v>2904731.84</v>
      </c>
      <c r="BR47" s="60"/>
      <c r="BS47" s="60"/>
      <c r="BT47" s="60"/>
      <c r="BU47" s="60"/>
      <c r="BV47" s="60"/>
      <c r="BW47" s="60"/>
      <c r="BX47" s="60"/>
      <c r="BY47" s="60"/>
      <c r="BZ47" s="60"/>
    </row>
    <row r="48" spans="2:78" ht="12.6" customHeight="1" outlineLevel="1">
      <c r="B48" s="2">
        <v>40</v>
      </c>
      <c r="C48" s="9">
        <v>5320</v>
      </c>
      <c r="D48" s="126">
        <v>38</v>
      </c>
      <c r="E48" s="9" t="s">
        <v>82</v>
      </c>
      <c r="F48" s="63"/>
      <c r="G48" s="63" t="e">
        <f t="shared" si="1"/>
        <v>#N/A</v>
      </c>
      <c r="H48" s="11"/>
      <c r="I48" s="11"/>
      <c r="J48" s="11"/>
      <c r="K48" s="11"/>
      <c r="L48" s="11"/>
      <c r="M48" s="11"/>
      <c r="N48" s="60"/>
      <c r="O48" s="178">
        <v>46</v>
      </c>
      <c r="Q48" s="63">
        <v>7629484.75</v>
      </c>
      <c r="R48" s="63">
        <v>153805.6</v>
      </c>
      <c r="S48" s="63">
        <v>0</v>
      </c>
      <c r="T48" s="63">
        <v>360734</v>
      </c>
      <c r="U48" s="63">
        <v>251121.88</v>
      </c>
      <c r="V48" s="63">
        <v>431412.53</v>
      </c>
      <c r="W48" s="63">
        <v>109586.66</v>
      </c>
      <c r="X48" s="63">
        <v>0</v>
      </c>
      <c r="Y48" s="63">
        <v>38570.42</v>
      </c>
      <c r="Z48" s="63">
        <v>1344950.58</v>
      </c>
      <c r="AA48" s="63">
        <v>846034.44</v>
      </c>
      <c r="AB48" s="63">
        <v>40189.449999999997</v>
      </c>
      <c r="AC48" s="63">
        <v>135853.56</v>
      </c>
      <c r="AD48" s="63">
        <v>478793.98</v>
      </c>
      <c r="AE48" s="63">
        <v>368207.26</v>
      </c>
      <c r="AF48" s="63">
        <v>167688.04999999999</v>
      </c>
      <c r="AG48" s="63">
        <v>24508.31</v>
      </c>
      <c r="AH48" s="63">
        <v>216868.35</v>
      </c>
      <c r="AI48" s="63">
        <v>33953.75</v>
      </c>
      <c r="AJ48" s="63">
        <v>419261.75</v>
      </c>
      <c r="AK48" s="63">
        <v>61427.22</v>
      </c>
      <c r="AL48" s="63">
        <v>3147.1</v>
      </c>
      <c r="AM48" s="63">
        <v>150590.48000000001</v>
      </c>
      <c r="AN48" s="63">
        <v>8943266.2300000004</v>
      </c>
      <c r="AO48" s="63">
        <v>895148.05</v>
      </c>
      <c r="AP48" s="63">
        <v>271583.3</v>
      </c>
      <c r="AQ48" s="63">
        <v>169632.72</v>
      </c>
      <c r="AR48" s="63">
        <v>49079.82</v>
      </c>
      <c r="AS48" s="63">
        <v>115283.31</v>
      </c>
      <c r="AT48" s="63">
        <v>753983.87</v>
      </c>
      <c r="AU48" s="63">
        <v>586330.66</v>
      </c>
      <c r="AV48" s="63">
        <v>625931.66</v>
      </c>
      <c r="AW48" s="63">
        <v>501893.75</v>
      </c>
      <c r="AX48" s="63">
        <v>92497.8</v>
      </c>
      <c r="AY48" s="63">
        <v>264990</v>
      </c>
      <c r="AZ48" s="63">
        <v>114954.82</v>
      </c>
      <c r="BA48" s="63">
        <v>337403.77</v>
      </c>
      <c r="BB48" s="63">
        <v>261647.54</v>
      </c>
      <c r="BC48" s="63">
        <v>319816.34999999998</v>
      </c>
      <c r="BD48" s="63">
        <v>212993.71</v>
      </c>
      <c r="BE48" s="63">
        <v>102075.64</v>
      </c>
      <c r="BF48" s="63">
        <v>59560.07</v>
      </c>
      <c r="BG48" s="63">
        <v>34913.89</v>
      </c>
      <c r="BH48" s="63">
        <v>83487.28</v>
      </c>
      <c r="BI48" s="63">
        <v>434917.61</v>
      </c>
      <c r="BJ48" s="63">
        <v>79611.98</v>
      </c>
      <c r="BK48" s="63">
        <v>5215587.42</v>
      </c>
      <c r="BL48" s="63">
        <v>412875.87</v>
      </c>
      <c r="BM48" s="63">
        <v>426074.35</v>
      </c>
      <c r="BN48" s="63">
        <v>122316.74</v>
      </c>
      <c r="BO48" s="63">
        <v>135894.41</v>
      </c>
      <c r="BP48" s="63">
        <v>3331849.19</v>
      </c>
      <c r="BQ48" s="63">
        <v>390365.29</v>
      </c>
      <c r="BR48" s="60"/>
      <c r="BS48" s="60"/>
      <c r="BT48" s="60"/>
      <c r="BU48" s="60"/>
      <c r="BV48" s="60"/>
      <c r="BW48" s="60"/>
      <c r="BX48" s="60"/>
      <c r="BY48" s="60"/>
      <c r="BZ48" s="60"/>
    </row>
    <row r="49" spans="2:78" outlineLevel="1">
      <c r="B49" s="2">
        <v>41</v>
      </c>
      <c r="C49" s="9">
        <v>5325</v>
      </c>
      <c r="D49" s="126">
        <v>39</v>
      </c>
      <c r="E49" s="9" t="s">
        <v>83</v>
      </c>
      <c r="F49" s="63"/>
      <c r="G49" s="63" t="e">
        <f t="shared" si="1"/>
        <v>#N/A</v>
      </c>
      <c r="H49" s="11"/>
      <c r="I49" s="11"/>
      <c r="J49" s="11"/>
      <c r="K49" s="11"/>
      <c r="L49" s="11"/>
      <c r="M49" s="11"/>
      <c r="N49" s="60"/>
      <c r="O49" s="178">
        <v>47</v>
      </c>
      <c r="Q49" s="63">
        <v>0</v>
      </c>
      <c r="R49" s="63">
        <v>0</v>
      </c>
      <c r="S49" s="63">
        <v>34.020000000000003</v>
      </c>
      <c r="T49" s="63">
        <v>0</v>
      </c>
      <c r="U49" s="63">
        <v>0</v>
      </c>
      <c r="V49" s="63">
        <v>0</v>
      </c>
      <c r="W49" s="63">
        <v>0.82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3.03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10</v>
      </c>
      <c r="AQ49" s="63">
        <v>0</v>
      </c>
      <c r="AR49" s="63">
        <v>-1779.5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-1.35</v>
      </c>
      <c r="BA49" s="63">
        <v>0</v>
      </c>
      <c r="BB49" s="63">
        <v>0</v>
      </c>
      <c r="BC49" s="63">
        <v>0</v>
      </c>
      <c r="BD49" s="63">
        <v>-411.76</v>
      </c>
      <c r="BE49" s="63">
        <v>0</v>
      </c>
      <c r="BF49" s="63">
        <v>8.41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-64.91</v>
      </c>
      <c r="BN49" s="63">
        <v>-4</v>
      </c>
      <c r="BO49" s="63">
        <v>0</v>
      </c>
      <c r="BP49" s="63">
        <v>27.69</v>
      </c>
      <c r="BQ49" s="63">
        <v>-245.8</v>
      </c>
      <c r="BR49" s="60"/>
      <c r="BS49" s="60"/>
      <c r="BT49" s="60"/>
      <c r="BU49" s="60"/>
      <c r="BV49" s="60"/>
      <c r="BW49" s="60"/>
      <c r="BX49" s="60"/>
      <c r="BY49" s="60"/>
      <c r="BZ49" s="60"/>
    </row>
    <row r="50" spans="2:78" outlineLevel="1">
      <c r="B50" s="2">
        <v>42</v>
      </c>
      <c r="C50" s="9">
        <v>5330</v>
      </c>
      <c r="D50" s="126">
        <v>40</v>
      </c>
      <c r="E50" s="9" t="s">
        <v>84</v>
      </c>
      <c r="F50" s="63"/>
      <c r="G50" s="63" t="e">
        <f t="shared" si="1"/>
        <v>#N/A</v>
      </c>
      <c r="H50" s="11"/>
      <c r="I50" s="11"/>
      <c r="J50" s="11"/>
      <c r="K50" s="11"/>
      <c r="L50" s="11"/>
      <c r="M50" s="11"/>
      <c r="N50" s="60"/>
      <c r="O50" s="178">
        <v>48</v>
      </c>
      <c r="Q50" s="63">
        <v>0</v>
      </c>
      <c r="R50" s="63">
        <v>0</v>
      </c>
      <c r="S50" s="63">
        <v>0</v>
      </c>
      <c r="T50" s="63">
        <v>0</v>
      </c>
      <c r="U50" s="63">
        <v>184154.4</v>
      </c>
      <c r="V50" s="63">
        <v>0</v>
      </c>
      <c r="W50" s="63">
        <v>0</v>
      </c>
      <c r="X50" s="63">
        <v>288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-1031.72</v>
      </c>
      <c r="AH50" s="63">
        <v>0</v>
      </c>
      <c r="AI50" s="63">
        <v>1971.9</v>
      </c>
      <c r="AJ50" s="63">
        <v>0</v>
      </c>
      <c r="AK50" s="63">
        <v>671.02</v>
      </c>
      <c r="AL50" s="63">
        <v>750</v>
      </c>
      <c r="AM50" s="63">
        <v>0</v>
      </c>
      <c r="AN50" s="63">
        <v>0</v>
      </c>
      <c r="AO50" s="63">
        <v>3.7</v>
      </c>
      <c r="AP50" s="63">
        <v>0</v>
      </c>
      <c r="AQ50" s="63">
        <v>0</v>
      </c>
      <c r="AR50" s="63">
        <v>0</v>
      </c>
      <c r="AS50" s="63">
        <v>0</v>
      </c>
      <c r="AT50" s="63">
        <v>-53692</v>
      </c>
      <c r="AU50" s="63">
        <v>53627.85</v>
      </c>
      <c r="AV50" s="63">
        <v>0</v>
      </c>
      <c r="AW50" s="63">
        <v>0</v>
      </c>
      <c r="AX50" s="63">
        <v>0</v>
      </c>
      <c r="AY50" s="63">
        <v>0</v>
      </c>
      <c r="AZ50" s="63">
        <v>2224.14</v>
      </c>
      <c r="BA50" s="63">
        <v>32006.66</v>
      </c>
      <c r="BB50" s="63">
        <v>0</v>
      </c>
      <c r="BC50" s="63">
        <v>0</v>
      </c>
      <c r="BD50" s="63">
        <v>-15235</v>
      </c>
      <c r="BE50" s="63">
        <v>0</v>
      </c>
      <c r="BF50" s="63">
        <v>0</v>
      </c>
      <c r="BG50" s="63">
        <v>0</v>
      </c>
      <c r="BH50" s="63">
        <v>4674.3999999999996</v>
      </c>
      <c r="BI50" s="63">
        <v>0</v>
      </c>
      <c r="BJ50" s="63">
        <v>0</v>
      </c>
      <c r="BK50" s="63">
        <v>0</v>
      </c>
      <c r="BL50" s="63">
        <v>825.4</v>
      </c>
      <c r="BM50" s="63">
        <v>0</v>
      </c>
      <c r="BN50" s="63">
        <v>0</v>
      </c>
      <c r="BO50" s="63">
        <v>15498.53</v>
      </c>
      <c r="BP50" s="63">
        <v>0</v>
      </c>
      <c r="BQ50" s="63">
        <v>16855.830000000002</v>
      </c>
      <c r="BR50" s="60"/>
      <c r="BS50" s="60"/>
      <c r="BT50" s="60"/>
      <c r="BU50" s="60"/>
      <c r="BV50" s="60"/>
      <c r="BW50" s="60"/>
      <c r="BX50" s="60"/>
      <c r="BY50" s="60"/>
      <c r="BZ50" s="60"/>
    </row>
    <row r="51" spans="2:78" outlineLevel="1">
      <c r="B51" s="2">
        <v>43</v>
      </c>
      <c r="C51" s="9">
        <v>5340</v>
      </c>
      <c r="D51" s="126">
        <v>41</v>
      </c>
      <c r="E51" s="9" t="s">
        <v>85</v>
      </c>
      <c r="F51" s="63"/>
      <c r="G51" s="63" t="e">
        <f t="shared" si="1"/>
        <v>#N/A</v>
      </c>
      <c r="H51" s="11"/>
      <c r="I51" s="11"/>
      <c r="J51" s="11"/>
      <c r="K51" s="11"/>
      <c r="L51" s="11"/>
      <c r="M51" s="11"/>
      <c r="N51" s="60"/>
      <c r="O51" s="178">
        <v>49</v>
      </c>
      <c r="Q51" s="63">
        <v>16768860.130000001</v>
      </c>
      <c r="R51" s="63">
        <v>261299.54</v>
      </c>
      <c r="S51" s="63">
        <v>0</v>
      </c>
      <c r="T51" s="63">
        <v>0</v>
      </c>
      <c r="U51" s="63">
        <v>773616.72</v>
      </c>
      <c r="V51" s="63">
        <v>547775.36</v>
      </c>
      <c r="W51" s="63">
        <v>0</v>
      </c>
      <c r="X51" s="63">
        <v>0</v>
      </c>
      <c r="Y51" s="63">
        <v>726.61</v>
      </c>
      <c r="Z51" s="63">
        <v>2537938.96</v>
      </c>
      <c r="AA51" s="63">
        <v>939042.55</v>
      </c>
      <c r="AB51" s="63">
        <v>0</v>
      </c>
      <c r="AC51" s="63">
        <v>2400</v>
      </c>
      <c r="AD51" s="63">
        <v>0</v>
      </c>
      <c r="AE51" s="63">
        <v>10949.03</v>
      </c>
      <c r="AF51" s="63">
        <v>162477.67000000001</v>
      </c>
      <c r="AG51" s="63">
        <v>0</v>
      </c>
      <c r="AH51" s="63">
        <v>92259.73</v>
      </c>
      <c r="AI51" s="63">
        <v>99.96</v>
      </c>
      <c r="AJ51" s="63">
        <v>0</v>
      </c>
      <c r="AK51" s="63">
        <v>25827.84</v>
      </c>
      <c r="AL51" s="63">
        <v>0</v>
      </c>
      <c r="AM51" s="63">
        <v>0</v>
      </c>
      <c r="AN51" s="63">
        <v>6328051.2199999997</v>
      </c>
      <c r="AO51" s="63">
        <v>532617.42000000004</v>
      </c>
      <c r="AP51" s="63">
        <v>394059.01</v>
      </c>
      <c r="AQ51" s="63">
        <v>0</v>
      </c>
      <c r="AR51" s="63">
        <v>60658.46</v>
      </c>
      <c r="AS51" s="63">
        <v>124869.68</v>
      </c>
      <c r="AT51" s="63">
        <v>0</v>
      </c>
      <c r="AU51" s="63">
        <v>0</v>
      </c>
      <c r="AV51" s="63">
        <v>0</v>
      </c>
      <c r="AW51" s="63">
        <v>78905.16</v>
      </c>
      <c r="AX51" s="63">
        <v>3498.05</v>
      </c>
      <c r="AY51" s="63">
        <v>0</v>
      </c>
      <c r="AZ51" s="63">
        <v>3575.67</v>
      </c>
      <c r="BA51" s="63">
        <v>346614.48</v>
      </c>
      <c r="BB51" s="63">
        <v>28292.560000000001</v>
      </c>
      <c r="BC51" s="63">
        <v>0</v>
      </c>
      <c r="BD51" s="63">
        <v>34209.599999999999</v>
      </c>
      <c r="BE51" s="63">
        <v>0</v>
      </c>
      <c r="BF51" s="63">
        <v>0</v>
      </c>
      <c r="BG51" s="63">
        <v>8003.66</v>
      </c>
      <c r="BH51" s="63">
        <v>0</v>
      </c>
      <c r="BI51" s="63">
        <v>0</v>
      </c>
      <c r="BJ51" s="63">
        <v>122048.75</v>
      </c>
      <c r="BK51" s="63">
        <v>0</v>
      </c>
      <c r="BL51" s="63">
        <v>0</v>
      </c>
      <c r="BM51" s="63">
        <v>23443.74</v>
      </c>
      <c r="BN51" s="63">
        <v>95975.23</v>
      </c>
      <c r="BO51" s="63">
        <v>0</v>
      </c>
      <c r="BP51" s="63">
        <v>4948781.96</v>
      </c>
      <c r="BQ51" s="63">
        <v>1720765.78</v>
      </c>
      <c r="BR51" s="60"/>
      <c r="BS51" s="60"/>
      <c r="BT51" s="60"/>
      <c r="BU51" s="60"/>
      <c r="BV51" s="60"/>
      <c r="BW51" s="60"/>
      <c r="BX51" s="60"/>
      <c r="BY51" s="60"/>
      <c r="BZ51" s="60"/>
    </row>
    <row r="52" spans="2:78">
      <c r="B52" s="2">
        <v>44</v>
      </c>
      <c r="C52" s="12"/>
      <c r="D52" s="126"/>
      <c r="E52" s="13" t="s">
        <v>86</v>
      </c>
      <c r="F52" s="139"/>
      <c r="G52" s="138" t="e">
        <f t="shared" si="1"/>
        <v>#N/A</v>
      </c>
      <c r="H52" s="11"/>
      <c r="I52" s="14"/>
      <c r="J52" s="14"/>
      <c r="K52" s="14"/>
      <c r="L52" s="14"/>
      <c r="M52" s="14"/>
      <c r="N52" s="60"/>
      <c r="O52" s="178">
        <v>50</v>
      </c>
      <c r="Q52" s="138">
        <f>SUM(Q45:Q51)</f>
        <v>42809193.509999998</v>
      </c>
      <c r="R52" s="138">
        <f t="shared" ref="R52:BQ52" si="4">SUM(R45:R51)</f>
        <v>929035.88</v>
      </c>
      <c r="S52" s="138">
        <f t="shared" si="4"/>
        <v>192673.27999999997</v>
      </c>
      <c r="T52" s="138">
        <f t="shared" si="4"/>
        <v>2320094</v>
      </c>
      <c r="U52" s="138">
        <f t="shared" si="4"/>
        <v>2664735.37</v>
      </c>
      <c r="V52" s="138">
        <f t="shared" si="4"/>
        <v>1571987.21</v>
      </c>
      <c r="W52" s="138">
        <f t="shared" si="4"/>
        <v>722238.23</v>
      </c>
      <c r="X52" s="138">
        <f t="shared" si="4"/>
        <v>312467.96000000002</v>
      </c>
      <c r="Y52" s="138">
        <f t="shared" si="4"/>
        <v>922489.25</v>
      </c>
      <c r="Z52" s="138">
        <f t="shared" si="4"/>
        <v>10333481.25</v>
      </c>
      <c r="AA52" s="138">
        <f t="shared" si="4"/>
        <v>3644680.5300000003</v>
      </c>
      <c r="AB52" s="138">
        <f t="shared" si="4"/>
        <v>2638162.71</v>
      </c>
      <c r="AC52" s="138">
        <f t="shared" si="4"/>
        <v>1093745.3700000001</v>
      </c>
      <c r="AD52" s="138">
        <f t="shared" si="4"/>
        <v>1665047.51</v>
      </c>
      <c r="AE52" s="138">
        <f t="shared" si="4"/>
        <v>1633093.61</v>
      </c>
      <c r="AF52" s="138">
        <f t="shared" si="4"/>
        <v>1416828.55</v>
      </c>
      <c r="AG52" s="138">
        <f t="shared" si="4"/>
        <v>262736.75000000006</v>
      </c>
      <c r="AH52" s="138">
        <f t="shared" si="4"/>
        <v>1303005.26</v>
      </c>
      <c r="AI52" s="138">
        <f t="shared" si="4"/>
        <v>718950.74</v>
      </c>
      <c r="AJ52" s="138">
        <f t="shared" si="4"/>
        <v>1298435.1100000001</v>
      </c>
      <c r="AK52" s="138">
        <f t="shared" si="4"/>
        <v>375919.7</v>
      </c>
      <c r="AL52" s="138">
        <f t="shared" si="4"/>
        <v>239908.72</v>
      </c>
      <c r="AM52" s="138">
        <f t="shared" si="4"/>
        <v>520547.79000000004</v>
      </c>
      <c r="AN52" s="138">
        <f t="shared" si="4"/>
        <v>66581444.299999997</v>
      </c>
      <c r="AO52" s="138">
        <f t="shared" si="4"/>
        <v>10003395.51</v>
      </c>
      <c r="AP52" s="138">
        <f t="shared" si="4"/>
        <v>1573650.27</v>
      </c>
      <c r="AQ52" s="138">
        <f t="shared" si="4"/>
        <v>935241.91999999993</v>
      </c>
      <c r="AR52" s="138">
        <f t="shared" si="4"/>
        <v>521806.57000000007</v>
      </c>
      <c r="AS52" s="138">
        <f t="shared" si="4"/>
        <v>1019928.56</v>
      </c>
      <c r="AT52" s="138">
        <f t="shared" si="4"/>
        <v>4434653.08</v>
      </c>
      <c r="AU52" s="138">
        <f t="shared" si="4"/>
        <v>1474261.6300000001</v>
      </c>
      <c r="AV52" s="138">
        <f t="shared" si="4"/>
        <v>2400332.7000000002</v>
      </c>
      <c r="AW52" s="138">
        <f t="shared" si="4"/>
        <v>5852773.7200000007</v>
      </c>
      <c r="AX52" s="138">
        <f t="shared" si="4"/>
        <v>884490.84000000008</v>
      </c>
      <c r="AY52" s="138">
        <f t="shared" si="4"/>
        <v>1312519</v>
      </c>
      <c r="AZ52" s="138">
        <f t="shared" si="4"/>
        <v>820574.83000000019</v>
      </c>
      <c r="BA52" s="138">
        <f t="shared" si="4"/>
        <v>4070477.1630000002</v>
      </c>
      <c r="BB52" s="138">
        <f t="shared" si="4"/>
        <v>1125353.29</v>
      </c>
      <c r="BC52" s="138">
        <f t="shared" si="4"/>
        <v>2812090.35</v>
      </c>
      <c r="BD52" s="138">
        <f t="shared" si="4"/>
        <v>921071.28999999992</v>
      </c>
      <c r="BE52" s="138">
        <f t="shared" si="4"/>
        <v>813907.8</v>
      </c>
      <c r="BF52" s="138">
        <f t="shared" si="4"/>
        <v>525306.67999999993</v>
      </c>
      <c r="BG52" s="138">
        <f t="shared" si="4"/>
        <v>494944.08999999997</v>
      </c>
      <c r="BH52" s="138">
        <f t="shared" si="4"/>
        <v>310729.45</v>
      </c>
      <c r="BI52" s="138">
        <f t="shared" si="4"/>
        <v>2219993.7000000002</v>
      </c>
      <c r="BJ52" s="138">
        <f t="shared" si="4"/>
        <v>775975.71</v>
      </c>
      <c r="BK52" s="138">
        <f t="shared" si="4"/>
        <v>42631686.090000004</v>
      </c>
      <c r="BL52" s="138">
        <f t="shared" si="4"/>
        <v>1124161.43</v>
      </c>
      <c r="BM52" s="138">
        <f t="shared" si="4"/>
        <v>1554146.1</v>
      </c>
      <c r="BN52" s="138">
        <f t="shared" si="4"/>
        <v>479976.63</v>
      </c>
      <c r="BO52" s="138">
        <f t="shared" si="4"/>
        <v>785833.13000000012</v>
      </c>
      <c r="BP52" s="138">
        <f t="shared" si="4"/>
        <v>12580887.779999999</v>
      </c>
      <c r="BQ52" s="138">
        <f t="shared" si="4"/>
        <v>6295979.0600000005</v>
      </c>
      <c r="BR52" s="60"/>
      <c r="BS52" s="60"/>
      <c r="BT52" s="60"/>
      <c r="BU52" s="60"/>
      <c r="BV52" s="22"/>
      <c r="BW52" s="22"/>
      <c r="BX52" s="22"/>
      <c r="BY52" s="22"/>
      <c r="BZ52" s="22"/>
    </row>
    <row r="53" spans="2:78" outlineLevel="1">
      <c r="B53" s="2">
        <v>45</v>
      </c>
      <c r="C53" s="9">
        <v>5405</v>
      </c>
      <c r="D53" s="126">
        <v>42</v>
      </c>
      <c r="E53" s="9" t="s">
        <v>87</v>
      </c>
      <c r="F53" s="63"/>
      <c r="G53" s="63" t="e">
        <f t="shared" si="1"/>
        <v>#N/A</v>
      </c>
      <c r="H53" s="11"/>
      <c r="I53" s="11"/>
      <c r="J53" s="11"/>
      <c r="K53" s="11"/>
      <c r="L53" s="11"/>
      <c r="M53" s="11"/>
      <c r="N53" s="60"/>
      <c r="O53" s="178">
        <v>51</v>
      </c>
      <c r="Q53" s="63">
        <v>1235841.32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78912.460000000006</v>
      </c>
      <c r="AA53" s="63">
        <v>0</v>
      </c>
      <c r="AB53" s="63">
        <v>0</v>
      </c>
      <c r="AC53" s="63">
        <v>0</v>
      </c>
      <c r="AD53" s="63">
        <v>391.7</v>
      </c>
      <c r="AE53" s="63">
        <v>0</v>
      </c>
      <c r="AF53" s="63">
        <v>1190</v>
      </c>
      <c r="AG53" s="63">
        <v>0</v>
      </c>
      <c r="AH53" s="63">
        <v>154025.46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153878.60999999999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82193.72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38674.550000000003</v>
      </c>
      <c r="BN53" s="63">
        <v>0</v>
      </c>
      <c r="BO53" s="63">
        <v>0</v>
      </c>
      <c r="BP53" s="63">
        <v>190073.04</v>
      </c>
      <c r="BQ53" s="63">
        <v>6440.58</v>
      </c>
      <c r="BR53" s="60"/>
      <c r="BS53" s="60"/>
      <c r="BT53" s="60"/>
      <c r="BU53" s="60"/>
      <c r="BV53" s="60"/>
      <c r="BW53" s="60"/>
      <c r="BX53" s="60"/>
      <c r="BY53" s="60"/>
      <c r="BZ53" s="60"/>
    </row>
    <row r="54" spans="2:78" outlineLevel="1">
      <c r="B54" s="2">
        <v>46</v>
      </c>
      <c r="C54" s="9">
        <v>5410</v>
      </c>
      <c r="D54" s="126">
        <v>43</v>
      </c>
      <c r="E54" s="9" t="s">
        <v>88</v>
      </c>
      <c r="F54" s="63"/>
      <c r="G54" s="63" t="e">
        <f t="shared" si="1"/>
        <v>#N/A</v>
      </c>
      <c r="H54" s="11"/>
      <c r="I54" s="11"/>
      <c r="J54" s="11"/>
      <c r="K54" s="11"/>
      <c r="L54" s="11"/>
      <c r="M54" s="11"/>
      <c r="N54" s="60"/>
      <c r="O54" s="178">
        <v>52</v>
      </c>
      <c r="Q54" s="63">
        <v>974624.72</v>
      </c>
      <c r="R54" s="63">
        <v>7983.1</v>
      </c>
      <c r="S54" s="63">
        <v>0</v>
      </c>
      <c r="T54" s="63">
        <v>405102</v>
      </c>
      <c r="U54" s="63">
        <v>0</v>
      </c>
      <c r="V54" s="63">
        <v>102.59</v>
      </c>
      <c r="W54" s="63">
        <v>27790.39</v>
      </c>
      <c r="X54" s="63">
        <v>1525</v>
      </c>
      <c r="Y54" s="63">
        <v>3121.05</v>
      </c>
      <c r="Z54" s="63">
        <v>484076.22</v>
      </c>
      <c r="AA54" s="63">
        <v>14643.06</v>
      </c>
      <c r="AB54" s="63">
        <v>200404.57</v>
      </c>
      <c r="AC54" s="63">
        <v>1336.79</v>
      </c>
      <c r="AD54" s="63">
        <v>67066.78</v>
      </c>
      <c r="AE54" s="63">
        <v>27925.74</v>
      </c>
      <c r="AF54" s="63">
        <v>0</v>
      </c>
      <c r="AG54" s="63">
        <v>33809.53</v>
      </c>
      <c r="AH54" s="63">
        <v>1010208.84</v>
      </c>
      <c r="AI54" s="63">
        <v>0</v>
      </c>
      <c r="AJ54" s="63">
        <v>0</v>
      </c>
      <c r="AK54" s="63">
        <v>4945.5600000000004</v>
      </c>
      <c r="AL54" s="63">
        <v>0</v>
      </c>
      <c r="AM54" s="63">
        <v>0</v>
      </c>
      <c r="AN54" s="63">
        <v>1063529.98</v>
      </c>
      <c r="AO54" s="63">
        <v>6697096.5599999996</v>
      </c>
      <c r="AP54" s="63">
        <v>56589.35</v>
      </c>
      <c r="AQ54" s="63">
        <v>0</v>
      </c>
      <c r="AR54" s="63">
        <v>17836.919999999998</v>
      </c>
      <c r="AS54" s="63">
        <v>10286.219999999999</v>
      </c>
      <c r="AT54" s="63">
        <v>183183.07</v>
      </c>
      <c r="AU54" s="63">
        <v>20339.990000000002</v>
      </c>
      <c r="AV54" s="63">
        <v>169116.51</v>
      </c>
      <c r="AW54" s="63">
        <v>88443.97</v>
      </c>
      <c r="AX54" s="63">
        <v>0</v>
      </c>
      <c r="AY54" s="63">
        <v>0</v>
      </c>
      <c r="AZ54" s="63">
        <v>0</v>
      </c>
      <c r="BA54" s="63">
        <v>76738.820000000007</v>
      </c>
      <c r="BB54" s="63">
        <v>54367.74</v>
      </c>
      <c r="BC54" s="63">
        <v>228521.01</v>
      </c>
      <c r="BD54" s="63">
        <v>24000.39</v>
      </c>
      <c r="BE54" s="63">
        <v>738875.32</v>
      </c>
      <c r="BF54" s="63">
        <v>68</v>
      </c>
      <c r="BG54" s="63">
        <v>267</v>
      </c>
      <c r="BH54" s="63">
        <v>0</v>
      </c>
      <c r="BI54" s="63">
        <v>0</v>
      </c>
      <c r="BJ54" s="63">
        <v>0</v>
      </c>
      <c r="BK54" s="63">
        <v>6170.58</v>
      </c>
      <c r="BL54" s="63">
        <v>20219.330000000002</v>
      </c>
      <c r="BM54" s="63">
        <v>6110.7</v>
      </c>
      <c r="BN54" s="63">
        <v>13994.64</v>
      </c>
      <c r="BO54" s="63">
        <v>207.5</v>
      </c>
      <c r="BP54" s="63">
        <v>691986.16</v>
      </c>
      <c r="BQ54" s="63">
        <v>101700.6</v>
      </c>
      <c r="BR54" s="60"/>
      <c r="BS54" s="60"/>
      <c r="BT54" s="60"/>
      <c r="BU54" s="60"/>
      <c r="BV54" s="60"/>
      <c r="BW54" s="60"/>
      <c r="BX54" s="60"/>
      <c r="BY54" s="60"/>
      <c r="BZ54" s="60"/>
    </row>
    <row r="55" spans="2:78" outlineLevel="1">
      <c r="B55" s="2">
        <v>47</v>
      </c>
      <c r="C55" s="9">
        <v>5420</v>
      </c>
      <c r="D55" s="126">
        <v>44</v>
      </c>
      <c r="E55" s="9" t="s">
        <v>89</v>
      </c>
      <c r="F55" s="63"/>
      <c r="G55" s="63" t="e">
        <f t="shared" si="1"/>
        <v>#N/A</v>
      </c>
      <c r="H55" s="11"/>
      <c r="I55" s="11"/>
      <c r="J55" s="11"/>
      <c r="K55" s="11"/>
      <c r="L55" s="11"/>
      <c r="M55" s="11"/>
      <c r="N55" s="60"/>
      <c r="O55" s="178">
        <v>53</v>
      </c>
      <c r="Q55" s="63">
        <v>0</v>
      </c>
      <c r="R55" s="63">
        <v>0</v>
      </c>
      <c r="S55" s="63">
        <v>0</v>
      </c>
      <c r="T55" s="63">
        <v>0</v>
      </c>
      <c r="U55" s="63">
        <v>23910.94</v>
      </c>
      <c r="V55" s="63">
        <v>1950</v>
      </c>
      <c r="W55" s="63">
        <v>2925</v>
      </c>
      <c r="X55" s="63">
        <v>0</v>
      </c>
      <c r="Y55" s="63">
        <v>0</v>
      </c>
      <c r="Z55" s="63">
        <v>13724.03</v>
      </c>
      <c r="AA55" s="63">
        <v>0</v>
      </c>
      <c r="AB55" s="63">
        <v>0</v>
      </c>
      <c r="AC55" s="63">
        <v>15662.83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449236.33</v>
      </c>
      <c r="AO55" s="63">
        <v>0</v>
      </c>
      <c r="AP55" s="63">
        <v>0</v>
      </c>
      <c r="AQ55" s="63">
        <v>1809.13</v>
      </c>
      <c r="AR55" s="63">
        <v>0</v>
      </c>
      <c r="AS55" s="63">
        <v>0</v>
      </c>
      <c r="AT55" s="63">
        <v>13783.8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346088.86</v>
      </c>
      <c r="BD55" s="63">
        <v>5510</v>
      </c>
      <c r="BE55" s="63">
        <v>37243.39</v>
      </c>
      <c r="BF55" s="63">
        <v>11020</v>
      </c>
      <c r="BG55" s="63">
        <v>-10875.88</v>
      </c>
      <c r="BH55" s="63">
        <v>0</v>
      </c>
      <c r="BI55" s="63">
        <v>13972.85</v>
      </c>
      <c r="BJ55" s="63">
        <v>0</v>
      </c>
      <c r="BK55" s="63">
        <v>2477512.5699999998</v>
      </c>
      <c r="BL55" s="63">
        <v>0</v>
      </c>
      <c r="BM55" s="63">
        <v>898</v>
      </c>
      <c r="BN55" s="63">
        <v>0</v>
      </c>
      <c r="BO55" s="63">
        <v>0</v>
      </c>
      <c r="BP55" s="63">
        <v>56302.53</v>
      </c>
      <c r="BQ55" s="63">
        <v>47139.39</v>
      </c>
      <c r="BR55" s="60"/>
      <c r="BS55" s="60"/>
      <c r="BT55" s="60"/>
      <c r="BU55" s="60"/>
      <c r="BV55" s="60"/>
      <c r="BW55" s="60"/>
      <c r="BX55" s="60"/>
      <c r="BY55" s="60"/>
      <c r="BZ55" s="60"/>
    </row>
    <row r="56" spans="2:78" outlineLevel="1">
      <c r="B56" s="2">
        <v>48</v>
      </c>
      <c r="C56" s="9">
        <v>5425</v>
      </c>
      <c r="D56" s="126">
        <v>45</v>
      </c>
      <c r="E56" s="9" t="s">
        <v>90</v>
      </c>
      <c r="F56" s="63"/>
      <c r="G56" s="63" t="e">
        <f t="shared" si="1"/>
        <v>#N/A</v>
      </c>
      <c r="H56" s="11"/>
      <c r="I56" s="11"/>
      <c r="J56" s="11"/>
      <c r="K56" s="11"/>
      <c r="L56" s="11"/>
      <c r="M56" s="11"/>
      <c r="N56" s="60"/>
      <c r="O56" s="178">
        <v>54</v>
      </c>
      <c r="Q56" s="63">
        <v>0</v>
      </c>
      <c r="R56" s="63">
        <v>26704.87</v>
      </c>
      <c r="S56" s="63">
        <v>0</v>
      </c>
      <c r="T56" s="63">
        <v>3402</v>
      </c>
      <c r="U56" s="63">
        <v>0</v>
      </c>
      <c r="V56" s="63">
        <v>79911.38</v>
      </c>
      <c r="W56" s="63">
        <v>12084.59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244861.83</v>
      </c>
      <c r="AD56" s="63">
        <v>-9435</v>
      </c>
      <c r="AE56" s="63">
        <v>0</v>
      </c>
      <c r="AF56" s="63">
        <v>0</v>
      </c>
      <c r="AG56" s="63">
        <v>29906.28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1722239.35</v>
      </c>
      <c r="AO56" s="63">
        <v>0</v>
      </c>
      <c r="AP56" s="63">
        <v>270</v>
      </c>
      <c r="AQ56" s="63">
        <v>237355.41</v>
      </c>
      <c r="AR56" s="63">
        <v>0</v>
      </c>
      <c r="AS56" s="63">
        <v>24576.03</v>
      </c>
      <c r="AT56" s="63">
        <v>0</v>
      </c>
      <c r="AU56" s="63">
        <v>0</v>
      </c>
      <c r="AV56" s="63">
        <v>0</v>
      </c>
      <c r="AW56" s="63">
        <v>0</v>
      </c>
      <c r="AX56" s="63">
        <v>2850</v>
      </c>
      <c r="AY56" s="63">
        <v>0</v>
      </c>
      <c r="AZ56" s="63">
        <v>0</v>
      </c>
      <c r="BA56" s="63">
        <v>7960.06</v>
      </c>
      <c r="BB56" s="63">
        <v>0</v>
      </c>
      <c r="BC56" s="63">
        <v>532849.25</v>
      </c>
      <c r="BD56" s="63">
        <v>0</v>
      </c>
      <c r="BE56" s="63">
        <v>0</v>
      </c>
      <c r="BF56" s="63">
        <v>3388.14</v>
      </c>
      <c r="BG56" s="63">
        <v>20641</v>
      </c>
      <c r="BH56" s="63">
        <v>0</v>
      </c>
      <c r="BI56" s="63"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v>13422</v>
      </c>
      <c r="BP56" s="63">
        <v>0</v>
      </c>
      <c r="BQ56" s="63">
        <v>0</v>
      </c>
      <c r="BR56" s="60"/>
      <c r="BS56" s="60"/>
      <c r="BT56" s="60"/>
      <c r="BU56" s="60"/>
      <c r="BV56" s="60"/>
      <c r="BW56" s="60"/>
      <c r="BX56" s="60"/>
      <c r="BY56" s="60"/>
      <c r="BZ56" s="60"/>
    </row>
    <row r="57" spans="2:78">
      <c r="B57" s="2">
        <v>49</v>
      </c>
      <c r="C57" s="12"/>
      <c r="D57" s="126"/>
      <c r="E57" s="13" t="s">
        <v>91</v>
      </c>
      <c r="F57" s="139"/>
      <c r="G57" s="138" t="e">
        <f t="shared" si="1"/>
        <v>#N/A</v>
      </c>
      <c r="H57" s="11"/>
      <c r="I57" s="14"/>
      <c r="J57" s="14"/>
      <c r="K57" s="14"/>
      <c r="L57" s="14"/>
      <c r="M57" s="14"/>
      <c r="N57" s="60"/>
      <c r="O57" s="178">
        <v>55</v>
      </c>
      <c r="Q57" s="138">
        <f>SUM(Q53:Q56)</f>
        <v>2210466.04</v>
      </c>
      <c r="R57" s="138">
        <f t="shared" ref="R57:BQ57" si="5">SUM(R53:R56)</f>
        <v>34687.97</v>
      </c>
      <c r="S57" s="138">
        <f t="shared" si="5"/>
        <v>0</v>
      </c>
      <c r="T57" s="138">
        <f t="shared" si="5"/>
        <v>408504</v>
      </c>
      <c r="U57" s="138">
        <f t="shared" si="5"/>
        <v>23910.94</v>
      </c>
      <c r="V57" s="138">
        <f t="shared" si="5"/>
        <v>81963.97</v>
      </c>
      <c r="W57" s="138">
        <f t="shared" si="5"/>
        <v>42799.979999999996</v>
      </c>
      <c r="X57" s="138">
        <f t="shared" si="5"/>
        <v>1525</v>
      </c>
      <c r="Y57" s="138">
        <f t="shared" si="5"/>
        <v>3121.05</v>
      </c>
      <c r="Z57" s="138">
        <f t="shared" si="5"/>
        <v>576712.71</v>
      </c>
      <c r="AA57" s="138">
        <f t="shared" si="5"/>
        <v>14643.06</v>
      </c>
      <c r="AB57" s="138">
        <f t="shared" si="5"/>
        <v>200404.57</v>
      </c>
      <c r="AC57" s="138">
        <f t="shared" si="5"/>
        <v>261861.44999999998</v>
      </c>
      <c r="AD57" s="138">
        <f t="shared" si="5"/>
        <v>58023.479999999996</v>
      </c>
      <c r="AE57" s="138">
        <f t="shared" si="5"/>
        <v>27925.74</v>
      </c>
      <c r="AF57" s="138">
        <f t="shared" si="5"/>
        <v>1190</v>
      </c>
      <c r="AG57" s="138">
        <f t="shared" si="5"/>
        <v>63715.81</v>
      </c>
      <c r="AH57" s="138">
        <f t="shared" si="5"/>
        <v>1164234.3</v>
      </c>
      <c r="AI57" s="138">
        <f t="shared" si="5"/>
        <v>0</v>
      </c>
      <c r="AJ57" s="138">
        <f t="shared" si="5"/>
        <v>0</v>
      </c>
      <c r="AK57" s="138">
        <f t="shared" si="5"/>
        <v>4945.5600000000004</v>
      </c>
      <c r="AL57" s="138">
        <f t="shared" si="5"/>
        <v>0</v>
      </c>
      <c r="AM57" s="138">
        <f t="shared" si="5"/>
        <v>0</v>
      </c>
      <c r="AN57" s="138">
        <f t="shared" si="5"/>
        <v>3235005.66</v>
      </c>
      <c r="AO57" s="138">
        <f t="shared" si="5"/>
        <v>6697096.5599999996</v>
      </c>
      <c r="AP57" s="138">
        <f t="shared" si="5"/>
        <v>56859.35</v>
      </c>
      <c r="AQ57" s="138">
        <f t="shared" si="5"/>
        <v>239164.54</v>
      </c>
      <c r="AR57" s="138">
        <f t="shared" si="5"/>
        <v>17836.919999999998</v>
      </c>
      <c r="AS57" s="138">
        <f t="shared" si="5"/>
        <v>34862.25</v>
      </c>
      <c r="AT57" s="138">
        <f t="shared" si="5"/>
        <v>196966.87</v>
      </c>
      <c r="AU57" s="138">
        <f t="shared" si="5"/>
        <v>20339.990000000002</v>
      </c>
      <c r="AV57" s="138">
        <f t="shared" si="5"/>
        <v>322995.12</v>
      </c>
      <c r="AW57" s="138">
        <f t="shared" si="5"/>
        <v>88443.97</v>
      </c>
      <c r="AX57" s="138">
        <f t="shared" si="5"/>
        <v>2850</v>
      </c>
      <c r="AY57" s="138">
        <f t="shared" si="5"/>
        <v>0</v>
      </c>
      <c r="AZ57" s="138">
        <f t="shared" si="5"/>
        <v>0</v>
      </c>
      <c r="BA57" s="138">
        <f t="shared" si="5"/>
        <v>84698.880000000005</v>
      </c>
      <c r="BB57" s="138">
        <f t="shared" si="5"/>
        <v>54367.74</v>
      </c>
      <c r="BC57" s="138">
        <f t="shared" si="5"/>
        <v>1189652.8399999999</v>
      </c>
      <c r="BD57" s="138">
        <f t="shared" si="5"/>
        <v>29510.39</v>
      </c>
      <c r="BE57" s="138">
        <f t="shared" si="5"/>
        <v>776118.71</v>
      </c>
      <c r="BF57" s="138">
        <f t="shared" si="5"/>
        <v>14476.14</v>
      </c>
      <c r="BG57" s="138">
        <f t="shared" si="5"/>
        <v>10032.120000000001</v>
      </c>
      <c r="BH57" s="138">
        <f t="shared" si="5"/>
        <v>0</v>
      </c>
      <c r="BI57" s="138">
        <f t="shared" si="5"/>
        <v>13972.85</v>
      </c>
      <c r="BJ57" s="138">
        <f t="shared" si="5"/>
        <v>0</v>
      </c>
      <c r="BK57" s="138">
        <f t="shared" si="5"/>
        <v>2483683.15</v>
      </c>
      <c r="BL57" s="138">
        <f t="shared" si="5"/>
        <v>20219.330000000002</v>
      </c>
      <c r="BM57" s="138">
        <f t="shared" si="5"/>
        <v>45683.25</v>
      </c>
      <c r="BN57" s="138">
        <f t="shared" si="5"/>
        <v>13994.64</v>
      </c>
      <c r="BO57" s="138">
        <f t="shared" si="5"/>
        <v>13629.5</v>
      </c>
      <c r="BP57" s="138">
        <f t="shared" si="5"/>
        <v>938361.7300000001</v>
      </c>
      <c r="BQ57" s="138">
        <f t="shared" si="5"/>
        <v>155280.57</v>
      </c>
      <c r="BR57" s="60"/>
      <c r="BS57" s="60"/>
      <c r="BT57" s="60"/>
      <c r="BU57" s="60"/>
      <c r="BV57" s="22"/>
      <c r="BW57" s="22"/>
      <c r="BX57" s="22"/>
      <c r="BY57" s="22"/>
      <c r="BZ57" s="22"/>
    </row>
    <row r="58" spans="2:78" outlineLevel="1">
      <c r="B58" s="2">
        <v>50</v>
      </c>
      <c r="C58" s="9">
        <v>5605</v>
      </c>
      <c r="D58" s="126">
        <v>47</v>
      </c>
      <c r="E58" s="9" t="s">
        <v>92</v>
      </c>
      <c r="F58" s="63"/>
      <c r="G58" s="63" t="e">
        <f t="shared" si="1"/>
        <v>#N/A</v>
      </c>
      <c r="H58" s="11"/>
      <c r="I58" s="11"/>
      <c r="J58" s="11"/>
      <c r="K58" s="11"/>
      <c r="L58" s="11"/>
      <c r="M58" s="11"/>
      <c r="N58" s="60"/>
      <c r="O58" s="178">
        <v>56</v>
      </c>
      <c r="Q58" s="63">
        <v>9011012.6199999992</v>
      </c>
      <c r="R58" s="63">
        <v>694411.52</v>
      </c>
      <c r="S58" s="63">
        <v>9171.35</v>
      </c>
      <c r="T58" s="63">
        <v>1437057</v>
      </c>
      <c r="U58" s="63">
        <v>2876668.51</v>
      </c>
      <c r="V58" s="63">
        <v>683221.24</v>
      </c>
      <c r="W58" s="63">
        <v>0</v>
      </c>
      <c r="X58" s="63">
        <v>44908.639999999999</v>
      </c>
      <c r="Y58" s="63">
        <v>-21314.73</v>
      </c>
      <c r="Z58" s="63">
        <v>2672816.35</v>
      </c>
      <c r="AA58" s="63">
        <v>803474</v>
      </c>
      <c r="AB58" s="63">
        <v>1533736.25</v>
      </c>
      <c r="AC58" s="63">
        <v>1565780.48</v>
      </c>
      <c r="AD58" s="63">
        <v>63361.2</v>
      </c>
      <c r="AE58" s="63">
        <v>516023.82</v>
      </c>
      <c r="AF58" s="63">
        <v>1904784.97</v>
      </c>
      <c r="AG58" s="63">
        <v>234423.79</v>
      </c>
      <c r="AH58" s="63">
        <v>1458019.93</v>
      </c>
      <c r="AI58" s="63">
        <v>331522.96000000002</v>
      </c>
      <c r="AJ58" s="63">
        <v>461025.53</v>
      </c>
      <c r="AK58" s="63">
        <v>15220.81</v>
      </c>
      <c r="AL58" s="63">
        <v>28808</v>
      </c>
      <c r="AM58" s="63">
        <v>174270.88</v>
      </c>
      <c r="AN58" s="63">
        <v>6690313.2199999997</v>
      </c>
      <c r="AO58" s="63">
        <v>2843702.62</v>
      </c>
      <c r="AP58" s="63">
        <v>301718.51</v>
      </c>
      <c r="AQ58" s="63">
        <v>368677.47</v>
      </c>
      <c r="AR58" s="63">
        <v>32936.43</v>
      </c>
      <c r="AS58" s="63">
        <v>80815.64</v>
      </c>
      <c r="AT58" s="63">
        <v>2020698.27</v>
      </c>
      <c r="AU58" s="63">
        <v>20078.439999999999</v>
      </c>
      <c r="AV58" s="63">
        <v>2013834.04</v>
      </c>
      <c r="AW58" s="63">
        <v>639200.56000000006</v>
      </c>
      <c r="AX58" s="63">
        <v>609001.59</v>
      </c>
      <c r="AY58" s="63">
        <v>0</v>
      </c>
      <c r="AZ58" s="63">
        <v>28946.63</v>
      </c>
      <c r="BA58" s="63">
        <v>0</v>
      </c>
      <c r="BB58" s="63">
        <v>534385.34</v>
      </c>
      <c r="BC58" s="63">
        <v>1593336.16</v>
      </c>
      <c r="BD58" s="63">
        <v>54581.120000000003</v>
      </c>
      <c r="BE58" s="63">
        <v>619108.77</v>
      </c>
      <c r="BF58" s="63">
        <v>182098.5</v>
      </c>
      <c r="BG58" s="63">
        <v>571452.01</v>
      </c>
      <c r="BH58" s="63">
        <v>192915.23</v>
      </c>
      <c r="BI58" s="63">
        <v>1516424.22</v>
      </c>
      <c r="BJ58" s="63">
        <v>129532.52</v>
      </c>
      <c r="BK58" s="63">
        <v>7890172.71</v>
      </c>
      <c r="BL58" s="63">
        <v>366837.09</v>
      </c>
      <c r="BM58" s="63">
        <v>562372.77</v>
      </c>
      <c r="BN58" s="63">
        <v>71607.89</v>
      </c>
      <c r="BO58" s="63">
        <v>766590.04</v>
      </c>
      <c r="BP58" s="63">
        <v>2459793.23</v>
      </c>
      <c r="BQ58" s="63">
        <v>2578761.06</v>
      </c>
      <c r="BR58" s="60"/>
      <c r="BS58" s="60"/>
      <c r="BT58" s="60"/>
      <c r="BU58" s="60"/>
      <c r="BV58" s="60"/>
      <c r="BW58" s="60"/>
      <c r="BX58" s="60"/>
      <c r="BY58" s="60"/>
      <c r="BZ58" s="60"/>
    </row>
    <row r="59" spans="2:78" outlineLevel="1">
      <c r="B59" s="2">
        <v>51</v>
      </c>
      <c r="C59" s="9">
        <v>5610</v>
      </c>
      <c r="D59" s="126">
        <v>48</v>
      </c>
      <c r="E59" s="9" t="s">
        <v>93</v>
      </c>
      <c r="F59" s="63"/>
      <c r="G59" s="63" t="e">
        <f t="shared" si="1"/>
        <v>#N/A</v>
      </c>
      <c r="H59" s="11"/>
      <c r="I59" s="11"/>
      <c r="J59" s="11"/>
      <c r="K59" s="11"/>
      <c r="L59" s="11"/>
      <c r="M59" s="11"/>
      <c r="N59" s="60"/>
      <c r="O59" s="178">
        <v>57</v>
      </c>
      <c r="Q59" s="63">
        <v>37302302.140000001</v>
      </c>
      <c r="R59" s="63">
        <v>546288.82999999996</v>
      </c>
      <c r="S59" s="63">
        <v>145491.74</v>
      </c>
      <c r="T59" s="63">
        <v>0</v>
      </c>
      <c r="U59" s="63">
        <v>84402.77</v>
      </c>
      <c r="V59" s="63">
        <v>777964.25</v>
      </c>
      <c r="W59" s="63">
        <v>433780.46</v>
      </c>
      <c r="X59" s="63">
        <v>144636.26999999999</v>
      </c>
      <c r="Y59" s="63">
        <v>258406.34</v>
      </c>
      <c r="Z59" s="63">
        <v>2374731.5099999998</v>
      </c>
      <c r="AA59" s="63">
        <v>4229581.53</v>
      </c>
      <c r="AB59" s="63">
        <v>0</v>
      </c>
      <c r="AC59" s="63">
        <v>45285.77</v>
      </c>
      <c r="AD59" s="63">
        <v>1156995.6200000001</v>
      </c>
      <c r="AE59" s="63">
        <v>1584758.62</v>
      </c>
      <c r="AF59" s="63">
        <v>0</v>
      </c>
      <c r="AG59" s="63">
        <v>0</v>
      </c>
      <c r="AH59" s="63">
        <v>937939.84</v>
      </c>
      <c r="AI59" s="63">
        <v>236900.09</v>
      </c>
      <c r="AJ59" s="63">
        <v>1125558.17</v>
      </c>
      <c r="AK59" s="63">
        <v>0</v>
      </c>
      <c r="AL59" s="63">
        <v>95585.67</v>
      </c>
      <c r="AM59" s="63">
        <v>112011</v>
      </c>
      <c r="AN59" s="63">
        <v>36256899.740000002</v>
      </c>
      <c r="AO59" s="63">
        <v>12985442.65</v>
      </c>
      <c r="AP59" s="63">
        <v>956253.78</v>
      </c>
      <c r="AQ59" s="63">
        <v>115703.45</v>
      </c>
      <c r="AR59" s="63">
        <v>133131.23000000001</v>
      </c>
      <c r="AS59" s="63">
        <v>0</v>
      </c>
      <c r="AT59" s="63">
        <v>2775368.61</v>
      </c>
      <c r="AU59" s="63">
        <v>1115025.43</v>
      </c>
      <c r="AV59" s="63">
        <v>981767.02</v>
      </c>
      <c r="AW59" s="63">
        <v>4499446.92</v>
      </c>
      <c r="AX59" s="63">
        <v>87748.78</v>
      </c>
      <c r="AY59" s="63">
        <v>1398240</v>
      </c>
      <c r="AZ59" s="63">
        <v>219267.5</v>
      </c>
      <c r="BA59" s="63">
        <v>1073633.9129999999</v>
      </c>
      <c r="BB59" s="63">
        <v>0</v>
      </c>
      <c r="BC59" s="63">
        <v>878147.99</v>
      </c>
      <c r="BD59" s="63">
        <v>367415.21</v>
      </c>
      <c r="BE59" s="63">
        <v>930289.09</v>
      </c>
      <c r="BF59" s="63">
        <v>0</v>
      </c>
      <c r="BG59" s="63">
        <v>0</v>
      </c>
      <c r="BH59" s="63">
        <v>9956.93</v>
      </c>
      <c r="BI59" s="63">
        <v>0</v>
      </c>
      <c r="BJ59" s="63">
        <v>264609.25</v>
      </c>
      <c r="BK59" s="63">
        <v>15396860.720000001</v>
      </c>
      <c r="BL59" s="63">
        <v>285673.73</v>
      </c>
      <c r="BM59" s="63">
        <v>492506.19</v>
      </c>
      <c r="BN59" s="63">
        <v>53804.03</v>
      </c>
      <c r="BO59" s="63">
        <v>723832.1</v>
      </c>
      <c r="BP59" s="63">
        <v>550925.11</v>
      </c>
      <c r="BQ59" s="63">
        <v>3468745.35</v>
      </c>
      <c r="BR59" s="60"/>
      <c r="BS59" s="60"/>
      <c r="BT59" s="60"/>
      <c r="BU59" s="60"/>
      <c r="BV59" s="60"/>
      <c r="BW59" s="60"/>
      <c r="BX59" s="60"/>
      <c r="BY59" s="60"/>
      <c r="BZ59" s="60"/>
    </row>
    <row r="60" spans="2:78" outlineLevel="1">
      <c r="B60" s="2">
        <v>52</v>
      </c>
      <c r="C60" s="9">
        <v>5615</v>
      </c>
      <c r="D60" s="126">
        <v>49</v>
      </c>
      <c r="E60" s="9" t="s">
        <v>94</v>
      </c>
      <c r="F60" s="63"/>
      <c r="G60" s="63" t="e">
        <f t="shared" si="1"/>
        <v>#N/A</v>
      </c>
      <c r="H60" s="11"/>
      <c r="I60" s="11"/>
      <c r="J60" s="11"/>
      <c r="K60" s="11"/>
      <c r="L60" s="11"/>
      <c r="M60" s="11"/>
      <c r="N60" s="60"/>
      <c r="O60" s="178">
        <v>58</v>
      </c>
      <c r="Q60" s="63">
        <v>6188647.46</v>
      </c>
      <c r="R60" s="63">
        <v>2765825.72</v>
      </c>
      <c r="S60" s="63">
        <v>86654.68</v>
      </c>
      <c r="T60" s="63">
        <v>1788870</v>
      </c>
      <c r="U60" s="63">
        <v>3288720.55</v>
      </c>
      <c r="V60" s="63">
        <v>4749650.9800000004</v>
      </c>
      <c r="W60" s="63">
        <v>272713.64</v>
      </c>
      <c r="X60" s="63">
        <v>72415.960000000006</v>
      </c>
      <c r="Y60" s="63">
        <v>313318.96000000002</v>
      </c>
      <c r="Z60" s="63">
        <v>10792919.82</v>
      </c>
      <c r="AA60" s="63">
        <v>167437.35</v>
      </c>
      <c r="AB60" s="63">
        <v>4713813.83</v>
      </c>
      <c r="AC60" s="63">
        <v>484569.64</v>
      </c>
      <c r="AD60" s="63">
        <v>408283.68</v>
      </c>
      <c r="AE60" s="63">
        <v>274642.46000000002</v>
      </c>
      <c r="AF60" s="63">
        <v>425370.4</v>
      </c>
      <c r="AG60" s="63">
        <v>207764.42</v>
      </c>
      <c r="AH60" s="63">
        <v>752992.37</v>
      </c>
      <c r="AI60" s="63">
        <v>478548.26</v>
      </c>
      <c r="AJ60" s="63">
        <v>1325042.6299999999</v>
      </c>
      <c r="AK60" s="63">
        <v>135027.79999999999</v>
      </c>
      <c r="AL60" s="63">
        <v>8142.8</v>
      </c>
      <c r="AM60" s="63">
        <v>0</v>
      </c>
      <c r="AN60" s="63">
        <v>64830964.729999997</v>
      </c>
      <c r="AO60" s="63">
        <v>3527136.8</v>
      </c>
      <c r="AP60" s="63">
        <v>1148617.6200000001</v>
      </c>
      <c r="AQ60" s="63">
        <v>953274.83</v>
      </c>
      <c r="AR60" s="63">
        <v>307802.67</v>
      </c>
      <c r="AS60" s="63">
        <v>0</v>
      </c>
      <c r="AT60" s="63">
        <v>5954569.8099999996</v>
      </c>
      <c r="AU60" s="63">
        <v>1366014.45</v>
      </c>
      <c r="AV60" s="63">
        <v>1758059.09</v>
      </c>
      <c r="AW60" s="63">
        <v>599457.66</v>
      </c>
      <c r="AX60" s="63">
        <v>103853.5</v>
      </c>
      <c r="AY60" s="63">
        <v>497770</v>
      </c>
      <c r="AZ60" s="63">
        <v>187722.16</v>
      </c>
      <c r="BA60" s="63">
        <v>0</v>
      </c>
      <c r="BB60" s="63">
        <v>430579.88</v>
      </c>
      <c r="BC60" s="63">
        <v>1903190.96</v>
      </c>
      <c r="BD60" s="63">
        <v>254245.79</v>
      </c>
      <c r="BE60" s="63">
        <v>412066.27</v>
      </c>
      <c r="BF60" s="63">
        <v>101845.75999999999</v>
      </c>
      <c r="BG60" s="63">
        <v>185908.66</v>
      </c>
      <c r="BH60" s="63">
        <v>72639.899999999994</v>
      </c>
      <c r="BI60" s="63">
        <v>1816595.53</v>
      </c>
      <c r="BJ60" s="63">
        <v>462169.98</v>
      </c>
      <c r="BK60" s="63">
        <v>39620816.68</v>
      </c>
      <c r="BL60" s="63">
        <v>399015.88</v>
      </c>
      <c r="BM60" s="63">
        <v>359824.6</v>
      </c>
      <c r="BN60" s="63">
        <v>112829.22</v>
      </c>
      <c r="BO60" s="63">
        <v>536650.76</v>
      </c>
      <c r="BP60" s="63">
        <v>2976086.4</v>
      </c>
      <c r="BQ60" s="63">
        <v>3314734.62</v>
      </c>
      <c r="BR60" s="60"/>
      <c r="BS60" s="60"/>
      <c r="BT60" s="60"/>
      <c r="BU60" s="60"/>
      <c r="BV60" s="60"/>
      <c r="BW60" s="60"/>
      <c r="BX60" s="60"/>
      <c r="BY60" s="60"/>
      <c r="BZ60" s="60"/>
    </row>
    <row r="61" spans="2:78" outlineLevel="1">
      <c r="B61" s="2">
        <v>53</v>
      </c>
      <c r="C61" s="9">
        <v>5620</v>
      </c>
      <c r="D61" s="126">
        <v>50</v>
      </c>
      <c r="E61" s="9" t="s">
        <v>95</v>
      </c>
      <c r="F61" s="63"/>
      <c r="G61" s="63" t="e">
        <f t="shared" si="1"/>
        <v>#N/A</v>
      </c>
      <c r="H61" s="11"/>
      <c r="I61" s="11"/>
      <c r="J61" s="11"/>
      <c r="K61" s="11"/>
      <c r="L61" s="11"/>
      <c r="M61" s="11"/>
      <c r="N61" s="60"/>
      <c r="O61" s="178">
        <v>59</v>
      </c>
      <c r="Q61" s="63">
        <v>10910834.83</v>
      </c>
      <c r="R61" s="63">
        <v>186849.55</v>
      </c>
      <c r="S61" s="63">
        <v>6240.47</v>
      </c>
      <c r="T61" s="63">
        <v>7664</v>
      </c>
      <c r="U61" s="63">
        <v>309601.46000000002</v>
      </c>
      <c r="V61" s="63">
        <v>560015.68999999994</v>
      </c>
      <c r="W61" s="63">
        <v>171572.48000000001</v>
      </c>
      <c r="X61" s="63">
        <v>20450.82</v>
      </c>
      <c r="Y61" s="63">
        <v>298174.75</v>
      </c>
      <c r="Z61" s="63">
        <v>1010203.5</v>
      </c>
      <c r="AA61" s="63">
        <v>505690.31</v>
      </c>
      <c r="AB61" s="63">
        <v>839802.33</v>
      </c>
      <c r="AC61" s="63">
        <v>0</v>
      </c>
      <c r="AD61" s="63">
        <v>58338.71</v>
      </c>
      <c r="AE61" s="63">
        <v>264865.74</v>
      </c>
      <c r="AF61" s="63">
        <v>230618.34</v>
      </c>
      <c r="AG61" s="63">
        <v>83436.66</v>
      </c>
      <c r="AH61" s="63">
        <v>0</v>
      </c>
      <c r="AI61" s="63">
        <v>55103.19</v>
      </c>
      <c r="AJ61" s="63">
        <v>92748.42</v>
      </c>
      <c r="AK61" s="63">
        <v>10112.280000000001</v>
      </c>
      <c r="AL61" s="63">
        <v>41491.06</v>
      </c>
      <c r="AM61" s="63">
        <v>24132.26</v>
      </c>
      <c r="AN61" s="63">
        <v>0</v>
      </c>
      <c r="AO61" s="63">
        <v>6935898.3300000001</v>
      </c>
      <c r="AP61" s="63">
        <v>326887.32</v>
      </c>
      <c r="AQ61" s="63">
        <v>98857.18</v>
      </c>
      <c r="AR61" s="63">
        <v>141798.56</v>
      </c>
      <c r="AS61" s="63">
        <v>145721.31</v>
      </c>
      <c r="AT61" s="63">
        <v>3673240.72</v>
      </c>
      <c r="AU61" s="63">
        <v>609796.1</v>
      </c>
      <c r="AV61" s="63">
        <v>291485.53999999998</v>
      </c>
      <c r="AW61" s="63">
        <v>69788.22</v>
      </c>
      <c r="AX61" s="63">
        <v>25058.41</v>
      </c>
      <c r="AY61" s="63">
        <v>2009</v>
      </c>
      <c r="AZ61" s="63">
        <v>152879.1</v>
      </c>
      <c r="BA61" s="63">
        <v>220819.98</v>
      </c>
      <c r="BB61" s="63">
        <v>33573.68</v>
      </c>
      <c r="BC61" s="63">
        <v>956414.35</v>
      </c>
      <c r="BD61" s="63">
        <v>48061.91</v>
      </c>
      <c r="BE61" s="63">
        <v>1058863.72</v>
      </c>
      <c r="BF61" s="63">
        <v>45311.45</v>
      </c>
      <c r="BG61" s="63">
        <v>10586.29</v>
      </c>
      <c r="BH61" s="63">
        <v>19773.099999999999</v>
      </c>
      <c r="BI61" s="63">
        <v>387886.7</v>
      </c>
      <c r="BJ61" s="63">
        <v>0</v>
      </c>
      <c r="BK61" s="63">
        <v>740397.72</v>
      </c>
      <c r="BL61" s="63">
        <v>59117.27</v>
      </c>
      <c r="BM61" s="63">
        <v>0</v>
      </c>
      <c r="BN61" s="63">
        <v>60188.33</v>
      </c>
      <c r="BO61" s="63">
        <v>693653.95</v>
      </c>
      <c r="BP61" s="63">
        <v>141772.06</v>
      </c>
      <c r="BQ61" s="63">
        <v>3193686.77</v>
      </c>
      <c r="BR61" s="60"/>
      <c r="BS61" s="60"/>
      <c r="BT61" s="60"/>
      <c r="BU61" s="60"/>
      <c r="BV61" s="60"/>
      <c r="BW61" s="60"/>
      <c r="BX61" s="60"/>
      <c r="BY61" s="60"/>
      <c r="BZ61" s="60"/>
    </row>
    <row r="62" spans="2:78" outlineLevel="1">
      <c r="B62" s="2">
        <v>54</v>
      </c>
      <c r="C62" s="9">
        <v>5625</v>
      </c>
      <c r="D62" s="126">
        <v>51</v>
      </c>
      <c r="E62" s="9" t="s">
        <v>96</v>
      </c>
      <c r="F62" s="63"/>
      <c r="G62" s="63" t="e">
        <f t="shared" si="1"/>
        <v>#N/A</v>
      </c>
      <c r="H62" s="11"/>
      <c r="I62" s="11"/>
      <c r="J62" s="11"/>
      <c r="K62" s="11"/>
      <c r="L62" s="11"/>
      <c r="M62" s="11"/>
      <c r="N62" s="60"/>
      <c r="O62" s="178">
        <v>60</v>
      </c>
      <c r="Q62" s="63">
        <v>-493972.52</v>
      </c>
      <c r="R62" s="63">
        <v>-735843</v>
      </c>
      <c r="S62" s="63">
        <v>0</v>
      </c>
      <c r="T62" s="63">
        <v>0</v>
      </c>
      <c r="U62" s="63">
        <v>-359770.79</v>
      </c>
      <c r="V62" s="63">
        <v>-5647774.5300000003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-12855.5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-105270577.90000001</v>
      </c>
      <c r="AO62" s="63">
        <v>1067180.2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  <c r="AZ62" s="63">
        <v>0</v>
      </c>
      <c r="BA62" s="63">
        <v>-391704</v>
      </c>
      <c r="BB62" s="63">
        <v>0</v>
      </c>
      <c r="BC62" s="63">
        <v>-192989.77</v>
      </c>
      <c r="BD62" s="63">
        <v>0</v>
      </c>
      <c r="BE62" s="63">
        <v>0</v>
      </c>
      <c r="BF62" s="63">
        <v>0</v>
      </c>
      <c r="BG62" s="63">
        <v>40067.800000000003</v>
      </c>
      <c r="BH62" s="63">
        <v>0</v>
      </c>
      <c r="BI62" s="63">
        <v>0</v>
      </c>
      <c r="BJ62" s="63">
        <v>0</v>
      </c>
      <c r="BK62" s="63">
        <v>0</v>
      </c>
      <c r="BL62" s="63">
        <v>66495.350000000006</v>
      </c>
      <c r="BM62" s="63">
        <v>0</v>
      </c>
      <c r="BN62" s="63">
        <v>0</v>
      </c>
      <c r="BO62" s="63">
        <v>0</v>
      </c>
      <c r="BP62" s="63">
        <v>-301746.43</v>
      </c>
      <c r="BQ62" s="63">
        <v>-922.98</v>
      </c>
      <c r="BR62" s="60"/>
      <c r="BS62" s="60"/>
      <c r="BT62" s="60"/>
      <c r="BU62" s="60"/>
      <c r="BV62" s="60"/>
      <c r="BW62" s="60"/>
      <c r="BX62" s="60"/>
      <c r="BY62" s="60"/>
      <c r="BZ62" s="60"/>
    </row>
    <row r="63" spans="2:78" outlineLevel="1">
      <c r="B63" s="2">
        <v>55</v>
      </c>
      <c r="C63" s="9">
        <v>5630</v>
      </c>
      <c r="D63" s="126">
        <v>52</v>
      </c>
      <c r="E63" s="9" t="s">
        <v>97</v>
      </c>
      <c r="F63" s="63"/>
      <c r="G63" s="63" t="e">
        <f t="shared" si="1"/>
        <v>#N/A</v>
      </c>
      <c r="H63" s="11"/>
      <c r="I63" s="11"/>
      <c r="J63" s="11"/>
      <c r="K63" s="11"/>
      <c r="L63" s="11"/>
      <c r="M63" s="11"/>
      <c r="N63" s="60"/>
      <c r="O63" s="178">
        <v>61</v>
      </c>
      <c r="Q63" s="63">
        <v>6108405.3099999996</v>
      </c>
      <c r="R63" s="63">
        <v>457011.3</v>
      </c>
      <c r="S63" s="63">
        <v>88442.26</v>
      </c>
      <c r="T63" s="63">
        <v>0</v>
      </c>
      <c r="U63" s="63">
        <v>595780.87</v>
      </c>
      <c r="V63" s="63">
        <v>879176.47</v>
      </c>
      <c r="W63" s="63">
        <v>94082.74</v>
      </c>
      <c r="X63" s="63">
        <v>77409.23</v>
      </c>
      <c r="Y63" s="63">
        <v>454627.23</v>
      </c>
      <c r="Z63" s="63">
        <v>640712.73</v>
      </c>
      <c r="AA63" s="63">
        <v>187727.24</v>
      </c>
      <c r="AB63" s="63">
        <v>4077746.87</v>
      </c>
      <c r="AC63" s="63">
        <v>69208.350000000006</v>
      </c>
      <c r="AD63" s="63">
        <v>590108.49</v>
      </c>
      <c r="AE63" s="63">
        <v>346454.19</v>
      </c>
      <c r="AF63" s="63">
        <v>148798.68</v>
      </c>
      <c r="AG63" s="63">
        <v>73631.86</v>
      </c>
      <c r="AH63" s="63">
        <v>43725</v>
      </c>
      <c r="AI63" s="63">
        <v>163411.10999999999</v>
      </c>
      <c r="AJ63" s="63">
        <v>155525.34</v>
      </c>
      <c r="AK63" s="63">
        <v>120432.09</v>
      </c>
      <c r="AL63" s="63">
        <v>35932.03</v>
      </c>
      <c r="AM63" s="63">
        <v>49709.17</v>
      </c>
      <c r="AN63" s="63">
        <v>18760859.879999999</v>
      </c>
      <c r="AO63" s="63">
        <v>2120879.4700000002</v>
      </c>
      <c r="AP63" s="63">
        <v>165873.72</v>
      </c>
      <c r="AQ63" s="63">
        <v>650225.73</v>
      </c>
      <c r="AR63" s="63">
        <v>856842.2</v>
      </c>
      <c r="AS63" s="63">
        <v>98487.8</v>
      </c>
      <c r="AT63" s="63">
        <v>1628724.71</v>
      </c>
      <c r="AU63" s="63">
        <v>782157.89</v>
      </c>
      <c r="AV63" s="63">
        <v>373145.64</v>
      </c>
      <c r="AW63" s="63">
        <v>72999.960000000006</v>
      </c>
      <c r="AX63" s="63">
        <v>61520.5</v>
      </c>
      <c r="AY63" s="63">
        <v>230571</v>
      </c>
      <c r="AZ63" s="63">
        <v>296157.7</v>
      </c>
      <c r="BA63" s="63">
        <v>306588.34999999998</v>
      </c>
      <c r="BB63" s="63">
        <v>82769.350000000006</v>
      </c>
      <c r="BC63" s="63">
        <v>545693.74</v>
      </c>
      <c r="BD63" s="63">
        <v>202154.63</v>
      </c>
      <c r="BE63" s="63">
        <v>258790.44</v>
      </c>
      <c r="BF63" s="63">
        <v>49544.14</v>
      </c>
      <c r="BG63" s="63">
        <v>172921.35</v>
      </c>
      <c r="BH63" s="63">
        <v>73741.66</v>
      </c>
      <c r="BI63" s="63">
        <v>286484.64</v>
      </c>
      <c r="BJ63" s="63">
        <v>218255.03</v>
      </c>
      <c r="BK63" s="63">
        <v>16375095.83</v>
      </c>
      <c r="BL63" s="63">
        <v>80725.3</v>
      </c>
      <c r="BM63" s="63">
        <v>330786.17</v>
      </c>
      <c r="BN63" s="63">
        <v>220891.34</v>
      </c>
      <c r="BO63" s="63">
        <v>149729.31</v>
      </c>
      <c r="BP63" s="63">
        <v>232768.48</v>
      </c>
      <c r="BQ63" s="63">
        <v>1280208.3899999999</v>
      </c>
      <c r="BR63" s="60"/>
      <c r="BS63" s="60"/>
      <c r="BT63" s="60"/>
      <c r="BU63" s="60"/>
      <c r="BV63" s="60"/>
      <c r="BW63" s="60"/>
      <c r="BX63" s="60"/>
      <c r="BY63" s="60"/>
      <c r="BZ63" s="60"/>
    </row>
    <row r="64" spans="2:78" outlineLevel="1">
      <c r="B64" s="2">
        <v>56</v>
      </c>
      <c r="C64" s="9">
        <v>5640</v>
      </c>
      <c r="D64" s="126">
        <v>53</v>
      </c>
      <c r="E64" s="9" t="s">
        <v>98</v>
      </c>
      <c r="F64" s="63"/>
      <c r="G64" s="63" t="e">
        <f t="shared" si="1"/>
        <v>#N/A</v>
      </c>
      <c r="H64" s="11"/>
      <c r="I64" s="11"/>
      <c r="J64" s="11"/>
      <c r="K64" s="11"/>
      <c r="L64" s="11"/>
      <c r="M64" s="11"/>
      <c r="N64" s="60"/>
      <c r="O64" s="178">
        <v>62</v>
      </c>
      <c r="Q64" s="63">
        <v>0</v>
      </c>
      <c r="R64" s="63">
        <v>0</v>
      </c>
      <c r="S64" s="63">
        <v>0</v>
      </c>
      <c r="T64" s="63">
        <v>0</v>
      </c>
      <c r="U64" s="63">
        <v>164748.6</v>
      </c>
      <c r="V64" s="63">
        <v>0</v>
      </c>
      <c r="W64" s="63">
        <v>50247.31</v>
      </c>
      <c r="X64" s="63">
        <v>4661.79</v>
      </c>
      <c r="Y64" s="63">
        <v>225805.97</v>
      </c>
      <c r="Z64" s="63">
        <v>500399.76</v>
      </c>
      <c r="AA64" s="63">
        <v>0</v>
      </c>
      <c r="AB64" s="63">
        <v>385249.67</v>
      </c>
      <c r="AC64" s="63">
        <v>95432.99</v>
      </c>
      <c r="AD64" s="63">
        <v>-22786.09</v>
      </c>
      <c r="AE64" s="63">
        <v>33879.339999999997</v>
      </c>
      <c r="AF64" s="63">
        <v>51780.15</v>
      </c>
      <c r="AG64" s="63">
        <v>0</v>
      </c>
      <c r="AH64" s="63">
        <v>0</v>
      </c>
      <c r="AI64" s="63">
        <v>0</v>
      </c>
      <c r="AJ64" s="63">
        <v>105682.26</v>
      </c>
      <c r="AK64" s="63">
        <v>0</v>
      </c>
      <c r="AL64" s="63">
        <v>0</v>
      </c>
      <c r="AM64" s="63">
        <v>15178.49</v>
      </c>
      <c r="AN64" s="63">
        <v>841257.55</v>
      </c>
      <c r="AO64" s="63">
        <v>4356788.18</v>
      </c>
      <c r="AP64" s="63">
        <v>83326.64</v>
      </c>
      <c r="AQ64" s="63">
        <v>62269.63</v>
      </c>
      <c r="AR64" s="63">
        <v>43932.959999999999</v>
      </c>
      <c r="AS64" s="63">
        <v>0</v>
      </c>
      <c r="AT64" s="63">
        <v>649647.52</v>
      </c>
      <c r="AU64" s="63">
        <v>0</v>
      </c>
      <c r="AV64" s="63">
        <v>0</v>
      </c>
      <c r="AW64" s="63">
        <v>0</v>
      </c>
      <c r="AX64" s="63">
        <v>33550.199999999997</v>
      </c>
      <c r="AY64" s="63">
        <v>0</v>
      </c>
      <c r="AZ64" s="63">
        <v>0</v>
      </c>
      <c r="BA64" s="63">
        <v>239777.46</v>
      </c>
      <c r="BB64" s="63">
        <v>36409.86</v>
      </c>
      <c r="BC64" s="63">
        <v>210222.89</v>
      </c>
      <c r="BD64" s="63">
        <v>0</v>
      </c>
      <c r="BE64" s="63">
        <v>0</v>
      </c>
      <c r="BF64" s="63">
        <v>7735.3</v>
      </c>
      <c r="BG64" s="63">
        <v>26531.279999999999</v>
      </c>
      <c r="BH64" s="63">
        <v>16890.38</v>
      </c>
      <c r="BI64" s="63">
        <v>282517.52</v>
      </c>
      <c r="BJ64" s="63">
        <v>0</v>
      </c>
      <c r="BK64" s="63">
        <v>3287024.31</v>
      </c>
      <c r="BL64" s="63">
        <v>0</v>
      </c>
      <c r="BM64" s="63">
        <v>0</v>
      </c>
      <c r="BN64" s="63">
        <v>0</v>
      </c>
      <c r="BO64" s="63">
        <v>9322.58</v>
      </c>
      <c r="BP64" s="63">
        <v>417784.52</v>
      </c>
      <c r="BQ64" s="63">
        <v>397597.45</v>
      </c>
      <c r="BR64" s="60"/>
      <c r="BS64" s="60"/>
      <c r="BT64" s="60"/>
      <c r="BU64" s="60"/>
      <c r="BV64" s="60"/>
      <c r="BW64" s="60"/>
      <c r="BX64" s="60"/>
      <c r="BY64" s="60"/>
      <c r="BZ64" s="60"/>
    </row>
    <row r="65" spans="2:78" outlineLevel="1">
      <c r="B65" s="2">
        <v>57</v>
      </c>
      <c r="C65" s="9">
        <v>5645</v>
      </c>
      <c r="D65" s="126">
        <v>54</v>
      </c>
      <c r="E65" s="9" t="s">
        <v>99</v>
      </c>
      <c r="F65" s="63"/>
      <c r="G65" s="63" t="e">
        <f t="shared" si="1"/>
        <v>#N/A</v>
      </c>
      <c r="H65" s="11"/>
      <c r="I65" s="11"/>
      <c r="J65" s="11"/>
      <c r="K65" s="11"/>
      <c r="L65" s="11"/>
      <c r="M65" s="11"/>
      <c r="N65" s="60"/>
      <c r="O65" s="178">
        <v>63</v>
      </c>
      <c r="Q65" s="63">
        <v>395173.09</v>
      </c>
      <c r="R65" s="63">
        <v>198305.01</v>
      </c>
      <c r="S65" s="63">
        <v>73282.2</v>
      </c>
      <c r="T65" s="63">
        <v>476551</v>
      </c>
      <c r="U65" s="63">
        <v>292945.59999999998</v>
      </c>
      <c r="V65" s="63">
        <v>1056259.5</v>
      </c>
      <c r="W65" s="63">
        <v>0</v>
      </c>
      <c r="X65" s="63">
        <v>0</v>
      </c>
      <c r="Y65" s="63">
        <v>46.1</v>
      </c>
      <c r="Z65" s="63">
        <v>0</v>
      </c>
      <c r="AA65" s="63">
        <v>213964.69</v>
      </c>
      <c r="AB65" s="63">
        <v>0</v>
      </c>
      <c r="AC65" s="63">
        <v>0</v>
      </c>
      <c r="AD65" s="63">
        <v>914831.15</v>
      </c>
      <c r="AE65" s="63">
        <v>151374.82</v>
      </c>
      <c r="AF65" s="63">
        <v>121845.15</v>
      </c>
      <c r="AG65" s="63">
        <v>153774.71</v>
      </c>
      <c r="AH65" s="63">
        <v>0</v>
      </c>
      <c r="AI65" s="63">
        <v>10803.15</v>
      </c>
      <c r="AJ65" s="63">
        <v>175326.84</v>
      </c>
      <c r="AK65" s="63">
        <v>-0.02</v>
      </c>
      <c r="AL65" s="63">
        <v>23735.78</v>
      </c>
      <c r="AM65" s="63">
        <v>28758.46</v>
      </c>
      <c r="AN65" s="63">
        <v>32201033.84</v>
      </c>
      <c r="AO65" s="63">
        <v>1636203.16</v>
      </c>
      <c r="AP65" s="63">
        <v>24249</v>
      </c>
      <c r="AQ65" s="63">
        <v>38061.53</v>
      </c>
      <c r="AR65" s="63">
        <v>0</v>
      </c>
      <c r="AS65" s="63">
        <v>11145.03</v>
      </c>
      <c r="AT65" s="63">
        <v>89587.46</v>
      </c>
      <c r="AU65" s="63">
        <v>31557.18</v>
      </c>
      <c r="AV65" s="63">
        <v>109468.62</v>
      </c>
      <c r="AW65" s="63">
        <v>0</v>
      </c>
      <c r="AX65" s="63">
        <v>35471.99</v>
      </c>
      <c r="AY65" s="63">
        <v>484758</v>
      </c>
      <c r="AZ65" s="63">
        <v>-8709</v>
      </c>
      <c r="BA65" s="63">
        <v>2172933.23</v>
      </c>
      <c r="BB65" s="63">
        <v>19265.259999999998</v>
      </c>
      <c r="BC65" s="63">
        <v>1184203.08</v>
      </c>
      <c r="BD65" s="63">
        <v>157397.68</v>
      </c>
      <c r="BE65" s="63">
        <v>0</v>
      </c>
      <c r="BF65" s="63">
        <v>0</v>
      </c>
      <c r="BG65" s="63">
        <v>0</v>
      </c>
      <c r="BH65" s="63">
        <v>4208.3999999999996</v>
      </c>
      <c r="BI65" s="63">
        <v>1148028.51</v>
      </c>
      <c r="BJ65" s="63">
        <v>0</v>
      </c>
      <c r="BK65" s="63">
        <v>0</v>
      </c>
      <c r="BL65" s="63">
        <v>0</v>
      </c>
      <c r="BM65" s="63">
        <v>281764.64</v>
      </c>
      <c r="BN65" s="63">
        <v>25826.12</v>
      </c>
      <c r="BO65" s="63">
        <v>192105.41</v>
      </c>
      <c r="BP65" s="63">
        <v>11134.79</v>
      </c>
      <c r="BQ65" s="63">
        <v>250743.8</v>
      </c>
      <c r="BR65" s="60"/>
      <c r="BS65" s="60"/>
      <c r="BT65" s="60"/>
      <c r="BU65" s="60"/>
      <c r="BV65" s="60"/>
      <c r="BW65" s="60"/>
      <c r="BX65" s="60"/>
      <c r="BY65" s="60"/>
      <c r="BZ65" s="60"/>
    </row>
    <row r="66" spans="2:78" outlineLevel="1">
      <c r="B66" s="2">
        <v>58</v>
      </c>
      <c r="C66" s="9">
        <v>5646</v>
      </c>
      <c r="D66" s="126">
        <v>55</v>
      </c>
      <c r="E66" s="9" t="s">
        <v>100</v>
      </c>
      <c r="F66" s="63"/>
      <c r="G66" s="63" t="e">
        <f t="shared" si="1"/>
        <v>#N/A</v>
      </c>
      <c r="H66" s="11"/>
      <c r="I66" s="11"/>
      <c r="J66" s="11"/>
      <c r="K66" s="11"/>
      <c r="L66" s="11"/>
      <c r="M66" s="11"/>
      <c r="N66" s="60"/>
      <c r="O66" s="178">
        <v>64</v>
      </c>
      <c r="Q66" s="63">
        <v>0</v>
      </c>
      <c r="R66" s="63">
        <v>0</v>
      </c>
      <c r="S66" s="63">
        <v>0</v>
      </c>
      <c r="T66" s="63">
        <v>253560</v>
      </c>
      <c r="U66" s="63">
        <v>0</v>
      </c>
      <c r="V66" s="63">
        <v>0</v>
      </c>
      <c r="W66" s="63">
        <v>23437.91</v>
      </c>
      <c r="X66" s="63">
        <v>0</v>
      </c>
      <c r="Y66" s="63">
        <v>0</v>
      </c>
      <c r="Z66" s="63">
        <v>0</v>
      </c>
      <c r="AA66" s="63">
        <v>107063.78</v>
      </c>
      <c r="AB66" s="63">
        <v>1936257.53</v>
      </c>
      <c r="AC66" s="63">
        <v>23716</v>
      </c>
      <c r="AD66" s="63">
        <v>0</v>
      </c>
      <c r="AE66" s="63">
        <v>0</v>
      </c>
      <c r="AF66" s="63">
        <v>0</v>
      </c>
      <c r="AG66" s="63">
        <v>0</v>
      </c>
      <c r="AH66" s="63">
        <v>507411.7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-6495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344300.03</v>
      </c>
      <c r="BB66" s="63">
        <v>0</v>
      </c>
      <c r="BC66" s="63">
        <v>0</v>
      </c>
      <c r="BD66" s="63">
        <v>0</v>
      </c>
      <c r="BE66" s="63">
        <v>0</v>
      </c>
      <c r="BF66" s="63">
        <v>25549.94</v>
      </c>
      <c r="BG66" s="63">
        <v>0</v>
      </c>
      <c r="BH66" s="63">
        <v>17105.990000000002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0"/>
      <c r="BS66" s="60"/>
      <c r="BT66" s="60"/>
      <c r="BU66" s="60"/>
      <c r="BV66" s="60"/>
      <c r="BW66" s="60"/>
      <c r="BX66" s="60"/>
      <c r="BY66" s="60"/>
      <c r="BZ66" s="60"/>
    </row>
    <row r="67" spans="2:78" outlineLevel="1">
      <c r="B67" s="2">
        <v>59</v>
      </c>
      <c r="C67" s="9">
        <v>5647</v>
      </c>
      <c r="D67" s="126">
        <v>56</v>
      </c>
      <c r="E67" s="9" t="s">
        <v>101</v>
      </c>
      <c r="F67" s="63"/>
      <c r="G67" s="63" t="e">
        <f t="shared" si="1"/>
        <v>#N/A</v>
      </c>
      <c r="H67" s="11"/>
      <c r="I67" s="11"/>
      <c r="J67" s="11"/>
      <c r="K67" s="11"/>
      <c r="L67" s="11"/>
      <c r="M67" s="11"/>
      <c r="N67" s="60"/>
      <c r="O67" s="178">
        <v>65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105319.92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0"/>
      <c r="BS67" s="60"/>
      <c r="BT67" s="60"/>
      <c r="BU67" s="60"/>
      <c r="BV67" s="60"/>
      <c r="BW67" s="60"/>
      <c r="BX67" s="60"/>
      <c r="BY67" s="60"/>
      <c r="BZ67" s="60"/>
    </row>
    <row r="68" spans="2:78" outlineLevel="1">
      <c r="B68" s="2">
        <v>60</v>
      </c>
      <c r="C68" s="9">
        <v>5650</v>
      </c>
      <c r="D68" s="126">
        <v>57</v>
      </c>
      <c r="E68" s="9" t="s">
        <v>102</v>
      </c>
      <c r="F68" s="63"/>
      <c r="G68" s="63" t="e">
        <f t="shared" si="1"/>
        <v>#N/A</v>
      </c>
      <c r="H68" s="11"/>
      <c r="I68" s="11"/>
      <c r="J68" s="11"/>
      <c r="K68" s="11"/>
      <c r="L68" s="11"/>
      <c r="M68" s="11"/>
      <c r="N68" s="60"/>
      <c r="O68" s="178">
        <v>66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0"/>
      <c r="BS68" s="60"/>
      <c r="BT68" s="60"/>
      <c r="BU68" s="60"/>
      <c r="BV68" s="60"/>
      <c r="BW68" s="60"/>
      <c r="BX68" s="60"/>
      <c r="BY68" s="60"/>
      <c r="BZ68" s="60"/>
    </row>
    <row r="69" spans="2:78" outlineLevel="1">
      <c r="B69" s="2">
        <v>61</v>
      </c>
      <c r="C69" s="9">
        <v>5655</v>
      </c>
      <c r="D69" s="126">
        <v>58</v>
      </c>
      <c r="E69" s="9" t="s">
        <v>103</v>
      </c>
      <c r="F69" s="63"/>
      <c r="G69" s="63" t="e">
        <f t="shared" si="1"/>
        <v>#N/A</v>
      </c>
      <c r="H69" s="11"/>
      <c r="I69" s="11"/>
      <c r="J69" s="11"/>
      <c r="K69" s="11"/>
      <c r="L69" s="11"/>
      <c r="M69" s="11"/>
      <c r="N69" s="60"/>
      <c r="O69" s="178">
        <v>67</v>
      </c>
      <c r="Q69" s="63">
        <v>3048255.63</v>
      </c>
      <c r="R69" s="63">
        <v>242964.31</v>
      </c>
      <c r="S69" s="63">
        <v>21523.56</v>
      </c>
      <c r="T69" s="63">
        <v>553201</v>
      </c>
      <c r="U69" s="63">
        <v>537779.25</v>
      </c>
      <c r="V69" s="63">
        <v>247014.38</v>
      </c>
      <c r="W69" s="63">
        <v>158014.10999999999</v>
      </c>
      <c r="X69" s="63">
        <v>77655.58</v>
      </c>
      <c r="Y69" s="63">
        <v>211903.85</v>
      </c>
      <c r="Z69" s="63">
        <v>1386824.91</v>
      </c>
      <c r="AA69" s="63">
        <v>671615.91</v>
      </c>
      <c r="AB69" s="63">
        <v>526818.55000000005</v>
      </c>
      <c r="AC69" s="63">
        <v>213073.08</v>
      </c>
      <c r="AD69" s="63">
        <v>150070.35999999999</v>
      </c>
      <c r="AE69" s="63">
        <v>342079.2</v>
      </c>
      <c r="AF69" s="63">
        <v>30709.22</v>
      </c>
      <c r="AG69" s="63">
        <v>29872.59</v>
      </c>
      <c r="AH69" s="63">
        <v>834748.74</v>
      </c>
      <c r="AI69" s="63">
        <v>130423.34</v>
      </c>
      <c r="AJ69" s="63">
        <v>182794.73</v>
      </c>
      <c r="AK69" s="63">
        <v>76535.55</v>
      </c>
      <c r="AL69" s="63">
        <v>95179.06</v>
      </c>
      <c r="AM69" s="63">
        <v>118115.66</v>
      </c>
      <c r="AN69" s="63">
        <v>4686320.24</v>
      </c>
      <c r="AO69" s="63">
        <v>4343503.9800000004</v>
      </c>
      <c r="AP69" s="63">
        <v>240036.24</v>
      </c>
      <c r="AQ69" s="63">
        <v>282653.40000000002</v>
      </c>
      <c r="AR69" s="63">
        <v>128725.64</v>
      </c>
      <c r="AS69" s="63">
        <v>95486.59</v>
      </c>
      <c r="AT69" s="63">
        <v>985279.12</v>
      </c>
      <c r="AU69" s="63">
        <v>416106.61</v>
      </c>
      <c r="AV69" s="63">
        <v>381475.18</v>
      </c>
      <c r="AW69" s="63">
        <v>432175.49</v>
      </c>
      <c r="AX69" s="63">
        <v>69342.3</v>
      </c>
      <c r="AY69" s="63">
        <v>429078</v>
      </c>
      <c r="AZ69" s="63">
        <v>61148.55</v>
      </c>
      <c r="BA69" s="63">
        <v>868544.46</v>
      </c>
      <c r="BB69" s="63">
        <v>129965.86</v>
      </c>
      <c r="BC69" s="63">
        <v>469050.16</v>
      </c>
      <c r="BD69" s="63">
        <v>157417.66</v>
      </c>
      <c r="BE69" s="63">
        <v>499726.17</v>
      </c>
      <c r="BF69" s="63">
        <v>58106.06</v>
      </c>
      <c r="BG69" s="63">
        <v>73003.7</v>
      </c>
      <c r="BH69" s="63">
        <v>24879.72</v>
      </c>
      <c r="BI69" s="63">
        <v>412680.49</v>
      </c>
      <c r="BJ69" s="63">
        <v>79328.89</v>
      </c>
      <c r="BK69" s="63">
        <v>6625027.0499999998</v>
      </c>
      <c r="BL69" s="63">
        <v>211731.72</v>
      </c>
      <c r="BM69" s="63">
        <v>293915.64</v>
      </c>
      <c r="BN69" s="63">
        <v>166599.62</v>
      </c>
      <c r="BO69" s="63">
        <v>214855.48</v>
      </c>
      <c r="BP69" s="63">
        <v>2127101.0499999998</v>
      </c>
      <c r="BQ69" s="63">
        <v>705811.5</v>
      </c>
      <c r="BR69" s="60"/>
      <c r="BS69" s="60"/>
      <c r="BT69" s="60"/>
      <c r="BU69" s="60"/>
      <c r="BV69" s="60"/>
      <c r="BW69" s="60"/>
      <c r="BX69" s="60"/>
      <c r="BY69" s="60"/>
      <c r="BZ69" s="60"/>
    </row>
    <row r="70" spans="2:78" outlineLevel="1">
      <c r="B70" s="2">
        <v>62</v>
      </c>
      <c r="C70" s="9">
        <v>5665</v>
      </c>
      <c r="D70" s="126">
        <v>59</v>
      </c>
      <c r="E70" s="9" t="s">
        <v>104</v>
      </c>
      <c r="F70" s="63"/>
      <c r="G70" s="63" t="e">
        <f t="shared" si="1"/>
        <v>#N/A</v>
      </c>
      <c r="H70" s="11"/>
      <c r="I70" s="11"/>
      <c r="J70" s="11"/>
      <c r="K70" s="11"/>
      <c r="L70" s="11"/>
      <c r="M70" s="11"/>
      <c r="N70" s="60"/>
      <c r="O70" s="178">
        <v>68</v>
      </c>
      <c r="Q70" s="63">
        <v>5698901.5999999996</v>
      </c>
      <c r="R70" s="63">
        <v>88723.24</v>
      </c>
      <c r="S70" s="63">
        <v>19235.14</v>
      </c>
      <c r="T70" s="63">
        <v>1127726</v>
      </c>
      <c r="U70" s="63">
        <v>953077.63</v>
      </c>
      <c r="V70" s="63">
        <v>1128085.8999999999</v>
      </c>
      <c r="W70" s="63">
        <v>119320.1</v>
      </c>
      <c r="X70" s="63">
        <v>0</v>
      </c>
      <c r="Y70" s="63">
        <v>305741.84999999998</v>
      </c>
      <c r="Z70" s="63">
        <v>740189.89</v>
      </c>
      <c r="AA70" s="63">
        <v>24295.759999999998</v>
      </c>
      <c r="AB70" s="63">
        <v>156001.76999999999</v>
      </c>
      <c r="AC70" s="63">
        <v>56541.52</v>
      </c>
      <c r="AD70" s="63">
        <v>972804.84</v>
      </c>
      <c r="AE70" s="63">
        <v>201765.25</v>
      </c>
      <c r="AF70" s="63">
        <v>157534.82999999999</v>
      </c>
      <c r="AG70" s="63">
        <v>79834.070000000007</v>
      </c>
      <c r="AH70" s="63">
        <v>271369.48</v>
      </c>
      <c r="AI70" s="63">
        <v>98847.22</v>
      </c>
      <c r="AJ70" s="63">
        <v>87897.48</v>
      </c>
      <c r="AK70" s="63">
        <v>29403.86</v>
      </c>
      <c r="AL70" s="63">
        <v>0</v>
      </c>
      <c r="AM70" s="63">
        <v>19500</v>
      </c>
      <c r="AN70" s="63">
        <v>28638261.149999999</v>
      </c>
      <c r="AO70" s="63">
        <v>120618.11</v>
      </c>
      <c r="AP70" s="63">
        <v>158402.60999999999</v>
      </c>
      <c r="AQ70" s="63">
        <v>171890.23</v>
      </c>
      <c r="AR70" s="63">
        <v>45317.26</v>
      </c>
      <c r="AS70" s="63">
        <v>1319802.5</v>
      </c>
      <c r="AT70" s="63">
        <v>933987.75</v>
      </c>
      <c r="AU70" s="63">
        <v>2057135.35</v>
      </c>
      <c r="AV70" s="63">
        <v>308578.34000000003</v>
      </c>
      <c r="AW70" s="63">
        <v>68083</v>
      </c>
      <c r="AX70" s="63">
        <v>55597.17</v>
      </c>
      <c r="AY70" s="63">
        <v>211341</v>
      </c>
      <c r="AZ70" s="63">
        <v>14534</v>
      </c>
      <c r="BA70" s="63">
        <v>625519.4</v>
      </c>
      <c r="BB70" s="63">
        <v>199644.44</v>
      </c>
      <c r="BC70" s="63">
        <v>673959.08</v>
      </c>
      <c r="BD70" s="63">
        <v>84921.4</v>
      </c>
      <c r="BE70" s="63">
        <v>84513.69</v>
      </c>
      <c r="BF70" s="63">
        <v>49806</v>
      </c>
      <c r="BG70" s="63">
        <v>198384.97</v>
      </c>
      <c r="BH70" s="63">
        <v>36957.440000000002</v>
      </c>
      <c r="BI70" s="63">
        <v>263314.38</v>
      </c>
      <c r="BJ70" s="63">
        <v>346913.07</v>
      </c>
      <c r="BK70" s="63">
        <v>150142.22</v>
      </c>
      <c r="BL70" s="63">
        <v>152685.72</v>
      </c>
      <c r="BM70" s="63">
        <v>155077.24</v>
      </c>
      <c r="BN70" s="63">
        <v>67417.16</v>
      </c>
      <c r="BO70" s="63">
        <v>220984.13</v>
      </c>
      <c r="BP70" s="63">
        <v>846287.41</v>
      </c>
      <c r="BQ70" s="63">
        <v>345954.01</v>
      </c>
      <c r="BR70" s="60"/>
      <c r="BS70" s="60"/>
      <c r="BT70" s="60"/>
      <c r="BU70" s="60"/>
      <c r="BV70" s="60"/>
      <c r="BW70" s="60"/>
      <c r="BX70" s="60"/>
      <c r="BY70" s="60"/>
      <c r="BZ70" s="60"/>
    </row>
    <row r="71" spans="2:78" outlineLevel="1">
      <c r="B71" s="2">
        <v>63</v>
      </c>
      <c r="C71" s="9">
        <v>5670</v>
      </c>
      <c r="D71" s="126">
        <v>60</v>
      </c>
      <c r="E71" s="9" t="s">
        <v>105</v>
      </c>
      <c r="F71" s="63"/>
      <c r="G71" s="63" t="e">
        <f t="shared" si="1"/>
        <v>#N/A</v>
      </c>
      <c r="H71" s="11"/>
      <c r="I71" s="11"/>
      <c r="J71" s="11"/>
      <c r="K71" s="11"/>
      <c r="L71" s="11"/>
      <c r="M71" s="11"/>
      <c r="N71" s="60"/>
      <c r="O71" s="178">
        <v>69</v>
      </c>
      <c r="Q71" s="63">
        <v>0</v>
      </c>
      <c r="R71" s="63">
        <v>86493.36</v>
      </c>
      <c r="S71" s="63">
        <v>0</v>
      </c>
      <c r="T71" s="63">
        <v>0</v>
      </c>
      <c r="U71" s="63">
        <v>0</v>
      </c>
      <c r="V71" s="63">
        <v>426891.84</v>
      </c>
      <c r="W71" s="63">
        <v>0</v>
      </c>
      <c r="X71" s="63">
        <v>22100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465.58</v>
      </c>
      <c r="AE71" s="63">
        <v>0</v>
      </c>
      <c r="AF71" s="63">
        <v>0</v>
      </c>
      <c r="AG71" s="63">
        <v>19415.400000000001</v>
      </c>
      <c r="AH71" s="63">
        <v>0</v>
      </c>
      <c r="AI71" s="63">
        <v>0</v>
      </c>
      <c r="AJ71" s="63">
        <v>0</v>
      </c>
      <c r="AK71" s="63">
        <v>16691.400000000001</v>
      </c>
      <c r="AL71" s="63">
        <v>16808.79</v>
      </c>
      <c r="AM71" s="63">
        <v>0</v>
      </c>
      <c r="AN71" s="63">
        <v>12484675.51</v>
      </c>
      <c r="AO71" s="63">
        <v>0</v>
      </c>
      <c r="AP71" s="63">
        <v>0</v>
      </c>
      <c r="AQ71" s="63">
        <v>267351.83</v>
      </c>
      <c r="AR71" s="63">
        <v>0</v>
      </c>
      <c r="AS71" s="63">
        <v>0</v>
      </c>
      <c r="AT71" s="63">
        <v>0</v>
      </c>
      <c r="AU71" s="63">
        <v>0</v>
      </c>
      <c r="AV71" s="63">
        <v>0</v>
      </c>
      <c r="AW71" s="63">
        <v>0</v>
      </c>
      <c r="AX71" s="63">
        <v>0</v>
      </c>
      <c r="AY71" s="63">
        <v>0</v>
      </c>
      <c r="AZ71" s="63">
        <v>0</v>
      </c>
      <c r="BA71" s="63">
        <v>4140</v>
      </c>
      <c r="BB71" s="63">
        <v>0</v>
      </c>
      <c r="BC71" s="63">
        <v>352716.76</v>
      </c>
      <c r="BD71" s="63">
        <v>12323.04</v>
      </c>
      <c r="BE71" s="63">
        <v>0</v>
      </c>
      <c r="BF71" s="63">
        <v>0</v>
      </c>
      <c r="BG71" s="63">
        <v>1744.27</v>
      </c>
      <c r="BH71" s="63">
        <v>23898.12</v>
      </c>
      <c r="BI71" s="63">
        <v>427696.44</v>
      </c>
      <c r="BJ71" s="63">
        <v>163600</v>
      </c>
      <c r="BK71" s="63">
        <v>16319.29</v>
      </c>
      <c r="BL71" s="63">
        <v>0</v>
      </c>
      <c r="BM71" s="63">
        <v>0</v>
      </c>
      <c r="BN71" s="63">
        <v>0</v>
      </c>
      <c r="BO71" s="63">
        <v>0</v>
      </c>
      <c r="BP71" s="63">
        <v>0</v>
      </c>
      <c r="BQ71" s="63">
        <v>0</v>
      </c>
      <c r="BR71" s="60"/>
      <c r="BS71" s="60"/>
      <c r="BT71" s="60"/>
      <c r="BU71" s="60"/>
      <c r="BV71" s="60"/>
      <c r="BW71" s="60"/>
      <c r="BX71" s="60"/>
      <c r="BY71" s="60"/>
      <c r="BZ71" s="60"/>
    </row>
    <row r="72" spans="2:78" outlineLevel="1">
      <c r="B72" s="2">
        <v>64</v>
      </c>
      <c r="C72" s="9">
        <v>5672</v>
      </c>
      <c r="D72" s="126">
        <v>61</v>
      </c>
      <c r="E72" s="9" t="s">
        <v>106</v>
      </c>
      <c r="F72" s="63"/>
      <c r="G72" s="63" t="e">
        <f t="shared" si="1"/>
        <v>#N/A</v>
      </c>
      <c r="H72" s="11"/>
      <c r="I72" s="11"/>
      <c r="J72" s="11"/>
      <c r="K72" s="11"/>
      <c r="L72" s="11"/>
      <c r="M72" s="11"/>
      <c r="N72" s="60"/>
      <c r="O72" s="178">
        <v>70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19715.189999999999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157500</v>
      </c>
      <c r="BR72" s="60"/>
      <c r="BS72" s="60"/>
      <c r="BT72" s="60"/>
      <c r="BU72" s="60"/>
      <c r="BV72" s="60"/>
      <c r="BW72" s="60"/>
      <c r="BX72" s="60"/>
      <c r="BY72" s="60"/>
      <c r="BZ72" s="60"/>
    </row>
    <row r="73" spans="2:78" outlineLevel="1">
      <c r="B73" s="2">
        <v>65</v>
      </c>
      <c r="C73" s="9">
        <v>5675</v>
      </c>
      <c r="D73" s="126">
        <v>62</v>
      </c>
      <c r="E73" s="9" t="s">
        <v>107</v>
      </c>
      <c r="F73" s="63"/>
      <c r="G73" s="63" t="e">
        <f t="shared" si="1"/>
        <v>#N/A</v>
      </c>
      <c r="H73" s="11"/>
      <c r="I73" s="11"/>
      <c r="J73" s="11"/>
      <c r="K73" s="11"/>
      <c r="L73" s="11"/>
      <c r="M73" s="11"/>
      <c r="N73" s="60"/>
      <c r="O73" s="178">
        <v>71</v>
      </c>
      <c r="Q73" s="63">
        <v>35351083.020000003</v>
      </c>
      <c r="R73" s="63">
        <v>977339.88</v>
      </c>
      <c r="S73" s="63">
        <v>31527.77</v>
      </c>
      <c r="T73" s="63">
        <v>317238</v>
      </c>
      <c r="U73" s="63">
        <v>645577.68000000005</v>
      </c>
      <c r="V73" s="63">
        <v>-180768.62</v>
      </c>
      <c r="W73" s="63">
        <v>19395.509999999998</v>
      </c>
      <c r="X73" s="63">
        <v>0</v>
      </c>
      <c r="Y73" s="63">
        <v>138542.88</v>
      </c>
      <c r="Z73" s="63">
        <v>937715.13</v>
      </c>
      <c r="AA73" s="63">
        <v>727079.27</v>
      </c>
      <c r="AB73" s="63">
        <v>1484698.33</v>
      </c>
      <c r="AC73" s="63">
        <v>433</v>
      </c>
      <c r="AD73" s="63">
        <v>51618.45</v>
      </c>
      <c r="AE73" s="63">
        <v>433879.07</v>
      </c>
      <c r="AF73" s="63">
        <v>174458.13</v>
      </c>
      <c r="AG73" s="63">
        <v>33575.949999999997</v>
      </c>
      <c r="AH73" s="63">
        <v>687590.6</v>
      </c>
      <c r="AI73" s="63">
        <v>150540.04999999999</v>
      </c>
      <c r="AJ73" s="63">
        <v>630344.55000000005</v>
      </c>
      <c r="AK73" s="63">
        <v>0</v>
      </c>
      <c r="AL73" s="63">
        <v>0</v>
      </c>
      <c r="AM73" s="63">
        <v>25104.19</v>
      </c>
      <c r="AN73" s="63">
        <v>107769999.8</v>
      </c>
      <c r="AO73" s="63">
        <v>7455887.1299999999</v>
      </c>
      <c r="AP73" s="63">
        <v>584642.37</v>
      </c>
      <c r="AQ73" s="63">
        <v>100189.81</v>
      </c>
      <c r="AR73" s="63">
        <v>145361.60000000001</v>
      </c>
      <c r="AS73" s="63">
        <v>704809.45</v>
      </c>
      <c r="AT73" s="63">
        <v>758800.14</v>
      </c>
      <c r="AU73" s="63">
        <v>659539.36</v>
      </c>
      <c r="AV73" s="63">
        <v>917333.96</v>
      </c>
      <c r="AW73" s="63">
        <v>801255.32</v>
      </c>
      <c r="AX73" s="63">
        <v>353332.57</v>
      </c>
      <c r="AY73" s="63">
        <v>456319</v>
      </c>
      <c r="AZ73" s="63">
        <v>0</v>
      </c>
      <c r="BA73" s="63">
        <v>1162295.6100000001</v>
      </c>
      <c r="BB73" s="63">
        <v>141707.91</v>
      </c>
      <c r="BC73" s="63">
        <v>335981.67</v>
      </c>
      <c r="BD73" s="63">
        <v>162367.88</v>
      </c>
      <c r="BE73" s="63">
        <v>414433.24</v>
      </c>
      <c r="BF73" s="63">
        <v>18651.060000000001</v>
      </c>
      <c r="BG73" s="63">
        <v>65082.04</v>
      </c>
      <c r="BH73" s="63">
        <v>11647.5</v>
      </c>
      <c r="BI73" s="63">
        <v>18877.8</v>
      </c>
      <c r="BJ73" s="63">
        <v>0</v>
      </c>
      <c r="BK73" s="63">
        <v>41348334.950000003</v>
      </c>
      <c r="BL73" s="63">
        <v>55030.54</v>
      </c>
      <c r="BM73" s="63">
        <v>0</v>
      </c>
      <c r="BN73" s="63">
        <v>12372.71</v>
      </c>
      <c r="BO73" s="63">
        <v>149402.01999999999</v>
      </c>
      <c r="BP73" s="63">
        <v>1506262.97</v>
      </c>
      <c r="BQ73" s="63">
        <v>1192357.6399999999</v>
      </c>
      <c r="BR73" s="60"/>
      <c r="BS73" s="60"/>
      <c r="BT73" s="60"/>
      <c r="BU73" s="60"/>
      <c r="BV73" s="60"/>
      <c r="BW73" s="60"/>
      <c r="BX73" s="60"/>
      <c r="BY73" s="60"/>
      <c r="BZ73" s="60"/>
    </row>
    <row r="74" spans="2:78" outlineLevel="1">
      <c r="B74" s="2">
        <v>66</v>
      </c>
      <c r="C74" s="9">
        <v>5680</v>
      </c>
      <c r="D74" s="126">
        <v>63</v>
      </c>
      <c r="E74" s="9" t="s">
        <v>108</v>
      </c>
      <c r="F74" s="63"/>
      <c r="G74" s="63" t="e">
        <f t="shared" ref="G74:G77" si="6">HLOOKUP($E$3,$Q$3:$BQ$269,O74,FALSE)</f>
        <v>#N/A</v>
      </c>
      <c r="H74" s="11"/>
      <c r="I74" s="11"/>
      <c r="J74" s="11"/>
      <c r="K74" s="11"/>
      <c r="L74" s="11"/>
      <c r="M74" s="11"/>
      <c r="N74" s="60"/>
      <c r="O74" s="178">
        <v>72</v>
      </c>
      <c r="Q74" s="63">
        <v>499512</v>
      </c>
      <c r="R74" s="63">
        <v>18041</v>
      </c>
      <c r="S74" s="63">
        <v>2094</v>
      </c>
      <c r="T74" s="63">
        <v>0</v>
      </c>
      <c r="U74" s="63">
        <v>0</v>
      </c>
      <c r="V74" s="63">
        <v>17194</v>
      </c>
      <c r="W74" s="63">
        <v>10975.68</v>
      </c>
      <c r="X74" s="63">
        <v>2216</v>
      </c>
      <c r="Y74" s="63">
        <v>0</v>
      </c>
      <c r="Z74" s="63">
        <v>75959.13</v>
      </c>
      <c r="AA74" s="63">
        <v>0</v>
      </c>
      <c r="AB74" s="63">
        <v>42720</v>
      </c>
      <c r="AC74" s="63">
        <v>8724</v>
      </c>
      <c r="AD74" s="63">
        <v>12323</v>
      </c>
      <c r="AE74" s="63">
        <v>13854</v>
      </c>
      <c r="AF74" s="63">
        <v>11231.56</v>
      </c>
      <c r="AG74" s="63">
        <v>5392</v>
      </c>
      <c r="AH74" s="63">
        <v>0</v>
      </c>
      <c r="AI74" s="63">
        <v>0</v>
      </c>
      <c r="AJ74" s="63">
        <v>0</v>
      </c>
      <c r="AK74" s="63">
        <v>2248</v>
      </c>
      <c r="AL74" s="63">
        <v>1621</v>
      </c>
      <c r="AM74" s="63">
        <v>4911.6000000000004</v>
      </c>
      <c r="AN74" s="63">
        <v>0</v>
      </c>
      <c r="AO74" s="63">
        <v>0</v>
      </c>
      <c r="AP74" s="63">
        <v>13117.22</v>
      </c>
      <c r="AQ74" s="63">
        <v>13116</v>
      </c>
      <c r="AR74" s="63">
        <v>0</v>
      </c>
      <c r="AS74" s="63">
        <v>15574.38</v>
      </c>
      <c r="AT74" s="63">
        <v>0</v>
      </c>
      <c r="AU74" s="63">
        <v>0</v>
      </c>
      <c r="AV74" s="63">
        <v>0</v>
      </c>
      <c r="AW74" s="63">
        <v>0</v>
      </c>
      <c r="AX74" s="63">
        <v>5660</v>
      </c>
      <c r="AY74" s="63">
        <v>14657</v>
      </c>
      <c r="AZ74" s="63">
        <v>3888.96</v>
      </c>
      <c r="BA74" s="63">
        <v>40193.199999999997</v>
      </c>
      <c r="BB74" s="63">
        <v>9449.8799999999992</v>
      </c>
      <c r="BC74" s="63">
        <v>0</v>
      </c>
      <c r="BD74" s="63">
        <v>8198</v>
      </c>
      <c r="BE74" s="63">
        <v>0</v>
      </c>
      <c r="BF74" s="63">
        <v>2974</v>
      </c>
      <c r="BG74" s="63">
        <v>3723.96</v>
      </c>
      <c r="BH74" s="63">
        <v>2703</v>
      </c>
      <c r="BI74" s="63">
        <v>0</v>
      </c>
      <c r="BJ74" s="63">
        <v>4611</v>
      </c>
      <c r="BK74" s="63">
        <v>517770.66</v>
      </c>
      <c r="BL74" s="63">
        <v>6898.27</v>
      </c>
      <c r="BM74" s="63">
        <v>11743</v>
      </c>
      <c r="BN74" s="63">
        <v>5694.84</v>
      </c>
      <c r="BO74" s="63">
        <v>0</v>
      </c>
      <c r="BP74" s="63">
        <v>0</v>
      </c>
      <c r="BQ74" s="63">
        <v>11128</v>
      </c>
      <c r="BR74" s="60"/>
      <c r="BS74" s="60"/>
      <c r="BT74" s="60"/>
      <c r="BU74" s="60"/>
      <c r="BV74" s="60"/>
      <c r="BW74" s="60"/>
      <c r="BX74" s="60"/>
      <c r="BY74" s="60"/>
      <c r="BZ74" s="60"/>
    </row>
    <row r="75" spans="2:78">
      <c r="B75" s="2">
        <v>67</v>
      </c>
      <c r="C75" s="10"/>
      <c r="D75" s="126"/>
      <c r="E75" s="13" t="s">
        <v>109</v>
      </c>
      <c r="F75" s="139"/>
      <c r="G75" s="138" t="e">
        <f t="shared" si="6"/>
        <v>#N/A</v>
      </c>
      <c r="H75" s="14"/>
      <c r="I75" s="14"/>
      <c r="J75" s="14"/>
      <c r="K75" s="14"/>
      <c r="L75" s="14"/>
      <c r="M75" s="14"/>
      <c r="N75" s="60"/>
      <c r="O75" s="178">
        <v>73</v>
      </c>
      <c r="Q75" s="138">
        <f>SUM(Q58:Q74)</f>
        <v>114020155.17999998</v>
      </c>
      <c r="R75" s="138">
        <f t="shared" ref="R75:BQ75" si="7">SUM(R58:R74)</f>
        <v>5526410.7199999997</v>
      </c>
      <c r="S75" s="138">
        <f t="shared" si="7"/>
        <v>483663.17000000004</v>
      </c>
      <c r="T75" s="138">
        <f t="shared" si="7"/>
        <v>5961867</v>
      </c>
      <c r="U75" s="138">
        <f t="shared" si="7"/>
        <v>9389532.129999999</v>
      </c>
      <c r="V75" s="138">
        <f t="shared" si="7"/>
        <v>4696931.0999999987</v>
      </c>
      <c r="W75" s="138">
        <f t="shared" si="7"/>
        <v>1353539.9400000002</v>
      </c>
      <c r="X75" s="138">
        <f t="shared" si="7"/>
        <v>466454.29</v>
      </c>
      <c r="Y75" s="138">
        <f t="shared" si="7"/>
        <v>2185253.2000000002</v>
      </c>
      <c r="Z75" s="138">
        <f t="shared" si="7"/>
        <v>21132472.73</v>
      </c>
      <c r="AA75" s="138">
        <f t="shared" si="7"/>
        <v>7637929.8399999999</v>
      </c>
      <c r="AB75" s="138">
        <f t="shared" si="7"/>
        <v>15696845.130000001</v>
      </c>
      <c r="AC75" s="138">
        <f t="shared" si="7"/>
        <v>2562764.8300000005</v>
      </c>
      <c r="AD75" s="138">
        <f t="shared" si="7"/>
        <v>4356414.99</v>
      </c>
      <c r="AE75" s="138">
        <f t="shared" si="7"/>
        <v>4163576.5099999993</v>
      </c>
      <c r="AF75" s="138">
        <f t="shared" si="7"/>
        <v>3257131.43</v>
      </c>
      <c r="AG75" s="138">
        <f t="shared" si="7"/>
        <v>908265.94999999984</v>
      </c>
      <c r="AH75" s="138">
        <f t="shared" si="7"/>
        <v>5493797.6600000001</v>
      </c>
      <c r="AI75" s="138">
        <f t="shared" si="7"/>
        <v>1656099.3699999999</v>
      </c>
      <c r="AJ75" s="138">
        <f t="shared" si="7"/>
        <v>4341945.9499999993</v>
      </c>
      <c r="AK75" s="138">
        <f t="shared" si="7"/>
        <v>405671.76999999996</v>
      </c>
      <c r="AL75" s="138">
        <f t="shared" si="7"/>
        <v>347304.19</v>
      </c>
      <c r="AM75" s="138">
        <f t="shared" si="7"/>
        <v>571691.71</v>
      </c>
      <c r="AN75" s="138">
        <f t="shared" si="7"/>
        <v>207890007.75999999</v>
      </c>
      <c r="AO75" s="138">
        <f t="shared" si="7"/>
        <v>47393240.630000003</v>
      </c>
      <c r="AP75" s="138">
        <f t="shared" si="7"/>
        <v>4003125.0300000003</v>
      </c>
      <c r="AQ75" s="138">
        <f t="shared" si="7"/>
        <v>3122271.09</v>
      </c>
      <c r="AR75" s="138">
        <f t="shared" si="7"/>
        <v>1835848.5499999998</v>
      </c>
      <c r="AS75" s="138">
        <f t="shared" si="7"/>
        <v>2465347.7000000002</v>
      </c>
      <c r="AT75" s="138">
        <f t="shared" si="7"/>
        <v>19469904.110000003</v>
      </c>
      <c r="AU75" s="138">
        <f t="shared" si="7"/>
        <v>7077126.0000000019</v>
      </c>
      <c r="AV75" s="138">
        <f t="shared" si="7"/>
        <v>7135147.4299999997</v>
      </c>
      <c r="AW75" s="138">
        <f t="shared" si="7"/>
        <v>7182407.1300000008</v>
      </c>
      <c r="AX75" s="138">
        <f t="shared" si="7"/>
        <v>1440137.01</v>
      </c>
      <c r="AY75" s="138">
        <f t="shared" si="7"/>
        <v>3724743</v>
      </c>
      <c r="AZ75" s="138">
        <f t="shared" si="7"/>
        <v>955835.60000000009</v>
      </c>
      <c r="BA75" s="138">
        <f t="shared" si="7"/>
        <v>6667041.6330000004</v>
      </c>
      <c r="BB75" s="138">
        <f t="shared" si="7"/>
        <v>1617751.46</v>
      </c>
      <c r="BC75" s="138">
        <f t="shared" si="7"/>
        <v>8909927.0700000003</v>
      </c>
      <c r="BD75" s="138">
        <f t="shared" si="7"/>
        <v>1614404.2399999998</v>
      </c>
      <c r="BE75" s="138">
        <f t="shared" si="7"/>
        <v>4277791.3899999997</v>
      </c>
      <c r="BF75" s="138">
        <f t="shared" si="7"/>
        <v>541622.21000000008</v>
      </c>
      <c r="BG75" s="138">
        <f t="shared" si="7"/>
        <v>1349406.33</v>
      </c>
      <c r="BH75" s="138">
        <f t="shared" si="7"/>
        <v>507317.36999999994</v>
      </c>
      <c r="BI75" s="138">
        <f t="shared" si="7"/>
        <v>6560506.2300000004</v>
      </c>
      <c r="BJ75" s="138">
        <f t="shared" si="7"/>
        <v>1669019.74</v>
      </c>
      <c r="BK75" s="138">
        <f t="shared" si="7"/>
        <v>131967962.14</v>
      </c>
      <c r="BL75" s="138">
        <f t="shared" si="7"/>
        <v>1684210.8700000003</v>
      </c>
      <c r="BM75" s="138">
        <f t="shared" si="7"/>
        <v>2487990.25</v>
      </c>
      <c r="BN75" s="138">
        <f t="shared" si="7"/>
        <v>797231.26</v>
      </c>
      <c r="BO75" s="138">
        <f t="shared" si="7"/>
        <v>3657125.7800000003</v>
      </c>
      <c r="BP75" s="138">
        <f t="shared" si="7"/>
        <v>10968169.590000002</v>
      </c>
      <c r="BQ75" s="138">
        <f t="shared" si="7"/>
        <v>16896305.609999999</v>
      </c>
      <c r="BR75" s="60"/>
      <c r="BS75" s="60"/>
      <c r="BT75" s="60"/>
      <c r="BU75" s="60"/>
      <c r="BV75" s="22"/>
      <c r="BW75" s="22"/>
      <c r="BX75" s="22"/>
      <c r="BY75" s="22"/>
      <c r="BZ75" s="22"/>
    </row>
    <row r="76" spans="2:78" outlineLevel="1">
      <c r="B76" s="2">
        <v>68</v>
      </c>
      <c r="C76" s="9">
        <v>5635</v>
      </c>
      <c r="D76" s="126">
        <v>64</v>
      </c>
      <c r="E76" s="9" t="s">
        <v>110</v>
      </c>
      <c r="F76" s="63"/>
      <c r="G76" s="63" t="e">
        <f t="shared" si="6"/>
        <v>#N/A</v>
      </c>
      <c r="H76" s="11"/>
      <c r="I76" s="11"/>
      <c r="J76" s="11"/>
      <c r="K76" s="11"/>
      <c r="L76" s="11"/>
      <c r="M76" s="11"/>
      <c r="N76" s="60"/>
      <c r="O76" s="178">
        <v>74</v>
      </c>
      <c r="Q76" s="63">
        <v>5941335.3399999999</v>
      </c>
      <c r="R76" s="63">
        <v>111496.75</v>
      </c>
      <c r="S76" s="63">
        <v>12058</v>
      </c>
      <c r="T76" s="63">
        <v>308415</v>
      </c>
      <c r="U76" s="63">
        <v>61419.54</v>
      </c>
      <c r="V76" s="63">
        <v>109835.08</v>
      </c>
      <c r="W76" s="63">
        <v>3687.08</v>
      </c>
      <c r="X76" s="63">
        <v>7815.64</v>
      </c>
      <c r="Y76" s="63">
        <v>34401.22</v>
      </c>
      <c r="Z76" s="63">
        <v>471204.36</v>
      </c>
      <c r="AA76" s="63">
        <v>226509.48</v>
      </c>
      <c r="AB76" s="63">
        <v>540885.48</v>
      </c>
      <c r="AC76" s="63">
        <v>52901.16</v>
      </c>
      <c r="AD76" s="63">
        <v>102506.95</v>
      </c>
      <c r="AE76" s="63">
        <v>19106.04</v>
      </c>
      <c r="AF76" s="63">
        <v>0</v>
      </c>
      <c r="AG76" s="63">
        <v>12914.14</v>
      </c>
      <c r="AH76" s="63">
        <v>210563.46</v>
      </c>
      <c r="AI76" s="63">
        <v>69821.77</v>
      </c>
      <c r="AJ76" s="63">
        <v>131902.84</v>
      </c>
      <c r="AK76" s="63">
        <v>9918.51</v>
      </c>
      <c r="AL76" s="63">
        <v>10771.94</v>
      </c>
      <c r="AM76" s="63">
        <v>4779.47</v>
      </c>
      <c r="AN76" s="63">
        <v>6245218.9699999997</v>
      </c>
      <c r="AO76" s="63">
        <v>196747.95</v>
      </c>
      <c r="AP76" s="63">
        <v>124270.64</v>
      </c>
      <c r="AQ76" s="63">
        <v>218522.28</v>
      </c>
      <c r="AR76" s="63">
        <v>37909.17</v>
      </c>
      <c r="AS76" s="63">
        <v>73225.039999999994</v>
      </c>
      <c r="AT76" s="63">
        <v>751235.98</v>
      </c>
      <c r="AU76" s="63">
        <v>122709.64</v>
      </c>
      <c r="AV76" s="63">
        <v>277405.39</v>
      </c>
      <c r="AW76" s="63">
        <v>443073.51</v>
      </c>
      <c r="AX76" s="63">
        <v>48258.73</v>
      </c>
      <c r="AY76" s="63">
        <v>238521</v>
      </c>
      <c r="AZ76" s="63">
        <v>56808.36</v>
      </c>
      <c r="BA76" s="63">
        <v>207046.98</v>
      </c>
      <c r="BB76" s="63">
        <v>16920.27</v>
      </c>
      <c r="BC76" s="63">
        <v>124111.11</v>
      </c>
      <c r="BD76" s="63">
        <v>40065.71</v>
      </c>
      <c r="BE76" s="63">
        <v>222262.39999999999</v>
      </c>
      <c r="BF76" s="63">
        <v>0</v>
      </c>
      <c r="BG76" s="63">
        <v>32955.599999999999</v>
      </c>
      <c r="BH76" s="63">
        <v>23453.05</v>
      </c>
      <c r="BI76" s="63">
        <v>71295.83</v>
      </c>
      <c r="BJ76" s="63">
        <v>0</v>
      </c>
      <c r="BK76" s="63">
        <v>2299739.75</v>
      </c>
      <c r="BL76" s="63">
        <v>0</v>
      </c>
      <c r="BM76" s="63">
        <v>0</v>
      </c>
      <c r="BN76" s="63">
        <v>63841.919999999998</v>
      </c>
      <c r="BO76" s="63">
        <v>148238.23000000001</v>
      </c>
      <c r="BP76" s="63">
        <v>446850.13</v>
      </c>
      <c r="BQ76" s="63">
        <v>61112.78</v>
      </c>
      <c r="BR76" s="60"/>
      <c r="BS76" s="60"/>
      <c r="BT76" s="60"/>
      <c r="BU76" s="60"/>
      <c r="BV76" s="60"/>
      <c r="BW76" s="60"/>
      <c r="BX76" s="60"/>
      <c r="BY76" s="60"/>
      <c r="BZ76" s="60"/>
    </row>
    <row r="77" spans="2:78" outlineLevel="1">
      <c r="B77" s="2">
        <v>69</v>
      </c>
      <c r="C77" s="9">
        <v>6210</v>
      </c>
      <c r="D77" s="126">
        <v>65</v>
      </c>
      <c r="E77" s="9" t="s">
        <v>111</v>
      </c>
      <c r="F77" s="63"/>
      <c r="G77" s="63" t="e">
        <f t="shared" si="6"/>
        <v>#N/A</v>
      </c>
      <c r="H77" s="11"/>
      <c r="I77" s="11"/>
      <c r="J77" s="11"/>
      <c r="K77" s="11"/>
      <c r="L77" s="11"/>
      <c r="M77" s="11"/>
      <c r="N77" s="60"/>
      <c r="O77" s="178">
        <v>75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0"/>
      <c r="BS77" s="60"/>
      <c r="BT77" s="60"/>
      <c r="BU77" s="60"/>
      <c r="BV77" s="60"/>
      <c r="BW77" s="60"/>
      <c r="BX77" s="60"/>
      <c r="BY77" s="60"/>
      <c r="BZ77" s="60"/>
    </row>
    <row r="78" spans="2:78">
      <c r="B78" s="2">
        <v>70</v>
      </c>
      <c r="D78" s="2"/>
      <c r="E78" s="13" t="s">
        <v>112</v>
      </c>
      <c r="F78" s="139"/>
      <c r="G78" s="138" t="e">
        <f t="shared" ref="G78:G80" si="8">HLOOKUP($E$3,$Q$3:$BQ$269,O78,FALSE)</f>
        <v>#N/A</v>
      </c>
      <c r="H78" s="14"/>
      <c r="I78" s="14"/>
      <c r="J78" s="14"/>
      <c r="K78" s="14"/>
      <c r="L78" s="14"/>
      <c r="M78" s="14"/>
      <c r="N78" s="60"/>
      <c r="O78" s="178">
        <v>76</v>
      </c>
      <c r="Q78" s="138">
        <f>SUM(Q76:Q77)</f>
        <v>5941335.3399999999</v>
      </c>
      <c r="R78" s="138">
        <f t="shared" ref="R78:BQ78" si="9">SUM(R76:R77)</f>
        <v>111496.75</v>
      </c>
      <c r="S78" s="138">
        <f t="shared" si="9"/>
        <v>12058</v>
      </c>
      <c r="T78" s="138">
        <f t="shared" si="9"/>
        <v>308415</v>
      </c>
      <c r="U78" s="138">
        <f t="shared" si="9"/>
        <v>61419.54</v>
      </c>
      <c r="V78" s="138">
        <f t="shared" si="9"/>
        <v>109835.08</v>
      </c>
      <c r="W78" s="138">
        <f t="shared" si="9"/>
        <v>3687.08</v>
      </c>
      <c r="X78" s="138">
        <f t="shared" si="9"/>
        <v>7815.64</v>
      </c>
      <c r="Y78" s="138">
        <f t="shared" si="9"/>
        <v>34401.22</v>
      </c>
      <c r="Z78" s="138">
        <f t="shared" si="9"/>
        <v>471204.36</v>
      </c>
      <c r="AA78" s="138">
        <f t="shared" si="9"/>
        <v>226509.48</v>
      </c>
      <c r="AB78" s="138">
        <f t="shared" si="9"/>
        <v>540885.48</v>
      </c>
      <c r="AC78" s="138">
        <f t="shared" si="9"/>
        <v>52901.16</v>
      </c>
      <c r="AD78" s="138">
        <f t="shared" si="9"/>
        <v>102506.95</v>
      </c>
      <c r="AE78" s="138">
        <f t="shared" si="9"/>
        <v>19106.04</v>
      </c>
      <c r="AF78" s="138">
        <f t="shared" si="9"/>
        <v>0</v>
      </c>
      <c r="AG78" s="138">
        <f t="shared" si="9"/>
        <v>12914.14</v>
      </c>
      <c r="AH78" s="138">
        <f t="shared" si="9"/>
        <v>210563.46</v>
      </c>
      <c r="AI78" s="138">
        <f t="shared" si="9"/>
        <v>69821.77</v>
      </c>
      <c r="AJ78" s="138">
        <f t="shared" si="9"/>
        <v>131902.84</v>
      </c>
      <c r="AK78" s="138">
        <f t="shared" si="9"/>
        <v>9918.51</v>
      </c>
      <c r="AL78" s="138">
        <f t="shared" si="9"/>
        <v>10771.94</v>
      </c>
      <c r="AM78" s="138">
        <f t="shared" si="9"/>
        <v>4779.47</v>
      </c>
      <c r="AN78" s="138">
        <f t="shared" si="9"/>
        <v>6245218.9699999997</v>
      </c>
      <c r="AO78" s="138">
        <f t="shared" si="9"/>
        <v>196747.95</v>
      </c>
      <c r="AP78" s="138">
        <f t="shared" si="9"/>
        <v>124270.64</v>
      </c>
      <c r="AQ78" s="138">
        <f t="shared" si="9"/>
        <v>218522.28</v>
      </c>
      <c r="AR78" s="138">
        <f t="shared" si="9"/>
        <v>37909.17</v>
      </c>
      <c r="AS78" s="138">
        <f t="shared" si="9"/>
        <v>73225.039999999994</v>
      </c>
      <c r="AT78" s="138">
        <f t="shared" si="9"/>
        <v>751235.98</v>
      </c>
      <c r="AU78" s="138">
        <f t="shared" si="9"/>
        <v>122709.64</v>
      </c>
      <c r="AV78" s="138">
        <f t="shared" si="9"/>
        <v>277405.39</v>
      </c>
      <c r="AW78" s="138">
        <f t="shared" si="9"/>
        <v>443073.51</v>
      </c>
      <c r="AX78" s="138">
        <f t="shared" si="9"/>
        <v>48258.73</v>
      </c>
      <c r="AY78" s="138">
        <f t="shared" si="9"/>
        <v>238521</v>
      </c>
      <c r="AZ78" s="138">
        <f t="shared" si="9"/>
        <v>56808.36</v>
      </c>
      <c r="BA78" s="138">
        <f t="shared" si="9"/>
        <v>207046.98</v>
      </c>
      <c r="BB78" s="138">
        <f t="shared" si="9"/>
        <v>16920.27</v>
      </c>
      <c r="BC78" s="138">
        <f t="shared" si="9"/>
        <v>124111.11</v>
      </c>
      <c r="BD78" s="138">
        <f t="shared" si="9"/>
        <v>40065.71</v>
      </c>
      <c r="BE78" s="138">
        <f t="shared" si="9"/>
        <v>222262.39999999999</v>
      </c>
      <c r="BF78" s="138">
        <f t="shared" si="9"/>
        <v>0</v>
      </c>
      <c r="BG78" s="138">
        <f t="shared" si="9"/>
        <v>32955.599999999999</v>
      </c>
      <c r="BH78" s="138">
        <f t="shared" si="9"/>
        <v>23453.05</v>
      </c>
      <c r="BI78" s="138">
        <f t="shared" si="9"/>
        <v>71295.83</v>
      </c>
      <c r="BJ78" s="138">
        <f t="shared" si="9"/>
        <v>0</v>
      </c>
      <c r="BK78" s="138">
        <f t="shared" si="9"/>
        <v>2299739.75</v>
      </c>
      <c r="BL78" s="138">
        <f t="shared" si="9"/>
        <v>0</v>
      </c>
      <c r="BM78" s="138">
        <f t="shared" si="9"/>
        <v>0</v>
      </c>
      <c r="BN78" s="138">
        <f t="shared" si="9"/>
        <v>63841.919999999998</v>
      </c>
      <c r="BO78" s="138">
        <f t="shared" si="9"/>
        <v>148238.23000000001</v>
      </c>
      <c r="BP78" s="138">
        <f t="shared" si="9"/>
        <v>446850.13</v>
      </c>
      <c r="BQ78" s="138">
        <f t="shared" si="9"/>
        <v>61112.78</v>
      </c>
      <c r="BR78" s="60"/>
      <c r="BS78" s="60"/>
      <c r="BT78" s="60"/>
      <c r="BU78" s="60"/>
      <c r="BV78" s="22"/>
      <c r="BW78" s="22"/>
      <c r="BX78" s="22"/>
      <c r="BY78" s="22"/>
      <c r="BZ78" s="22"/>
    </row>
    <row r="79" spans="2:78" outlineLevel="1">
      <c r="B79" s="2">
        <v>71</v>
      </c>
      <c r="C79" s="9">
        <v>5515</v>
      </c>
      <c r="D79" s="126">
        <v>46</v>
      </c>
      <c r="E79" s="9" t="s">
        <v>113</v>
      </c>
      <c r="F79" s="63"/>
      <c r="G79" s="63" t="e">
        <f t="shared" si="8"/>
        <v>#N/A</v>
      </c>
      <c r="H79" s="11"/>
      <c r="I79" s="11"/>
      <c r="J79" s="11"/>
      <c r="K79" s="11"/>
      <c r="L79" s="11"/>
      <c r="M79" s="11"/>
      <c r="N79" s="60"/>
      <c r="O79" s="178">
        <v>77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1175.02</v>
      </c>
      <c r="Y79" s="63">
        <v>626.91999999999996</v>
      </c>
      <c r="Z79" s="63">
        <v>0</v>
      </c>
      <c r="AA79" s="63">
        <v>0</v>
      </c>
      <c r="AB79" s="63">
        <v>0</v>
      </c>
      <c r="AC79" s="63">
        <v>0</v>
      </c>
      <c r="AD79" s="63">
        <v>12376.93</v>
      </c>
      <c r="AE79" s="63">
        <v>9617.7900000000009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6019.51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9469.9699999999993</v>
      </c>
      <c r="AW79" s="63">
        <v>0</v>
      </c>
      <c r="AX79" s="63">
        <v>0</v>
      </c>
      <c r="AY79" s="63">
        <v>0</v>
      </c>
      <c r="AZ79" s="63">
        <v>0</v>
      </c>
      <c r="BA79" s="63">
        <v>1500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144074.54999999999</v>
      </c>
      <c r="BJ79" s="63">
        <v>0</v>
      </c>
      <c r="BK79" s="63">
        <v>11660.81</v>
      </c>
      <c r="BL79" s="63">
        <v>0</v>
      </c>
      <c r="BM79" s="63">
        <v>7366</v>
      </c>
      <c r="BN79" s="63">
        <v>0</v>
      </c>
      <c r="BO79" s="63">
        <v>0</v>
      </c>
      <c r="BP79" s="63">
        <v>0</v>
      </c>
      <c r="BQ79" s="63">
        <v>0</v>
      </c>
      <c r="BR79" s="60"/>
      <c r="BS79" s="60"/>
      <c r="BT79" s="60"/>
      <c r="BU79" s="60"/>
      <c r="BV79" s="60"/>
      <c r="BW79" s="60"/>
      <c r="BX79" s="60"/>
      <c r="BY79" s="60"/>
      <c r="BZ79" s="60"/>
    </row>
    <row r="80" spans="2:78">
      <c r="B80" s="2">
        <v>72</v>
      </c>
      <c r="D80" s="12"/>
      <c r="E80" s="13" t="s">
        <v>114</v>
      </c>
      <c r="F80" s="139"/>
      <c r="G80" s="138" t="e">
        <f t="shared" si="8"/>
        <v>#N/A</v>
      </c>
      <c r="H80" s="14"/>
      <c r="I80" s="14"/>
      <c r="J80" s="14"/>
      <c r="K80" s="14"/>
      <c r="L80" s="14"/>
      <c r="M80" s="14"/>
      <c r="N80" s="60"/>
      <c r="O80" s="178">
        <v>78</v>
      </c>
      <c r="Q80" s="138">
        <f>Q79</f>
        <v>0</v>
      </c>
      <c r="R80" s="138">
        <f t="shared" ref="R80:BQ80" si="10">R79</f>
        <v>0</v>
      </c>
      <c r="S80" s="138">
        <f t="shared" si="10"/>
        <v>0</v>
      </c>
      <c r="T80" s="138">
        <f t="shared" si="10"/>
        <v>0</v>
      </c>
      <c r="U80" s="138">
        <f t="shared" si="10"/>
        <v>0</v>
      </c>
      <c r="V80" s="138">
        <f t="shared" si="10"/>
        <v>0</v>
      </c>
      <c r="W80" s="138">
        <f t="shared" si="10"/>
        <v>0</v>
      </c>
      <c r="X80" s="138">
        <f t="shared" si="10"/>
        <v>1175.02</v>
      </c>
      <c r="Y80" s="138">
        <f t="shared" si="10"/>
        <v>626.91999999999996</v>
      </c>
      <c r="Z80" s="138">
        <f t="shared" si="10"/>
        <v>0</v>
      </c>
      <c r="AA80" s="138">
        <f t="shared" si="10"/>
        <v>0</v>
      </c>
      <c r="AB80" s="138">
        <f t="shared" si="10"/>
        <v>0</v>
      </c>
      <c r="AC80" s="138">
        <f t="shared" si="10"/>
        <v>0</v>
      </c>
      <c r="AD80" s="138">
        <f t="shared" si="10"/>
        <v>12376.93</v>
      </c>
      <c r="AE80" s="138">
        <f t="shared" si="10"/>
        <v>9617.7900000000009</v>
      </c>
      <c r="AF80" s="138">
        <f t="shared" si="10"/>
        <v>0</v>
      </c>
      <c r="AG80" s="138">
        <f t="shared" si="10"/>
        <v>0</v>
      </c>
      <c r="AH80" s="138">
        <f t="shared" si="10"/>
        <v>0</v>
      </c>
      <c r="AI80" s="138">
        <f t="shared" si="10"/>
        <v>0</v>
      </c>
      <c r="AJ80" s="138">
        <f t="shared" si="10"/>
        <v>0</v>
      </c>
      <c r="AK80" s="138">
        <f t="shared" si="10"/>
        <v>6019.51</v>
      </c>
      <c r="AL80" s="138">
        <f t="shared" si="10"/>
        <v>0</v>
      </c>
      <c r="AM80" s="138">
        <f t="shared" si="10"/>
        <v>0</v>
      </c>
      <c r="AN80" s="138">
        <f t="shared" si="10"/>
        <v>0</v>
      </c>
      <c r="AO80" s="138">
        <f t="shared" si="10"/>
        <v>0</v>
      </c>
      <c r="AP80" s="138">
        <f t="shared" si="10"/>
        <v>0</v>
      </c>
      <c r="AQ80" s="138">
        <f t="shared" si="10"/>
        <v>0</v>
      </c>
      <c r="AR80" s="138">
        <f t="shared" si="10"/>
        <v>0</v>
      </c>
      <c r="AS80" s="138">
        <f t="shared" si="10"/>
        <v>0</v>
      </c>
      <c r="AT80" s="138">
        <f t="shared" si="10"/>
        <v>0</v>
      </c>
      <c r="AU80" s="138">
        <f t="shared" si="10"/>
        <v>0</v>
      </c>
      <c r="AV80" s="138">
        <f t="shared" si="10"/>
        <v>9469.9699999999993</v>
      </c>
      <c r="AW80" s="138">
        <f t="shared" si="10"/>
        <v>0</v>
      </c>
      <c r="AX80" s="138">
        <f t="shared" si="10"/>
        <v>0</v>
      </c>
      <c r="AY80" s="138">
        <f t="shared" si="10"/>
        <v>0</v>
      </c>
      <c r="AZ80" s="138">
        <f t="shared" si="10"/>
        <v>0</v>
      </c>
      <c r="BA80" s="138">
        <f t="shared" si="10"/>
        <v>1500</v>
      </c>
      <c r="BB80" s="138">
        <f t="shared" si="10"/>
        <v>0</v>
      </c>
      <c r="BC80" s="138">
        <f t="shared" si="10"/>
        <v>0</v>
      </c>
      <c r="BD80" s="138">
        <f t="shared" si="10"/>
        <v>0</v>
      </c>
      <c r="BE80" s="138">
        <f t="shared" si="10"/>
        <v>0</v>
      </c>
      <c r="BF80" s="138">
        <f t="shared" si="10"/>
        <v>0</v>
      </c>
      <c r="BG80" s="138">
        <f t="shared" si="10"/>
        <v>0</v>
      </c>
      <c r="BH80" s="138">
        <f t="shared" si="10"/>
        <v>0</v>
      </c>
      <c r="BI80" s="138">
        <f t="shared" si="10"/>
        <v>144074.54999999999</v>
      </c>
      <c r="BJ80" s="138">
        <f t="shared" si="10"/>
        <v>0</v>
      </c>
      <c r="BK80" s="138">
        <f t="shared" si="10"/>
        <v>11660.81</v>
      </c>
      <c r="BL80" s="138">
        <f t="shared" si="10"/>
        <v>0</v>
      </c>
      <c r="BM80" s="138">
        <f t="shared" si="10"/>
        <v>7366</v>
      </c>
      <c r="BN80" s="138">
        <f t="shared" si="10"/>
        <v>0</v>
      </c>
      <c r="BO80" s="138">
        <f t="shared" si="10"/>
        <v>0</v>
      </c>
      <c r="BP80" s="138">
        <f t="shared" si="10"/>
        <v>0</v>
      </c>
      <c r="BQ80" s="138">
        <f t="shared" si="10"/>
        <v>0</v>
      </c>
      <c r="BR80" s="60"/>
      <c r="BS80" s="60"/>
      <c r="BT80" s="60"/>
      <c r="BU80" s="60"/>
      <c r="BV80" s="22"/>
      <c r="BW80" s="22"/>
      <c r="BX80" s="22"/>
      <c r="BY80" s="22"/>
      <c r="BZ80" s="22"/>
    </row>
    <row r="81" spans="2:78">
      <c r="B81" s="2">
        <v>73</v>
      </c>
      <c r="E81" s="13" t="s">
        <v>116</v>
      </c>
      <c r="F81" s="139"/>
      <c r="G81" s="138" t="e">
        <f t="shared" ref="G81" si="11">HLOOKUP($E$3,$Q$3:$BQ$269,O81,FALSE)</f>
        <v>#N/A</v>
      </c>
      <c r="O81" s="178">
        <v>79</v>
      </c>
      <c r="Q81" s="139">
        <f t="shared" ref="Q81:V81" si="12">SUM(Q10:Q12,Q15:Q29,Q31:Q32,Q34:Q43,Q45:Q51,Q53:Q56,Q58:Q74,Q76:Q77,Q79)</f>
        <v>279832167.24000001</v>
      </c>
      <c r="R81" s="139">
        <f t="shared" si="12"/>
        <v>14472131.789999999</v>
      </c>
      <c r="S81" s="139">
        <f t="shared" si="12"/>
        <v>1333260.7799999998</v>
      </c>
      <c r="T81" s="139">
        <f t="shared" si="12"/>
        <v>14252628</v>
      </c>
      <c r="U81" s="139">
        <f t="shared" si="12"/>
        <v>23481258.490000002</v>
      </c>
      <c r="V81" s="139">
        <f t="shared" si="12"/>
        <v>11031694.470000003</v>
      </c>
      <c r="W81" s="139">
        <f>SUM(W10:W12,W15:W29,W31:W32,W34:W43,W45:W51,W53:W56,W58:W74,W76:W77,W79)</f>
        <v>3076047.6400000006</v>
      </c>
      <c r="X81" s="139">
        <f t="shared" ref="X81:BQ81" si="13">SUM(X10:X12,X15:X29,X31:X32,X34:X43,X45:X51,X53:X56,X58:X74,X76:X77,X79)</f>
        <v>896941.46</v>
      </c>
      <c r="Y81" s="139">
        <f t="shared" si="13"/>
        <v>4500250.34</v>
      </c>
      <c r="Z81" s="139">
        <f t="shared" si="13"/>
        <v>52564761.68</v>
      </c>
      <c r="AA81" s="139">
        <f t="shared" si="13"/>
        <v>17245086.349999998</v>
      </c>
      <c r="AB81" s="139">
        <f t="shared" si="13"/>
        <v>30147802.080000002</v>
      </c>
      <c r="AC81" s="139">
        <f t="shared" si="13"/>
        <v>6518155.8599999994</v>
      </c>
      <c r="AD81" s="139">
        <f t="shared" si="13"/>
        <v>8568837.9199999999</v>
      </c>
      <c r="AE81" s="139">
        <f t="shared" si="13"/>
        <v>8644835.2300000004</v>
      </c>
      <c r="AF81" s="139">
        <f t="shared" si="13"/>
        <v>7392541.25</v>
      </c>
      <c r="AG81" s="139">
        <f t="shared" si="13"/>
        <v>1920340.48</v>
      </c>
      <c r="AH81" s="139">
        <f t="shared" si="13"/>
        <v>16982287.859999996</v>
      </c>
      <c r="AI81" s="139">
        <f t="shared" si="13"/>
        <v>3918346.939999999</v>
      </c>
      <c r="AJ81" s="139">
        <f t="shared" si="13"/>
        <v>8340797.8099999987</v>
      </c>
      <c r="AK81" s="139">
        <f t="shared" si="13"/>
        <v>1442256.1600000004</v>
      </c>
      <c r="AL81" s="139">
        <f t="shared" si="13"/>
        <v>644289.87999999989</v>
      </c>
      <c r="AM81" s="139">
        <f t="shared" si="13"/>
        <v>1404267.0399999996</v>
      </c>
      <c r="AN81" s="139">
        <f t="shared" si="13"/>
        <v>643574939</v>
      </c>
      <c r="AO81" s="139">
        <f t="shared" si="13"/>
        <v>107093068.68999998</v>
      </c>
      <c r="AP81" s="139">
        <f t="shared" si="13"/>
        <v>8977722.5200000014</v>
      </c>
      <c r="AQ81" s="139">
        <f t="shared" si="13"/>
        <v>8438504.1999999993</v>
      </c>
      <c r="AR81" s="139">
        <f t="shared" si="13"/>
        <v>3188052.5199999996</v>
      </c>
      <c r="AS81" s="139">
        <f t="shared" si="13"/>
        <v>6456451.4400000013</v>
      </c>
      <c r="AT81" s="139">
        <f t="shared" si="13"/>
        <v>47204907.419999994</v>
      </c>
      <c r="AU81" s="139">
        <f t="shared" si="13"/>
        <v>12706431.77</v>
      </c>
      <c r="AV81" s="139">
        <f t="shared" si="13"/>
        <v>14999516.639999999</v>
      </c>
      <c r="AW81" s="139">
        <f t="shared" si="13"/>
        <v>21778496.300000001</v>
      </c>
      <c r="AX81" s="139">
        <f t="shared" si="13"/>
        <v>3825385.0199999991</v>
      </c>
      <c r="AY81" s="139">
        <f t="shared" si="13"/>
        <v>9185045</v>
      </c>
      <c r="AZ81" s="139">
        <f t="shared" si="13"/>
        <v>3719668.7099999995</v>
      </c>
      <c r="BA81" s="139">
        <f t="shared" si="13"/>
        <v>21439117.585999999</v>
      </c>
      <c r="BB81" s="139">
        <f t="shared" si="13"/>
        <v>4086715.0200000005</v>
      </c>
      <c r="BC81" s="139">
        <f t="shared" si="13"/>
        <v>17290033.820000004</v>
      </c>
      <c r="BD81" s="139">
        <f t="shared" si="13"/>
        <v>3992146.8200000008</v>
      </c>
      <c r="BE81" s="139">
        <f t="shared" si="13"/>
        <v>12775970.76</v>
      </c>
      <c r="BF81" s="139">
        <f t="shared" si="13"/>
        <v>1712362.8599999996</v>
      </c>
      <c r="BG81" s="139">
        <f t="shared" si="13"/>
        <v>2883062.28</v>
      </c>
      <c r="BH81" s="139">
        <f t="shared" si="13"/>
        <v>1608270.5799999996</v>
      </c>
      <c r="BI81" s="139">
        <f t="shared" si="13"/>
        <v>20027875.639999997</v>
      </c>
      <c r="BJ81" s="139">
        <f t="shared" si="13"/>
        <v>3231948.56</v>
      </c>
      <c r="BK81" s="139">
        <f t="shared" si="13"/>
        <v>301886322.55000007</v>
      </c>
      <c r="BL81" s="139">
        <f t="shared" si="13"/>
        <v>3790673.6100000003</v>
      </c>
      <c r="BM81" s="139">
        <f t="shared" si="13"/>
        <v>8058890.9999999991</v>
      </c>
      <c r="BN81" s="139">
        <f t="shared" si="13"/>
        <v>2117653.08</v>
      </c>
      <c r="BO81" s="139">
        <f t="shared" si="13"/>
        <v>7287288.6000000006</v>
      </c>
      <c r="BP81" s="139">
        <f t="shared" si="13"/>
        <v>44501212.140000001</v>
      </c>
      <c r="BQ81" s="139">
        <f t="shared" si="13"/>
        <v>34830864.660000004</v>
      </c>
      <c r="BR81" s="60"/>
      <c r="BS81" s="60"/>
      <c r="BT81" s="60"/>
      <c r="BU81" s="60"/>
    </row>
    <row r="82" spans="2:78">
      <c r="B82" s="2">
        <v>74</v>
      </c>
      <c r="E82" s="13"/>
      <c r="F82" s="63"/>
      <c r="G82" s="15"/>
      <c r="H82" s="15"/>
      <c r="I82" s="15"/>
      <c r="J82" s="15"/>
      <c r="K82" s="15"/>
      <c r="L82" s="15"/>
      <c r="M82" s="15"/>
      <c r="N82" s="168"/>
      <c r="O82" s="178">
        <v>80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0"/>
      <c r="BS82" s="60"/>
      <c r="BT82" s="60"/>
      <c r="BU82" s="60"/>
      <c r="BV82" s="15"/>
      <c r="BW82" s="15"/>
      <c r="BX82" s="15"/>
      <c r="BY82" s="15"/>
      <c r="BZ82" s="15"/>
    </row>
    <row r="83" spans="2:78">
      <c r="B83" s="2">
        <v>75</v>
      </c>
      <c r="C83" s="8" t="s">
        <v>117</v>
      </c>
      <c r="F83" s="63"/>
      <c r="O83" s="178">
        <v>81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0"/>
      <c r="BS83" s="60"/>
      <c r="BT83" s="60"/>
      <c r="BU83" s="60"/>
    </row>
    <row r="84" spans="2:78" outlineLevel="1">
      <c r="B84" s="2">
        <v>76</v>
      </c>
      <c r="C84" s="9">
        <v>5014</v>
      </c>
      <c r="E84" s="9">
        <v>5014</v>
      </c>
      <c r="F84" s="63"/>
      <c r="G84" s="63" t="e">
        <f t="shared" ref="G84:G88" si="14">HLOOKUP($E$3,$Q$3:$BQ$269,O84,FALSE)</f>
        <v>#N/A</v>
      </c>
      <c r="H84" s="6"/>
      <c r="I84" s="6"/>
      <c r="J84" s="6"/>
      <c r="K84" s="6"/>
      <c r="L84" s="6"/>
      <c r="M84" s="6"/>
      <c r="N84" s="63"/>
      <c r="O84" s="178">
        <v>82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112926.55</v>
      </c>
      <c r="AA84" s="63">
        <v>0</v>
      </c>
      <c r="AB84" s="63">
        <v>289867.55</v>
      </c>
      <c r="AC84" s="63">
        <v>0</v>
      </c>
      <c r="AD84" s="63">
        <v>0</v>
      </c>
      <c r="AE84" s="63">
        <v>0</v>
      </c>
      <c r="AF84" s="63">
        <v>171657.47</v>
      </c>
      <c r="AG84" s="63">
        <v>62210</v>
      </c>
      <c r="AH84" s="63">
        <v>0</v>
      </c>
      <c r="AI84" s="63">
        <v>14700.82</v>
      </c>
      <c r="AJ84" s="63">
        <v>31334.54</v>
      </c>
      <c r="AK84" s="63">
        <v>0</v>
      </c>
      <c r="AL84" s="63">
        <v>0</v>
      </c>
      <c r="AM84" s="63">
        <v>60061.73</v>
      </c>
      <c r="AN84" s="63">
        <v>501044.47</v>
      </c>
      <c r="AO84" s="63">
        <v>899315.39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7891.25</v>
      </c>
      <c r="AX84" s="63">
        <v>5149.3100000000004</v>
      </c>
      <c r="AY84" s="63">
        <v>0</v>
      </c>
      <c r="AZ84" s="63">
        <v>0</v>
      </c>
      <c r="BA84" s="63">
        <v>351641.75</v>
      </c>
      <c r="BB84" s="63">
        <v>0</v>
      </c>
      <c r="BC84" s="63">
        <v>0</v>
      </c>
      <c r="BD84" s="63">
        <v>0</v>
      </c>
      <c r="BE84" s="63">
        <v>24410.58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38595.11</v>
      </c>
      <c r="BL84" s="63">
        <v>0</v>
      </c>
      <c r="BM84" s="63">
        <v>0</v>
      </c>
      <c r="BN84" s="63">
        <v>0</v>
      </c>
      <c r="BO84" s="63">
        <v>0</v>
      </c>
      <c r="BP84" s="63">
        <v>276507.21999999997</v>
      </c>
      <c r="BQ84" s="63">
        <v>0</v>
      </c>
      <c r="BR84" s="60"/>
      <c r="BS84" s="60"/>
      <c r="BT84" s="60"/>
      <c r="BU84" s="60"/>
      <c r="BV84" s="6"/>
      <c r="BW84" s="6"/>
      <c r="BX84" s="6"/>
      <c r="BY84" s="6"/>
      <c r="BZ84" s="6"/>
    </row>
    <row r="85" spans="2:78" outlineLevel="1">
      <c r="B85" s="2">
        <v>77</v>
      </c>
      <c r="C85" s="9">
        <v>5015</v>
      </c>
      <c r="E85" s="9">
        <v>5015</v>
      </c>
      <c r="F85" s="63"/>
      <c r="G85" s="63" t="e">
        <f t="shared" si="14"/>
        <v>#N/A</v>
      </c>
      <c r="H85" s="6"/>
      <c r="I85" s="6"/>
      <c r="J85" s="6"/>
      <c r="K85" s="6"/>
      <c r="L85" s="6"/>
      <c r="M85" s="6"/>
      <c r="N85" s="63"/>
      <c r="O85" s="178">
        <v>83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172940.51</v>
      </c>
      <c r="AA85" s="63">
        <v>0</v>
      </c>
      <c r="AB85" s="63">
        <v>22568.3</v>
      </c>
      <c r="AC85" s="63">
        <v>0</v>
      </c>
      <c r="AD85" s="63">
        <v>0</v>
      </c>
      <c r="AE85" s="63">
        <v>0</v>
      </c>
      <c r="AF85" s="63">
        <v>68304.12</v>
      </c>
      <c r="AG85" s="63">
        <v>43615.6</v>
      </c>
      <c r="AH85" s="63">
        <v>0</v>
      </c>
      <c r="AI85" s="63">
        <v>87256.76</v>
      </c>
      <c r="AJ85" s="63">
        <v>24609.71</v>
      </c>
      <c r="AK85" s="63">
        <v>0</v>
      </c>
      <c r="AL85" s="63">
        <v>0</v>
      </c>
      <c r="AM85" s="63">
        <v>12771.07</v>
      </c>
      <c r="AN85" s="63">
        <v>133402.81</v>
      </c>
      <c r="AO85" s="63">
        <v>1124406.1299999999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135138.32</v>
      </c>
      <c r="AX85" s="63">
        <v>1070.78</v>
      </c>
      <c r="AY85" s="63">
        <v>0</v>
      </c>
      <c r="AZ85" s="63">
        <v>0</v>
      </c>
      <c r="BA85" s="63">
        <v>32691.41</v>
      </c>
      <c r="BB85" s="63">
        <v>0</v>
      </c>
      <c r="BC85" s="63">
        <v>0</v>
      </c>
      <c r="BD85" s="63">
        <v>0</v>
      </c>
      <c r="BE85" s="63">
        <v>13955.36</v>
      </c>
      <c r="BF85" s="63">
        <v>0</v>
      </c>
      <c r="BG85" s="63">
        <v>0</v>
      </c>
      <c r="BH85" s="63">
        <v>0</v>
      </c>
      <c r="BI85" s="63">
        <v>30331.52</v>
      </c>
      <c r="BJ85" s="63">
        <v>0</v>
      </c>
      <c r="BK85" s="63">
        <v>8422.36</v>
      </c>
      <c r="BL85" s="63">
        <v>0</v>
      </c>
      <c r="BM85" s="63">
        <v>0</v>
      </c>
      <c r="BN85" s="63">
        <v>0</v>
      </c>
      <c r="BO85" s="63">
        <v>0</v>
      </c>
      <c r="BP85" s="63">
        <v>795346.14</v>
      </c>
      <c r="BQ85" s="63">
        <v>277393.06</v>
      </c>
      <c r="BR85" s="60"/>
      <c r="BS85" s="60"/>
      <c r="BT85" s="60"/>
      <c r="BU85" s="60"/>
      <c r="BV85" s="6"/>
      <c r="BW85" s="6"/>
      <c r="BX85" s="6"/>
      <c r="BY85" s="6"/>
      <c r="BZ85" s="6"/>
    </row>
    <row r="86" spans="2:78" outlineLevel="1">
      <c r="B86" s="2">
        <v>78</v>
      </c>
      <c r="C86" s="9">
        <v>5112</v>
      </c>
      <c r="E86" s="9">
        <v>5112</v>
      </c>
      <c r="F86" s="63"/>
      <c r="G86" s="63" t="e">
        <f t="shared" si="14"/>
        <v>#N/A</v>
      </c>
      <c r="H86" s="6"/>
      <c r="I86" s="6"/>
      <c r="J86" s="6"/>
      <c r="K86" s="6"/>
      <c r="L86" s="6"/>
      <c r="M86" s="6"/>
      <c r="N86" s="63"/>
      <c r="O86" s="178">
        <v>84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54256.06</v>
      </c>
      <c r="AA86" s="63">
        <v>0</v>
      </c>
      <c r="AB86" s="63">
        <v>400771.78</v>
      </c>
      <c r="AC86" s="63">
        <v>0</v>
      </c>
      <c r="AD86" s="63">
        <v>0</v>
      </c>
      <c r="AE86" s="63">
        <v>0</v>
      </c>
      <c r="AF86" s="63">
        <v>59211.33</v>
      </c>
      <c r="AG86" s="63">
        <v>15859.44</v>
      </c>
      <c r="AH86" s="63">
        <v>0</v>
      </c>
      <c r="AI86" s="63">
        <v>26951.41</v>
      </c>
      <c r="AJ86" s="63">
        <v>0</v>
      </c>
      <c r="AK86" s="63">
        <v>0</v>
      </c>
      <c r="AL86" s="63">
        <v>0</v>
      </c>
      <c r="AM86" s="63">
        <v>0</v>
      </c>
      <c r="AN86" s="63">
        <v>1523722.74</v>
      </c>
      <c r="AO86" s="63">
        <v>1021911.11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23900.14</v>
      </c>
      <c r="AX86" s="63">
        <v>92598.38</v>
      </c>
      <c r="AY86" s="63">
        <v>0</v>
      </c>
      <c r="AZ86" s="63">
        <v>0</v>
      </c>
      <c r="BA86" s="63">
        <v>136133.4</v>
      </c>
      <c r="BB86" s="63">
        <v>0</v>
      </c>
      <c r="BC86" s="63">
        <v>0</v>
      </c>
      <c r="BD86" s="63">
        <v>0</v>
      </c>
      <c r="BE86" s="63">
        <v>235626.41</v>
      </c>
      <c r="BF86" s="63">
        <v>0</v>
      </c>
      <c r="BG86" s="63">
        <v>0</v>
      </c>
      <c r="BH86" s="63">
        <v>0</v>
      </c>
      <c r="BI86" s="63">
        <v>17340.189999999999</v>
      </c>
      <c r="BJ86" s="63">
        <v>0</v>
      </c>
      <c r="BK86" s="63">
        <v>1276428.3500000001</v>
      </c>
      <c r="BL86" s="63">
        <v>0</v>
      </c>
      <c r="BM86" s="63">
        <v>0</v>
      </c>
      <c r="BN86" s="63">
        <v>0</v>
      </c>
      <c r="BO86" s="63">
        <v>0</v>
      </c>
      <c r="BP86" s="63">
        <v>534835.57999999996</v>
      </c>
      <c r="BQ86" s="63">
        <v>3963.36</v>
      </c>
      <c r="BR86" s="60"/>
      <c r="BS86" s="60"/>
      <c r="BT86" s="60"/>
      <c r="BU86" s="60"/>
      <c r="BV86" s="6"/>
      <c r="BW86" s="6"/>
      <c r="BX86" s="6"/>
      <c r="BY86" s="6"/>
      <c r="BZ86" s="6"/>
    </row>
    <row r="87" spans="2:78">
      <c r="B87" s="2">
        <v>79</v>
      </c>
      <c r="E87" s="9" t="s">
        <v>119</v>
      </c>
      <c r="F87" s="63"/>
      <c r="G87" s="63" t="e">
        <f t="shared" si="14"/>
        <v>#N/A</v>
      </c>
      <c r="H87" s="16"/>
      <c r="I87" s="16"/>
      <c r="J87" s="16"/>
      <c r="K87" s="16"/>
      <c r="L87" s="16"/>
      <c r="M87" s="16"/>
      <c r="N87" s="63"/>
      <c r="O87" s="178">
        <v>85</v>
      </c>
      <c r="Q87" s="6">
        <f>SUM(Q84:Q86)</f>
        <v>0</v>
      </c>
      <c r="R87" s="6">
        <f t="shared" ref="R87:BQ87" si="15">SUM(R84:R86)</f>
        <v>0</v>
      </c>
      <c r="S87" s="6">
        <f t="shared" si="15"/>
        <v>0</v>
      </c>
      <c r="T87" s="6">
        <f t="shared" si="15"/>
        <v>0</v>
      </c>
      <c r="U87" s="6">
        <f t="shared" si="15"/>
        <v>0</v>
      </c>
      <c r="V87" s="6">
        <f t="shared" si="15"/>
        <v>0</v>
      </c>
      <c r="W87" s="6">
        <f t="shared" si="15"/>
        <v>0</v>
      </c>
      <c r="X87" s="6">
        <f t="shared" si="15"/>
        <v>0</v>
      </c>
      <c r="Y87" s="6">
        <f t="shared" si="15"/>
        <v>0</v>
      </c>
      <c r="Z87" s="6">
        <f t="shared" si="15"/>
        <v>340123.12</v>
      </c>
      <c r="AA87" s="6">
        <f t="shared" si="15"/>
        <v>0</v>
      </c>
      <c r="AB87" s="6">
        <f t="shared" si="15"/>
        <v>713207.63</v>
      </c>
      <c r="AC87" s="6">
        <f t="shared" si="15"/>
        <v>0</v>
      </c>
      <c r="AD87" s="6">
        <f t="shared" si="15"/>
        <v>0</v>
      </c>
      <c r="AE87" s="6">
        <f t="shared" si="15"/>
        <v>0</v>
      </c>
      <c r="AF87" s="6">
        <f t="shared" si="15"/>
        <v>299172.92</v>
      </c>
      <c r="AG87" s="6">
        <f t="shared" si="15"/>
        <v>121685.04000000001</v>
      </c>
      <c r="AH87" s="6">
        <f t="shared" si="15"/>
        <v>0</v>
      </c>
      <c r="AI87" s="6">
        <f t="shared" si="15"/>
        <v>128908.98999999999</v>
      </c>
      <c r="AJ87" s="6">
        <f t="shared" si="15"/>
        <v>55944.25</v>
      </c>
      <c r="AK87" s="6">
        <f t="shared" si="15"/>
        <v>0</v>
      </c>
      <c r="AL87" s="6">
        <f t="shared" si="15"/>
        <v>0</v>
      </c>
      <c r="AM87" s="6">
        <f t="shared" si="15"/>
        <v>72832.800000000003</v>
      </c>
      <c r="AN87" s="6">
        <f t="shared" si="15"/>
        <v>2158170.02</v>
      </c>
      <c r="AO87" s="6">
        <f t="shared" si="15"/>
        <v>3045632.63</v>
      </c>
      <c r="AP87" s="6">
        <f t="shared" si="15"/>
        <v>0</v>
      </c>
      <c r="AQ87" s="6">
        <f t="shared" si="15"/>
        <v>0</v>
      </c>
      <c r="AR87" s="6">
        <f t="shared" si="15"/>
        <v>0</v>
      </c>
      <c r="AS87" s="6">
        <f t="shared" si="15"/>
        <v>0</v>
      </c>
      <c r="AT87" s="6">
        <f t="shared" si="15"/>
        <v>0</v>
      </c>
      <c r="AU87" s="6">
        <f t="shared" si="15"/>
        <v>0</v>
      </c>
      <c r="AV87" s="6">
        <f t="shared" si="15"/>
        <v>0</v>
      </c>
      <c r="AW87" s="6">
        <f t="shared" si="15"/>
        <v>166929.71000000002</v>
      </c>
      <c r="AX87" s="6">
        <f t="shared" si="15"/>
        <v>98818.47</v>
      </c>
      <c r="AY87" s="6">
        <f t="shared" si="15"/>
        <v>0</v>
      </c>
      <c r="AZ87" s="6">
        <f t="shared" si="15"/>
        <v>0</v>
      </c>
      <c r="BA87" s="6">
        <f t="shared" si="15"/>
        <v>520466.55999999994</v>
      </c>
      <c r="BB87" s="6">
        <f t="shared" si="15"/>
        <v>0</v>
      </c>
      <c r="BC87" s="6">
        <f t="shared" si="15"/>
        <v>0</v>
      </c>
      <c r="BD87" s="6">
        <f t="shared" si="15"/>
        <v>0</v>
      </c>
      <c r="BE87" s="6">
        <f t="shared" si="15"/>
        <v>273992.34999999998</v>
      </c>
      <c r="BF87" s="6">
        <f t="shared" si="15"/>
        <v>0</v>
      </c>
      <c r="BG87" s="6">
        <f t="shared" si="15"/>
        <v>0</v>
      </c>
      <c r="BH87" s="6">
        <f t="shared" si="15"/>
        <v>0</v>
      </c>
      <c r="BI87" s="6">
        <f t="shared" si="15"/>
        <v>47671.71</v>
      </c>
      <c r="BJ87" s="6">
        <f t="shared" si="15"/>
        <v>0</v>
      </c>
      <c r="BK87" s="6">
        <f t="shared" si="15"/>
        <v>1323445.82</v>
      </c>
      <c r="BL87" s="6">
        <f t="shared" si="15"/>
        <v>0</v>
      </c>
      <c r="BM87" s="6">
        <f t="shared" si="15"/>
        <v>0</v>
      </c>
      <c r="BN87" s="6">
        <f t="shared" si="15"/>
        <v>0</v>
      </c>
      <c r="BO87" s="6">
        <f t="shared" si="15"/>
        <v>0</v>
      </c>
      <c r="BP87" s="6">
        <f t="shared" si="15"/>
        <v>1606688.94</v>
      </c>
      <c r="BQ87" s="6">
        <f t="shared" si="15"/>
        <v>281356.42</v>
      </c>
      <c r="BR87" s="60"/>
      <c r="BS87" s="60"/>
      <c r="BT87" s="60"/>
      <c r="BU87" s="60"/>
      <c r="BV87" s="6"/>
      <c r="BW87" s="6"/>
      <c r="BX87" s="6"/>
      <c r="BY87" s="6"/>
      <c r="BZ87" s="6"/>
    </row>
    <row r="88" spans="2:78" ht="13.5" thickBot="1">
      <c r="B88" s="2">
        <v>80</v>
      </c>
      <c r="E88" s="9" t="s">
        <v>41</v>
      </c>
      <c r="F88" s="63"/>
      <c r="G88" s="63" t="e">
        <f t="shared" si="14"/>
        <v>#N/A</v>
      </c>
      <c r="H88" s="16"/>
      <c r="I88" s="16"/>
      <c r="J88" s="16"/>
      <c r="K88" s="16"/>
      <c r="L88" s="16"/>
      <c r="M88" s="16"/>
      <c r="N88" s="63"/>
      <c r="O88" s="178">
        <v>86</v>
      </c>
      <c r="Q88" s="6">
        <v>197630.12</v>
      </c>
      <c r="R88" s="6">
        <v>0</v>
      </c>
      <c r="S88" s="6">
        <v>0</v>
      </c>
      <c r="T88" s="6">
        <v>73085.040000000008</v>
      </c>
      <c r="U88" s="6">
        <v>0</v>
      </c>
      <c r="V88" s="6">
        <v>5011.0800000000008</v>
      </c>
      <c r="W88" s="6">
        <v>51224.039999999986</v>
      </c>
      <c r="X88" s="6">
        <v>5011.0800000000008</v>
      </c>
      <c r="Y88" s="6">
        <v>33168.25</v>
      </c>
      <c r="Z88" s="6">
        <v>383801.62999999977</v>
      </c>
      <c r="AA88" s="6">
        <v>203763.34</v>
      </c>
      <c r="AB88" s="6">
        <v>0</v>
      </c>
      <c r="AC88" s="6">
        <v>63584.159999999996</v>
      </c>
      <c r="AD88" s="6">
        <v>41025.549999999981</v>
      </c>
      <c r="AE88" s="6">
        <v>24668.400000000005</v>
      </c>
      <c r="AF88" s="6">
        <v>46376.88</v>
      </c>
      <c r="AG88" s="6">
        <v>0</v>
      </c>
      <c r="AH88" s="6">
        <v>53177.419999999991</v>
      </c>
      <c r="AI88" s="6">
        <v>0</v>
      </c>
      <c r="AJ88" s="6">
        <v>0</v>
      </c>
      <c r="AK88" s="6">
        <v>10022.160000000002</v>
      </c>
      <c r="AL88" s="6">
        <v>100217.35000000002</v>
      </c>
      <c r="AM88" s="6">
        <v>5011.0800000000008</v>
      </c>
      <c r="AN88" s="6">
        <v>0</v>
      </c>
      <c r="AO88" s="6">
        <v>132939.22500000001</v>
      </c>
      <c r="AP88" s="6">
        <v>129021.7</v>
      </c>
      <c r="AQ88" s="6">
        <v>0</v>
      </c>
      <c r="AR88" s="6">
        <v>0</v>
      </c>
      <c r="AS88" s="6">
        <v>301030.65999999968</v>
      </c>
      <c r="AT88" s="6">
        <v>20994.780000000002</v>
      </c>
      <c r="AU88" s="6">
        <v>0</v>
      </c>
      <c r="AV88" s="6">
        <v>80210.820000000007</v>
      </c>
      <c r="AW88" s="6">
        <v>116011.97000000002</v>
      </c>
      <c r="AX88" s="6">
        <v>0</v>
      </c>
      <c r="AY88" s="6">
        <v>113028.08400000002</v>
      </c>
      <c r="AZ88" s="6">
        <v>106206.399</v>
      </c>
      <c r="BA88" s="6">
        <v>0</v>
      </c>
      <c r="BB88" s="6">
        <v>56242.579999999994</v>
      </c>
      <c r="BC88" s="6">
        <v>0</v>
      </c>
      <c r="BD88" s="6">
        <v>81729.61</v>
      </c>
      <c r="BE88" s="6">
        <v>0</v>
      </c>
      <c r="BF88" s="6">
        <v>15033.240000000003</v>
      </c>
      <c r="BG88" s="6">
        <v>46761.34</v>
      </c>
      <c r="BH88" s="6">
        <v>9186.9800000000014</v>
      </c>
      <c r="BI88" s="6">
        <v>0</v>
      </c>
      <c r="BJ88" s="6">
        <v>0</v>
      </c>
      <c r="BK88" s="6">
        <v>0</v>
      </c>
      <c r="BL88" s="6">
        <v>18685.739999999998</v>
      </c>
      <c r="BM88" s="6">
        <v>0</v>
      </c>
      <c r="BN88" s="6">
        <v>7539.7199999999993</v>
      </c>
      <c r="BO88" s="6">
        <v>114162.04</v>
      </c>
      <c r="BP88" s="6">
        <v>10694.900000000003</v>
      </c>
      <c r="BQ88" s="6">
        <v>0</v>
      </c>
      <c r="BR88" s="60"/>
      <c r="BS88" s="60"/>
      <c r="BT88" s="60"/>
      <c r="BU88" s="60"/>
      <c r="BV88" s="6"/>
      <c r="BW88" s="6"/>
      <c r="BX88" s="6"/>
      <c r="BY88" s="6"/>
      <c r="BZ88" s="6"/>
    </row>
    <row r="89" spans="2:78" ht="13.5" thickBot="1">
      <c r="B89" s="2">
        <v>81</v>
      </c>
      <c r="E89" s="9" t="s">
        <v>184</v>
      </c>
      <c r="F89" s="63"/>
      <c r="G89" s="63" t="e">
        <f>HLOOKUP($E$3,$Q$3:$BQ$269,O89,FALSE)</f>
        <v>#N/A</v>
      </c>
      <c r="H89" s="110" t="e">
        <f>'Model Inputs'!H31</f>
        <v>#N/A</v>
      </c>
      <c r="I89" s="111" t="e">
        <f>'Model Inputs'!I31</f>
        <v>#N/A</v>
      </c>
      <c r="J89" s="111" t="e">
        <f>'Model Inputs'!J31</f>
        <v>#N/A</v>
      </c>
      <c r="K89" s="111" t="e">
        <f>'Model Inputs'!K31</f>
        <v>#N/A</v>
      </c>
      <c r="L89" s="111" t="e">
        <f>'Model Inputs'!L31</f>
        <v>#N/A</v>
      </c>
      <c r="M89" s="112" t="e">
        <f>'Model Inputs'!M31</f>
        <v>#N/A</v>
      </c>
      <c r="N89" s="38">
        <v>11</v>
      </c>
      <c r="O89" s="178">
        <v>87</v>
      </c>
      <c r="Q89" s="139">
        <f>Q81+Q88-Q87</f>
        <v>280029797.36000001</v>
      </c>
      <c r="R89" s="139">
        <f t="shared" ref="R89:BP89" si="16">R81+R88-R87</f>
        <v>14472131.789999999</v>
      </c>
      <c r="S89" s="139">
        <f t="shared" si="16"/>
        <v>1333260.7799999998</v>
      </c>
      <c r="T89" s="139">
        <f t="shared" si="16"/>
        <v>14325713.039999999</v>
      </c>
      <c r="U89" s="139">
        <f t="shared" si="16"/>
        <v>23481258.490000002</v>
      </c>
      <c r="V89" s="139">
        <f t="shared" si="16"/>
        <v>11036705.550000003</v>
      </c>
      <c r="W89" s="139">
        <f t="shared" si="16"/>
        <v>3127271.6800000006</v>
      </c>
      <c r="X89" s="139">
        <f t="shared" si="16"/>
        <v>901952.53999999992</v>
      </c>
      <c r="Y89" s="139">
        <f t="shared" si="16"/>
        <v>4533418.59</v>
      </c>
      <c r="Z89" s="139">
        <f t="shared" si="16"/>
        <v>52608440.190000005</v>
      </c>
      <c r="AA89" s="139">
        <f t="shared" si="16"/>
        <v>17448849.689999998</v>
      </c>
      <c r="AB89" s="139">
        <f t="shared" si="16"/>
        <v>29434594.450000003</v>
      </c>
      <c r="AC89" s="139">
        <f t="shared" si="16"/>
        <v>6581740.0199999996</v>
      </c>
      <c r="AD89" s="139">
        <f t="shared" si="16"/>
        <v>8609863.4700000007</v>
      </c>
      <c r="AE89" s="139">
        <f t="shared" si="16"/>
        <v>8669503.6300000008</v>
      </c>
      <c r="AF89" s="139">
        <f t="shared" si="16"/>
        <v>7139745.21</v>
      </c>
      <c r="AG89" s="139">
        <f t="shared" si="16"/>
        <v>1798655.44</v>
      </c>
      <c r="AH89" s="139">
        <f t="shared" si="16"/>
        <v>17035465.279999997</v>
      </c>
      <c r="AI89" s="139">
        <f t="shared" si="16"/>
        <v>3789437.9499999993</v>
      </c>
      <c r="AJ89" s="139">
        <f t="shared" si="16"/>
        <v>8284853.5599999987</v>
      </c>
      <c r="AK89" s="139">
        <f t="shared" si="16"/>
        <v>1452278.3200000003</v>
      </c>
      <c r="AL89" s="139">
        <f t="shared" si="16"/>
        <v>744507.22999999986</v>
      </c>
      <c r="AM89" s="139">
        <f t="shared" si="16"/>
        <v>1336445.3199999996</v>
      </c>
      <c r="AN89" s="139">
        <f t="shared" si="16"/>
        <v>641416768.98000002</v>
      </c>
      <c r="AO89" s="139">
        <f t="shared" si="16"/>
        <v>104180375.28499998</v>
      </c>
      <c r="AP89" s="139">
        <f t="shared" si="16"/>
        <v>9106744.2200000007</v>
      </c>
      <c r="AQ89" s="139">
        <f t="shared" si="16"/>
        <v>8438504.1999999993</v>
      </c>
      <c r="AR89" s="139">
        <f t="shared" si="16"/>
        <v>3188052.5199999996</v>
      </c>
      <c r="AS89" s="139">
        <f t="shared" si="16"/>
        <v>6757482.1000000015</v>
      </c>
      <c r="AT89" s="139">
        <f t="shared" si="16"/>
        <v>47225902.199999996</v>
      </c>
      <c r="AU89" s="139">
        <f t="shared" si="16"/>
        <v>12706431.77</v>
      </c>
      <c r="AV89" s="139">
        <f t="shared" si="16"/>
        <v>15079727.459999999</v>
      </c>
      <c r="AW89" s="139">
        <f t="shared" si="16"/>
        <v>21727578.559999999</v>
      </c>
      <c r="AX89" s="139">
        <f t="shared" si="16"/>
        <v>3726566.5499999989</v>
      </c>
      <c r="AY89" s="139">
        <f t="shared" si="16"/>
        <v>9298073.0840000007</v>
      </c>
      <c r="AZ89" s="139">
        <f t="shared" si="16"/>
        <v>3825875.1089999997</v>
      </c>
      <c r="BA89" s="139">
        <f t="shared" si="16"/>
        <v>20918651.026000001</v>
      </c>
      <c r="BB89" s="139">
        <f t="shared" si="16"/>
        <v>4142957.6000000006</v>
      </c>
      <c r="BC89" s="139">
        <f t="shared" si="16"/>
        <v>17290033.820000004</v>
      </c>
      <c r="BD89" s="139">
        <f t="shared" si="16"/>
        <v>4073876.4300000006</v>
      </c>
      <c r="BE89" s="139">
        <f t="shared" si="16"/>
        <v>12501978.41</v>
      </c>
      <c r="BF89" s="139">
        <f t="shared" si="16"/>
        <v>1727396.0999999996</v>
      </c>
      <c r="BG89" s="139">
        <f t="shared" si="16"/>
        <v>2929823.6199999996</v>
      </c>
      <c r="BH89" s="139">
        <f t="shared" si="16"/>
        <v>1617457.5599999996</v>
      </c>
      <c r="BI89" s="139">
        <f>BI81+BI88-BI87</f>
        <v>19980203.929999996</v>
      </c>
      <c r="BJ89" s="139">
        <f t="shared" si="16"/>
        <v>3231948.56</v>
      </c>
      <c r="BK89" s="139">
        <f t="shared" si="16"/>
        <v>300562876.73000008</v>
      </c>
      <c r="BL89" s="139">
        <f t="shared" si="16"/>
        <v>3809359.3500000006</v>
      </c>
      <c r="BM89" s="139">
        <f t="shared" si="16"/>
        <v>8058890.9999999991</v>
      </c>
      <c r="BN89" s="139">
        <f t="shared" si="16"/>
        <v>2125192.8000000003</v>
      </c>
      <c r="BO89" s="139">
        <f t="shared" si="16"/>
        <v>7401450.6400000006</v>
      </c>
      <c r="BP89" s="139">
        <f t="shared" si="16"/>
        <v>42905218.100000001</v>
      </c>
      <c r="BQ89" s="139">
        <f>BQ81+BQ88-BQ87</f>
        <v>34549508.240000002</v>
      </c>
      <c r="BR89" s="60"/>
      <c r="BS89" s="60"/>
      <c r="BT89" s="60"/>
      <c r="BU89" s="60"/>
      <c r="BV89" s="15"/>
      <c r="BW89" s="15"/>
      <c r="BX89" s="15"/>
      <c r="BY89" s="15"/>
      <c r="BZ89" s="15"/>
    </row>
    <row r="90" spans="2:78">
      <c r="B90" s="2">
        <v>82</v>
      </c>
      <c r="O90" s="178">
        <v>88</v>
      </c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0"/>
      <c r="BS90" s="60"/>
      <c r="BT90" s="60"/>
      <c r="BU90" s="60"/>
    </row>
    <row r="91" spans="2:78" ht="13.5" thickBot="1">
      <c r="B91" s="2">
        <v>83</v>
      </c>
      <c r="C91" s="8" t="s">
        <v>9</v>
      </c>
      <c r="D91" s="8"/>
      <c r="O91" s="178">
        <v>89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0"/>
      <c r="BS91" s="60"/>
      <c r="BT91" s="60"/>
      <c r="BU91" s="60"/>
    </row>
    <row r="92" spans="2:78" ht="13.5" thickBot="1">
      <c r="B92" s="2">
        <v>84</v>
      </c>
      <c r="E92" s="9" t="s">
        <v>10</v>
      </c>
      <c r="F92" s="63"/>
      <c r="G92" s="63" t="e">
        <f>HLOOKUP($E$3,$Q$3:$BQ$269,O92,FALSE)</f>
        <v>#N/A</v>
      </c>
      <c r="H92" s="110">
        <f>'Model Inputs'!H9</f>
        <v>0</v>
      </c>
      <c r="I92" s="111">
        <f>'Model Inputs'!I9</f>
        <v>0</v>
      </c>
      <c r="J92" s="111">
        <f>'Model Inputs'!J9</f>
        <v>0</v>
      </c>
      <c r="K92" s="111">
        <f>'Model Inputs'!K9</f>
        <v>0</v>
      </c>
      <c r="L92" s="111">
        <f>'Model Inputs'!L9</f>
        <v>0</v>
      </c>
      <c r="M92" s="112">
        <f>'Model Inputs'!M9</f>
        <v>0</v>
      </c>
      <c r="N92" s="38">
        <v>1</v>
      </c>
      <c r="O92" s="178">
        <v>90</v>
      </c>
      <c r="Q92" s="6">
        <v>498370758.05000001</v>
      </c>
      <c r="R92" s="6">
        <v>16875000</v>
      </c>
      <c r="S92" s="6">
        <v>759753.27</v>
      </c>
      <c r="T92" s="6">
        <v>13635050</v>
      </c>
      <c r="U92" s="6">
        <v>26469678.210000001</v>
      </c>
      <c r="V92" s="6">
        <v>18302000</v>
      </c>
      <c r="W92" s="6">
        <v>2655042.79</v>
      </c>
      <c r="X92" s="6">
        <v>156474.71</v>
      </c>
      <c r="Y92" s="6">
        <v>3517983.69</v>
      </c>
      <c r="Z92" s="6">
        <v>46484817.740000002</v>
      </c>
      <c r="AA92" s="6">
        <v>19381209.920000002</v>
      </c>
      <c r="AB92" s="6">
        <v>21292797.09</v>
      </c>
      <c r="AC92" s="6">
        <v>5920812.6699999999</v>
      </c>
      <c r="AD92" s="6">
        <v>9091286</v>
      </c>
      <c r="AE92" s="6">
        <v>9875531.6600000001</v>
      </c>
      <c r="AF92" s="6">
        <v>9385546.4900000002</v>
      </c>
      <c r="AG92" s="6">
        <v>458248.61</v>
      </c>
      <c r="AH92" s="6">
        <v>15257112.199999999</v>
      </c>
      <c r="AI92" s="6">
        <v>2892497.93</v>
      </c>
      <c r="AJ92" s="6">
        <v>7396130</v>
      </c>
      <c r="AK92" s="6">
        <v>233420.9</v>
      </c>
      <c r="AL92" s="6">
        <v>119198.59</v>
      </c>
      <c r="AM92" s="6">
        <v>510733.24</v>
      </c>
      <c r="AN92" s="6">
        <v>1129659608</v>
      </c>
      <c r="AO92" s="6">
        <v>167962686.28</v>
      </c>
      <c r="AP92" s="6">
        <v>34290031</v>
      </c>
      <c r="AQ92" s="6">
        <v>4390546.76</v>
      </c>
      <c r="AR92" s="6">
        <v>4462403.5199999996</v>
      </c>
      <c r="AS92" s="6">
        <v>5227460.34</v>
      </c>
      <c r="AT92" s="6">
        <v>47406387.340000004</v>
      </c>
      <c r="AU92" s="6">
        <v>11916703.130000001</v>
      </c>
      <c r="AV92" s="6">
        <v>29143748</v>
      </c>
      <c r="AW92" s="6">
        <v>15877220.449999999</v>
      </c>
      <c r="AX92" s="6">
        <v>3614976.09</v>
      </c>
      <c r="AY92" s="6">
        <v>9769125.2599999998</v>
      </c>
      <c r="AZ92" s="6">
        <v>2483700.79</v>
      </c>
      <c r="BA92" s="6">
        <v>45693884</v>
      </c>
      <c r="BB92" s="6">
        <v>2931342.12</v>
      </c>
      <c r="BC92" s="6">
        <v>13713721.289999999</v>
      </c>
      <c r="BD92" s="6">
        <v>2370695.85</v>
      </c>
      <c r="BE92" s="6">
        <v>10040770.199999999</v>
      </c>
      <c r="BF92" s="6">
        <v>863099.49</v>
      </c>
      <c r="BG92" s="6">
        <v>903450</v>
      </c>
      <c r="BH92" s="6">
        <v>571673.42000000004</v>
      </c>
      <c r="BI92" s="6">
        <v>16218602</v>
      </c>
      <c r="BJ92" s="6">
        <v>2463127.3199999998</v>
      </c>
      <c r="BK92" s="6">
        <v>748695819.09000003</v>
      </c>
      <c r="BL92" s="6">
        <v>4800946.6900000004</v>
      </c>
      <c r="BM92" s="6">
        <v>7123687.4199999999</v>
      </c>
      <c r="BN92" s="6">
        <v>954859.29</v>
      </c>
      <c r="BO92" s="6">
        <v>8699003</v>
      </c>
      <c r="BP92" s="6">
        <v>50015009.479999997</v>
      </c>
      <c r="BQ92" s="6">
        <v>38036073.490000002</v>
      </c>
      <c r="BR92" s="60"/>
      <c r="BS92" s="60"/>
      <c r="BT92" s="60"/>
      <c r="BU92" s="60"/>
      <c r="BV92" s="6"/>
      <c r="BW92" s="6"/>
      <c r="BX92" s="6"/>
      <c r="BY92" s="6"/>
      <c r="BZ92" s="6"/>
    </row>
    <row r="93" spans="2:78" ht="13.5" thickBot="1">
      <c r="B93" s="2">
        <v>85</v>
      </c>
      <c r="E93" s="9" t="s">
        <v>12</v>
      </c>
      <c r="F93" s="63"/>
      <c r="G93" s="63" t="e">
        <f>HLOOKUP($E$3,$Q$3:$BQ$269,O93,FALSE)</f>
        <v>#N/A</v>
      </c>
      <c r="H93" s="110" t="e">
        <f>'Model Inputs'!H10</f>
        <v>#N/A</v>
      </c>
      <c r="I93" s="111" t="e">
        <f>'Model Inputs'!I10</f>
        <v>#N/A</v>
      </c>
      <c r="J93" s="111" t="e">
        <f>'Model Inputs'!J10</f>
        <v>#N/A</v>
      </c>
      <c r="K93" s="111" t="e">
        <f>'Model Inputs'!K10</f>
        <v>#N/A</v>
      </c>
      <c r="L93" s="111" t="e">
        <f>'Model Inputs'!L10</f>
        <v>#N/A</v>
      </c>
      <c r="M93" s="112" t="e">
        <f>'Model Inputs'!M10</f>
        <v>#N/A</v>
      </c>
      <c r="N93" s="38">
        <v>2</v>
      </c>
      <c r="O93" s="178">
        <v>91</v>
      </c>
      <c r="Q93" s="6">
        <v>3198198.41</v>
      </c>
      <c r="R93" s="6"/>
      <c r="S93" s="6"/>
      <c r="T93" s="6"/>
      <c r="U93" s="6"/>
      <c r="V93" s="6"/>
      <c r="W93" s="6"/>
      <c r="X93" s="6">
        <v>0</v>
      </c>
      <c r="Y93" s="6"/>
      <c r="Z93" s="6"/>
      <c r="AA93" s="6"/>
      <c r="AB93" s="6">
        <v>253326.91</v>
      </c>
      <c r="AC93" s="6"/>
      <c r="AD93" s="6"/>
      <c r="AE93" s="6">
        <v>0</v>
      </c>
      <c r="AF93" s="6">
        <v>132078</v>
      </c>
      <c r="AG93" s="6">
        <v>138696.17000000001</v>
      </c>
      <c r="AH93" s="6"/>
      <c r="AI93" s="6">
        <v>233299.48</v>
      </c>
      <c r="AJ93" s="6">
        <v>0</v>
      </c>
      <c r="AK93" s="6">
        <v>0</v>
      </c>
      <c r="AL93" s="6"/>
      <c r="AM93" s="6">
        <v>58234.12</v>
      </c>
      <c r="AN93" s="6">
        <v>3005740.61</v>
      </c>
      <c r="AO93" s="6">
        <v>1804866.61</v>
      </c>
      <c r="AP93" s="6">
        <v>0</v>
      </c>
      <c r="AQ93" s="6"/>
      <c r="AR93" s="6">
        <v>132985.60999999999</v>
      </c>
      <c r="AS93" s="6"/>
      <c r="AT93" s="6"/>
      <c r="AU93" s="6"/>
      <c r="AV93" s="6"/>
      <c r="AW93" s="6">
        <v>302480.33</v>
      </c>
      <c r="AX93" s="6"/>
      <c r="AY93" s="6"/>
      <c r="AZ93" s="6"/>
      <c r="BA93" s="6">
        <v>0</v>
      </c>
      <c r="BB93" s="6"/>
      <c r="BC93" s="6"/>
      <c r="BD93" s="6">
        <v>0</v>
      </c>
      <c r="BE93" s="6">
        <v>28645.59</v>
      </c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>
        <v>11356953.65</v>
      </c>
      <c r="BQ93" s="6"/>
      <c r="BR93" s="60"/>
      <c r="BS93" s="60"/>
      <c r="BT93" s="60"/>
      <c r="BU93" s="60"/>
      <c r="BV93" s="6"/>
      <c r="BW93" s="6"/>
      <c r="BX93" s="6"/>
      <c r="BY93" s="6"/>
      <c r="BZ93" s="6"/>
    </row>
    <row r="94" spans="2:78">
      <c r="B94" s="2">
        <v>86</v>
      </c>
      <c r="O94" s="178">
        <v>92</v>
      </c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0"/>
      <c r="BS94" s="60"/>
      <c r="BT94" s="60"/>
      <c r="BU94" s="60"/>
    </row>
    <row r="95" spans="2:78" ht="13.5" thickBot="1">
      <c r="B95" s="2">
        <v>87</v>
      </c>
      <c r="C95" s="8" t="s">
        <v>13</v>
      </c>
      <c r="D95" s="8"/>
      <c r="O95" s="178">
        <v>93</v>
      </c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0"/>
      <c r="BS95" s="60"/>
      <c r="BT95" s="60"/>
      <c r="BU95" s="60"/>
    </row>
    <row r="96" spans="2:78" ht="13.5" thickBot="1">
      <c r="B96" s="2">
        <v>88</v>
      </c>
      <c r="E96" t="s">
        <v>14</v>
      </c>
      <c r="F96" s="63"/>
      <c r="G96" s="63" t="e">
        <f>HLOOKUP($E$3,$Q$3:$BQ$269,O96,FALSE)</f>
        <v>#N/A</v>
      </c>
      <c r="H96" s="110" t="e">
        <f>'Model Inputs'!H13</f>
        <v>#N/A</v>
      </c>
      <c r="I96" s="111" t="e">
        <f>'Model Inputs'!I13</f>
        <v>#N/A</v>
      </c>
      <c r="J96" s="111" t="e">
        <f>'Model Inputs'!J13</f>
        <v>#N/A</v>
      </c>
      <c r="K96" s="111" t="e">
        <f>'Model Inputs'!K13</f>
        <v>#N/A</v>
      </c>
      <c r="L96" s="111" t="e">
        <f>'Model Inputs'!L13</f>
        <v>#N/A</v>
      </c>
      <c r="M96" s="112" t="e">
        <f>'Model Inputs'!M13</f>
        <v>#N/A</v>
      </c>
      <c r="N96" s="63">
        <v>3</v>
      </c>
      <c r="O96" s="178">
        <v>94</v>
      </c>
      <c r="Q96" s="6">
        <v>1086178</v>
      </c>
      <c r="R96" s="6">
        <v>12510</v>
      </c>
      <c r="S96" s="6">
        <v>1620</v>
      </c>
      <c r="T96" s="6">
        <v>37404</v>
      </c>
      <c r="U96" s="6">
        <v>69561</v>
      </c>
      <c r="V96" s="6">
        <v>30921</v>
      </c>
      <c r="W96" s="6">
        <v>7553</v>
      </c>
      <c r="X96" s="6">
        <v>2705</v>
      </c>
      <c r="Y96" s="6">
        <v>12743</v>
      </c>
      <c r="Z96" s="6">
        <v>179017</v>
      </c>
      <c r="AA96" s="6">
        <v>63484</v>
      </c>
      <c r="AB96" s="6">
        <v>92004</v>
      </c>
      <c r="AC96" s="6">
        <v>19052</v>
      </c>
      <c r="AD96" s="6">
        <v>24962</v>
      </c>
      <c r="AE96" s="6">
        <v>31547</v>
      </c>
      <c r="AF96" s="6">
        <v>22581</v>
      </c>
      <c r="AG96" s="6">
        <v>3745</v>
      </c>
      <c r="AH96" s="6">
        <v>48230</v>
      </c>
      <c r="AI96" s="6">
        <v>11946</v>
      </c>
      <c r="AJ96" s="6">
        <v>23128</v>
      </c>
      <c r="AK96" s="6">
        <v>2680</v>
      </c>
      <c r="AL96" s="6">
        <v>1280</v>
      </c>
      <c r="AM96" s="6">
        <v>5656</v>
      </c>
      <c r="AN96" s="6">
        <v>1477590</v>
      </c>
      <c r="AO96" s="6">
        <v>371749</v>
      </c>
      <c r="AP96" s="6">
        <v>23506</v>
      </c>
      <c r="AQ96" s="6">
        <v>28423</v>
      </c>
      <c r="AR96" s="6">
        <v>11371</v>
      </c>
      <c r="AS96" s="6">
        <v>14773</v>
      </c>
      <c r="AT96" s="6">
        <v>168224</v>
      </c>
      <c r="AU96" s="6">
        <v>44067</v>
      </c>
      <c r="AV96" s="6">
        <v>45039</v>
      </c>
      <c r="AW96" s="6">
        <v>59172</v>
      </c>
      <c r="AX96" s="6">
        <v>10083</v>
      </c>
      <c r="AY96" s="6">
        <v>27852</v>
      </c>
      <c r="AZ96" s="6">
        <v>5952</v>
      </c>
      <c r="BA96" s="6">
        <v>78368</v>
      </c>
      <c r="BB96" s="6">
        <v>13021</v>
      </c>
      <c r="BC96" s="6">
        <v>62880</v>
      </c>
      <c r="BD96" s="6">
        <v>11775</v>
      </c>
      <c r="BE96" s="6">
        <v>34142</v>
      </c>
      <c r="BF96" s="6">
        <v>4418</v>
      </c>
      <c r="BG96" s="6">
        <v>6074</v>
      </c>
      <c r="BH96" s="6">
        <v>2973</v>
      </c>
      <c r="BI96" s="6">
        <v>57373</v>
      </c>
      <c r="BJ96" s="6">
        <v>8553</v>
      </c>
      <c r="BK96" s="6">
        <v>795394</v>
      </c>
      <c r="BL96" s="6">
        <v>15675</v>
      </c>
      <c r="BM96" s="6">
        <v>26253</v>
      </c>
      <c r="BN96" s="6">
        <v>4388</v>
      </c>
      <c r="BO96" s="6">
        <v>24829</v>
      </c>
      <c r="BP96" s="6">
        <v>163411</v>
      </c>
      <c r="BQ96" s="6">
        <v>115328</v>
      </c>
      <c r="BR96" s="60"/>
      <c r="BS96" s="60"/>
      <c r="BT96" s="60"/>
      <c r="BU96" s="60"/>
      <c r="BV96" s="6"/>
      <c r="BW96" s="6"/>
      <c r="BX96" s="6"/>
      <c r="BY96" s="6"/>
      <c r="BZ96" s="6"/>
    </row>
    <row r="97" spans="1:78" ht="13.5" thickBot="1">
      <c r="B97" s="2">
        <v>89</v>
      </c>
      <c r="E97" t="s">
        <v>15</v>
      </c>
      <c r="F97" s="63"/>
      <c r="G97" s="63" t="e">
        <f t="shared" ref="G97:G99" si="17">HLOOKUP($E$3,$Q$3:$BQ$269,O97,FALSE)</f>
        <v>#N/A</v>
      </c>
      <c r="H97" s="110" t="e">
        <f>'Model Inputs'!H14</f>
        <v>#N/A</v>
      </c>
      <c r="I97" s="111" t="e">
        <f>'Model Inputs'!I14</f>
        <v>#N/A</v>
      </c>
      <c r="J97" s="111" t="e">
        <f>'Model Inputs'!J14</f>
        <v>#N/A</v>
      </c>
      <c r="K97" s="111" t="e">
        <f>'Model Inputs'!K14</f>
        <v>#N/A</v>
      </c>
      <c r="L97" s="111" t="e">
        <f>'Model Inputs'!L14</f>
        <v>#N/A</v>
      </c>
      <c r="M97" s="112" t="e">
        <f>'Model Inputs'!M14</f>
        <v>#N/A</v>
      </c>
      <c r="N97" s="63">
        <v>4</v>
      </c>
      <c r="O97" s="178">
        <v>95</v>
      </c>
      <c r="Q97" s="6">
        <v>27034535870.480499</v>
      </c>
      <c r="R97" s="6">
        <v>271104830.44999999</v>
      </c>
      <c r="S97" s="6">
        <v>28522759.170000002</v>
      </c>
      <c r="T97" s="6">
        <v>953862086</v>
      </c>
      <c r="U97" s="6">
        <v>1502712382</v>
      </c>
      <c r="V97" s="6">
        <v>485819444.00999999</v>
      </c>
      <c r="W97" s="6">
        <v>148992172.16</v>
      </c>
      <c r="X97" s="6">
        <v>31457252</v>
      </c>
      <c r="Y97" s="6">
        <v>246117376</v>
      </c>
      <c r="Z97" s="6">
        <v>3594149979</v>
      </c>
      <c r="AA97" s="6">
        <v>1252301419.01</v>
      </c>
      <c r="AB97" s="6">
        <v>2162811439.3600001</v>
      </c>
      <c r="AC97" s="6">
        <v>314551992.36000001</v>
      </c>
      <c r="AD97" s="6">
        <v>629085520.64999998</v>
      </c>
      <c r="AE97" s="6">
        <v>565569080.75999999</v>
      </c>
      <c r="AF97" s="6">
        <v>602119699.61000001</v>
      </c>
      <c r="AG97" s="6">
        <v>68838291.430000007</v>
      </c>
      <c r="AH97" s="6">
        <v>838624757.69000006</v>
      </c>
      <c r="AI97" s="6">
        <v>259911886.53</v>
      </c>
      <c r="AJ97" s="6">
        <v>505510926</v>
      </c>
      <c r="AK97" s="6">
        <v>73308995.290000007</v>
      </c>
      <c r="AL97" s="6">
        <v>19016326</v>
      </c>
      <c r="AM97" s="6">
        <v>139172811.49000001</v>
      </c>
      <c r="AN97" s="6">
        <v>38347150672.719498</v>
      </c>
      <c r="AO97" s="6">
        <v>7298068533.5</v>
      </c>
      <c r="AP97" s="6">
        <v>307008084.56</v>
      </c>
      <c r="AQ97" s="6">
        <v>664341137.20000005</v>
      </c>
      <c r="AR97" s="6">
        <v>232977721.50999999</v>
      </c>
      <c r="AS97" s="6">
        <v>295018733.26999998</v>
      </c>
      <c r="AT97" s="6">
        <v>3231684900.1933999</v>
      </c>
      <c r="AU97" s="6">
        <v>969441530.51999998</v>
      </c>
      <c r="AV97" s="6">
        <v>829117234.69000006</v>
      </c>
      <c r="AW97" s="6">
        <v>1290753216.6400001</v>
      </c>
      <c r="AX97" s="6">
        <v>287819884.76999998</v>
      </c>
      <c r="AY97" s="6">
        <v>534285847.88999999</v>
      </c>
      <c r="AZ97" s="6">
        <v>112840271.22</v>
      </c>
      <c r="BA97" s="6">
        <v>1683038599.1500001</v>
      </c>
      <c r="BB97" s="6">
        <v>263703615.56999999</v>
      </c>
      <c r="BC97" s="6">
        <v>1097433066.9100001</v>
      </c>
      <c r="BD97" s="6">
        <v>180324917</v>
      </c>
      <c r="BE97" s="6">
        <v>596581098.65999997</v>
      </c>
      <c r="BF97" s="6">
        <v>86756868</v>
      </c>
      <c r="BG97" s="6">
        <v>102355465.76000001</v>
      </c>
      <c r="BH97" s="6">
        <v>80051392.930000007</v>
      </c>
      <c r="BI97" s="6">
        <v>937233022.21000004</v>
      </c>
      <c r="BJ97" s="6">
        <v>179401959</v>
      </c>
      <c r="BK97" s="6">
        <v>23728746387</v>
      </c>
      <c r="BL97" s="6">
        <v>150690344</v>
      </c>
      <c r="BM97" s="6">
        <v>384936745</v>
      </c>
      <c r="BN97" s="6">
        <v>112032060.45</v>
      </c>
      <c r="BO97" s="6">
        <v>435303751.14999998</v>
      </c>
      <c r="BP97" s="6">
        <v>3317730900.8685999</v>
      </c>
      <c r="BQ97" s="6">
        <v>2895402762.21</v>
      </c>
      <c r="BR97" s="60"/>
      <c r="BS97" s="60"/>
      <c r="BT97" s="60"/>
      <c r="BU97" s="60"/>
      <c r="BV97" s="6"/>
      <c r="BW97" s="6"/>
      <c r="BX97" s="6"/>
      <c r="BY97" s="6"/>
      <c r="BZ97" s="6"/>
    </row>
    <row r="98" spans="1:78" ht="13.5" thickBot="1">
      <c r="B98" s="2">
        <v>90</v>
      </c>
      <c r="E98" t="s">
        <v>16</v>
      </c>
      <c r="F98" s="63"/>
      <c r="G98" s="63" t="e">
        <f t="shared" si="17"/>
        <v>#N/A</v>
      </c>
      <c r="H98" s="110" t="e">
        <f>'Model Inputs'!H15</f>
        <v>#N/A</v>
      </c>
      <c r="I98" s="111" t="e">
        <f>'Model Inputs'!I15</f>
        <v>#N/A</v>
      </c>
      <c r="J98" s="111" t="e">
        <f>'Model Inputs'!J15</f>
        <v>#N/A</v>
      </c>
      <c r="K98" s="111" t="e">
        <f>'Model Inputs'!K15</f>
        <v>#N/A</v>
      </c>
      <c r="L98" s="111" t="e">
        <f>'Model Inputs'!L15</f>
        <v>#N/A</v>
      </c>
      <c r="M98" s="112" t="e">
        <f>'Model Inputs'!M15</f>
        <v>#N/A</v>
      </c>
      <c r="N98" s="63">
        <v>5</v>
      </c>
      <c r="O98" s="178">
        <v>96</v>
      </c>
      <c r="Q98" s="6">
        <v>5256976</v>
      </c>
      <c r="R98" s="6">
        <v>47551</v>
      </c>
      <c r="S98" s="6">
        <v>5943</v>
      </c>
      <c r="T98" s="6">
        <v>161749</v>
      </c>
      <c r="U98" s="6">
        <v>340325</v>
      </c>
      <c r="V98" s="6">
        <v>103988</v>
      </c>
      <c r="W98" s="6">
        <v>30827</v>
      </c>
      <c r="X98" s="6">
        <v>7495</v>
      </c>
      <c r="Y98" s="6">
        <v>60500</v>
      </c>
      <c r="Z98" s="6">
        <v>701130</v>
      </c>
      <c r="AA98" s="6">
        <v>253015</v>
      </c>
      <c r="AB98" s="6">
        <v>455500</v>
      </c>
      <c r="AC98" s="6">
        <v>60706</v>
      </c>
      <c r="AD98" s="6">
        <v>100995</v>
      </c>
      <c r="AE98" s="6">
        <v>125452</v>
      </c>
      <c r="AF98" s="6">
        <v>111290</v>
      </c>
      <c r="AG98" s="6">
        <v>15109</v>
      </c>
      <c r="AH98" s="6">
        <v>156061</v>
      </c>
      <c r="AI98" s="6">
        <v>63564</v>
      </c>
      <c r="AJ98" s="6">
        <v>109468</v>
      </c>
      <c r="AK98" s="6">
        <v>15027</v>
      </c>
      <c r="AL98" s="6">
        <v>4353</v>
      </c>
      <c r="AM98" s="6">
        <v>26275</v>
      </c>
      <c r="AN98" s="6">
        <v>6654979</v>
      </c>
      <c r="AO98" s="6">
        <v>1448806</v>
      </c>
      <c r="AP98" s="6">
        <v>71721</v>
      </c>
      <c r="AQ98" s="6">
        <v>113531</v>
      </c>
      <c r="AR98" s="6">
        <v>42180</v>
      </c>
      <c r="AS98" s="6">
        <v>48652</v>
      </c>
      <c r="AT98" s="6">
        <v>673584</v>
      </c>
      <c r="AU98" s="6">
        <v>189055</v>
      </c>
      <c r="AV98" s="6">
        <v>180898</v>
      </c>
      <c r="AW98" s="6">
        <v>264231</v>
      </c>
      <c r="AX98" s="6">
        <v>51929</v>
      </c>
      <c r="AY98" s="6">
        <v>100544</v>
      </c>
      <c r="AZ98" s="6">
        <v>21676</v>
      </c>
      <c r="BA98" s="6">
        <v>389078</v>
      </c>
      <c r="BB98" s="6">
        <v>51685</v>
      </c>
      <c r="BC98" s="6">
        <v>229662</v>
      </c>
      <c r="BD98" s="6">
        <v>36190</v>
      </c>
      <c r="BE98" s="6">
        <v>112797</v>
      </c>
      <c r="BF98" s="6">
        <v>15373</v>
      </c>
      <c r="BG98" s="6">
        <v>23290</v>
      </c>
      <c r="BH98" s="6">
        <v>20922</v>
      </c>
      <c r="BI98" s="6">
        <v>174301</v>
      </c>
      <c r="BJ98" s="6">
        <v>39040</v>
      </c>
      <c r="BK98" s="6">
        <v>4343380</v>
      </c>
      <c r="BL98" s="6">
        <v>37505</v>
      </c>
      <c r="BM98" s="6">
        <v>81934</v>
      </c>
      <c r="BN98" s="6">
        <v>19855</v>
      </c>
      <c r="BO98" s="6">
        <v>78705</v>
      </c>
      <c r="BP98" s="6">
        <v>678505</v>
      </c>
      <c r="BQ98" s="6">
        <v>533906</v>
      </c>
      <c r="BR98" s="60"/>
      <c r="BS98" s="60"/>
      <c r="BT98" s="60"/>
      <c r="BU98" s="60"/>
      <c r="BV98" s="6"/>
      <c r="BW98" s="6"/>
      <c r="BX98" s="6"/>
      <c r="BY98" s="6"/>
      <c r="BZ98" s="6"/>
    </row>
    <row r="99" spans="1:78" ht="13.5" thickBot="1">
      <c r="B99" s="2">
        <v>91</v>
      </c>
      <c r="E99" s="9" t="s">
        <v>185</v>
      </c>
      <c r="F99" s="63"/>
      <c r="G99" s="63" t="e">
        <f t="shared" si="17"/>
        <v>#N/A</v>
      </c>
      <c r="H99" s="110" t="e">
        <f>'Model Inputs'!H16</f>
        <v>#N/A</v>
      </c>
      <c r="I99" s="111" t="e">
        <f>'Model Inputs'!I16</f>
        <v>#N/A</v>
      </c>
      <c r="J99" s="111" t="e">
        <f>'Model Inputs'!J16</f>
        <v>#N/A</v>
      </c>
      <c r="K99" s="111" t="e">
        <f>'Model Inputs'!K16</f>
        <v>#N/A</v>
      </c>
      <c r="L99" s="111" t="e">
        <f>'Model Inputs'!L16</f>
        <v>#N/A</v>
      </c>
      <c r="M99" s="112" t="e">
        <f>'Model Inputs'!M16</f>
        <v>#N/A</v>
      </c>
      <c r="N99" s="63">
        <v>6</v>
      </c>
      <c r="O99" s="178">
        <v>97</v>
      </c>
      <c r="Q99" s="6">
        <v>51137</v>
      </c>
      <c r="R99" s="6">
        <v>2171</v>
      </c>
      <c r="S99" s="6">
        <v>92</v>
      </c>
      <c r="T99" s="6">
        <v>1234</v>
      </c>
      <c r="U99" s="6">
        <v>1518</v>
      </c>
      <c r="V99" s="6">
        <v>1663</v>
      </c>
      <c r="W99" s="6">
        <v>161</v>
      </c>
      <c r="X99" s="6">
        <v>39</v>
      </c>
      <c r="Y99" s="6">
        <v>174</v>
      </c>
      <c r="Z99" s="6">
        <v>4089</v>
      </c>
      <c r="AA99" s="6">
        <v>3288</v>
      </c>
      <c r="AB99" s="6">
        <v>4721</v>
      </c>
      <c r="AC99" s="6">
        <v>403</v>
      </c>
      <c r="AD99" s="6">
        <v>454</v>
      </c>
      <c r="AE99" s="6">
        <v>1650</v>
      </c>
      <c r="AF99" s="6">
        <v>288</v>
      </c>
      <c r="AG99" s="6">
        <v>83</v>
      </c>
      <c r="AH99" s="6">
        <v>2270</v>
      </c>
      <c r="AI99" s="6">
        <v>700</v>
      </c>
      <c r="AJ99" s="6">
        <v>1690</v>
      </c>
      <c r="AK99" s="6">
        <v>97</v>
      </c>
      <c r="AL99" s="6">
        <v>21</v>
      </c>
      <c r="AM99" s="6">
        <v>73</v>
      </c>
      <c r="AN99" s="6">
        <v>125229</v>
      </c>
      <c r="AO99" s="6">
        <v>12914</v>
      </c>
      <c r="AP99" s="6">
        <v>1813</v>
      </c>
      <c r="AQ99" s="6">
        <v>694</v>
      </c>
      <c r="AR99" s="6">
        <v>246</v>
      </c>
      <c r="AS99" s="6">
        <v>395</v>
      </c>
      <c r="AT99" s="6">
        <v>3122</v>
      </c>
      <c r="AU99" s="6">
        <v>2931</v>
      </c>
      <c r="AV99" s="6">
        <v>1029</v>
      </c>
      <c r="AW99" s="6">
        <v>4649</v>
      </c>
      <c r="AX99" s="6">
        <v>323</v>
      </c>
      <c r="AY99" s="6">
        <v>678</v>
      </c>
      <c r="AZ99" s="6">
        <v>370</v>
      </c>
      <c r="BA99" s="6">
        <v>2081</v>
      </c>
      <c r="BB99" s="6">
        <v>225</v>
      </c>
      <c r="BC99" s="6">
        <v>2386</v>
      </c>
      <c r="BD99" s="6">
        <v>510</v>
      </c>
      <c r="BE99" s="6">
        <v>739</v>
      </c>
      <c r="BF99" s="6">
        <v>83</v>
      </c>
      <c r="BG99" s="6">
        <v>115</v>
      </c>
      <c r="BH99" s="6">
        <v>714</v>
      </c>
      <c r="BI99" s="6">
        <v>1271</v>
      </c>
      <c r="BJ99" s="6">
        <v>148</v>
      </c>
      <c r="BK99" s="6">
        <v>29391</v>
      </c>
      <c r="BL99" s="6">
        <v>308</v>
      </c>
      <c r="BM99" s="6">
        <v>498</v>
      </c>
      <c r="BN99" s="6">
        <v>239</v>
      </c>
      <c r="BO99" s="6">
        <v>605</v>
      </c>
      <c r="BP99" s="6">
        <v>8114</v>
      </c>
      <c r="BQ99" s="6">
        <v>2164</v>
      </c>
      <c r="BR99" s="60"/>
      <c r="BS99" s="60"/>
      <c r="BT99" s="60"/>
      <c r="BU99" s="60"/>
      <c r="BV99" s="6"/>
      <c r="BW99" s="6"/>
      <c r="BX99" s="6"/>
      <c r="BY99" s="6"/>
      <c r="BZ99" s="6"/>
    </row>
    <row r="100" spans="1:78">
      <c r="B100" s="2">
        <v>92</v>
      </c>
      <c r="E100" s="9"/>
      <c r="F100" s="6"/>
      <c r="G100" s="6"/>
      <c r="H100" s="6"/>
      <c r="I100" s="6"/>
      <c r="J100" s="6"/>
      <c r="K100" s="6"/>
      <c r="L100" s="6"/>
      <c r="M100" s="6"/>
      <c r="N100" s="63"/>
      <c r="O100" s="178">
        <v>98</v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0"/>
      <c r="BS100" s="60"/>
      <c r="BT100" s="60"/>
      <c r="BU100" s="60"/>
      <c r="BV100" s="6"/>
      <c r="BW100" s="6"/>
      <c r="BX100" s="6"/>
      <c r="BY100" s="6"/>
      <c r="BZ100" s="6"/>
    </row>
    <row r="101" spans="1:78">
      <c r="B101" s="2">
        <v>93</v>
      </c>
      <c r="E101" s="9"/>
      <c r="F101" s="6"/>
      <c r="G101" s="6"/>
      <c r="H101" s="6"/>
      <c r="I101" s="6"/>
      <c r="J101" s="6"/>
      <c r="K101" s="6"/>
      <c r="L101" s="6"/>
      <c r="M101" s="6"/>
      <c r="N101" s="63"/>
      <c r="O101" s="178">
        <v>99</v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0"/>
      <c r="BS101" s="60"/>
      <c r="BT101" s="60"/>
      <c r="BU101" s="60"/>
      <c r="BV101" s="6"/>
      <c r="BW101" s="6"/>
      <c r="BX101" s="6"/>
      <c r="BY101" s="6"/>
      <c r="BZ101" s="6"/>
    </row>
    <row r="102" spans="1:78" ht="13.5" thickBot="1">
      <c r="A102" s="196" t="s">
        <v>186</v>
      </c>
      <c r="B102" s="196"/>
      <c r="C102" s="196"/>
      <c r="D102" s="196"/>
      <c r="E102" s="196"/>
      <c r="F102" s="196"/>
      <c r="G102" s="196"/>
      <c r="H102" s="196"/>
      <c r="I102" s="196"/>
      <c r="J102" s="196"/>
      <c r="K102" s="196"/>
      <c r="L102" s="196"/>
      <c r="M102" s="6"/>
      <c r="N102" s="63"/>
      <c r="O102" s="178">
        <v>100</v>
      </c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60"/>
      <c r="BS102" s="60"/>
      <c r="BT102" s="60"/>
      <c r="BU102" s="60"/>
      <c r="BV102" s="6"/>
      <c r="BW102" s="6"/>
      <c r="BX102" s="6"/>
      <c r="BY102" s="6"/>
      <c r="BZ102" s="6"/>
    </row>
    <row r="103" spans="1:78" ht="13.5" thickTop="1">
      <c r="E103" s="9"/>
      <c r="F103" s="6"/>
      <c r="G103" s="6"/>
      <c r="H103" s="6"/>
      <c r="I103" s="6"/>
      <c r="J103" s="6"/>
      <c r="K103" s="6"/>
      <c r="L103" s="6"/>
      <c r="M103" s="6"/>
      <c r="N103" s="63"/>
      <c r="O103" s="178">
        <v>101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0"/>
      <c r="BS103" s="60"/>
      <c r="BT103" s="60"/>
      <c r="BU103" s="60"/>
      <c r="BV103" s="6"/>
      <c r="BW103" s="6"/>
      <c r="BX103" s="6"/>
      <c r="BY103" s="6"/>
      <c r="BZ103" s="6"/>
    </row>
    <row r="104" spans="1:78">
      <c r="F104" s="6"/>
      <c r="G104" s="6"/>
      <c r="H104" s="16"/>
      <c r="I104" s="16"/>
      <c r="J104" s="16"/>
      <c r="K104" s="16"/>
      <c r="L104" s="16"/>
      <c r="M104" s="16"/>
      <c r="N104" s="63"/>
      <c r="O104" s="178">
        <v>102</v>
      </c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0"/>
      <c r="BS104" s="60"/>
      <c r="BT104" s="60"/>
      <c r="BU104" s="60"/>
      <c r="BV104" s="6"/>
      <c r="BW104" s="6"/>
      <c r="BX104" s="6"/>
      <c r="BY104" s="6"/>
      <c r="BZ104" s="6"/>
    </row>
    <row r="105" spans="1:78">
      <c r="B105" s="2">
        <v>94</v>
      </c>
      <c r="C105" s="18" t="s">
        <v>187</v>
      </c>
      <c r="D105" s="8"/>
      <c r="E105"/>
      <c r="O105" s="178">
        <v>103</v>
      </c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 s="60"/>
      <c r="BS105" s="60"/>
      <c r="BT105" s="60"/>
      <c r="BU105" s="60"/>
    </row>
    <row r="106" spans="1:78">
      <c r="B106" s="2">
        <v>95</v>
      </c>
      <c r="E106"/>
      <c r="O106" s="178">
        <v>104</v>
      </c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 s="60"/>
      <c r="BS106" s="60"/>
      <c r="BT106" s="60"/>
      <c r="BU106" s="60"/>
    </row>
    <row r="107" spans="1:78">
      <c r="B107" s="2">
        <v>96</v>
      </c>
      <c r="C107" t="s">
        <v>188</v>
      </c>
      <c r="E107"/>
      <c r="F107" s="63"/>
      <c r="G107" s="15">
        <f>HLOOKUP($E$3,$P$3:$BW$269,O107,FALSE)</f>
        <v>0</v>
      </c>
      <c r="H107" s="15" t="e">
        <f t="shared" ref="H107:K107" si="18">H89</f>
        <v>#N/A</v>
      </c>
      <c r="I107" s="15" t="e">
        <f t="shared" si="18"/>
        <v>#N/A</v>
      </c>
      <c r="J107" s="15" t="e">
        <f t="shared" si="18"/>
        <v>#N/A</v>
      </c>
      <c r="K107" s="15" t="e">
        <f t="shared" si="18"/>
        <v>#N/A</v>
      </c>
      <c r="L107" s="15" t="e">
        <f t="shared" ref="L107:M107" si="19">L89</f>
        <v>#N/A</v>
      </c>
      <c r="M107" s="15" t="e">
        <f t="shared" si="19"/>
        <v>#N/A</v>
      </c>
      <c r="O107" s="178">
        <v>105</v>
      </c>
      <c r="Q107" s="17">
        <v>280029797.35999995</v>
      </c>
      <c r="R107" s="17">
        <v>14472131.789999999</v>
      </c>
      <c r="S107" s="17">
        <v>1333260.7799999998</v>
      </c>
      <c r="T107" s="17">
        <v>14325713.039999999</v>
      </c>
      <c r="U107" s="17">
        <v>23481258.490000002</v>
      </c>
      <c r="V107" s="17">
        <v>11036705.549999999</v>
      </c>
      <c r="W107" s="17">
        <v>3127271.6800000006</v>
      </c>
      <c r="X107" s="17">
        <v>901952.54</v>
      </c>
      <c r="Y107" s="17">
        <v>4533418.59</v>
      </c>
      <c r="Z107" s="17">
        <v>52948563.310000002</v>
      </c>
      <c r="AA107" s="17">
        <v>17448849.689999998</v>
      </c>
      <c r="AB107" s="17">
        <v>30147802.079999998</v>
      </c>
      <c r="AC107" s="17">
        <v>6581740.0200000014</v>
      </c>
      <c r="AD107" s="17">
        <v>8609863.4700000007</v>
      </c>
      <c r="AE107" s="17">
        <v>8669503.629999999</v>
      </c>
      <c r="AF107" s="17">
        <v>7438918.1299999999</v>
      </c>
      <c r="AG107" s="17">
        <v>1920340.4799999997</v>
      </c>
      <c r="AH107" s="17">
        <v>17035465.280000001</v>
      </c>
      <c r="AI107" s="17">
        <v>3918346.9400000004</v>
      </c>
      <c r="AJ107" s="17">
        <v>8340797.8099999987</v>
      </c>
      <c r="AK107" s="17">
        <v>1452278.32</v>
      </c>
      <c r="AL107" s="17">
        <v>744507.22999999986</v>
      </c>
      <c r="AM107" s="17">
        <v>1409278.12</v>
      </c>
      <c r="AN107" s="17">
        <v>643574939</v>
      </c>
      <c r="AO107" s="17">
        <v>107226007.91500001</v>
      </c>
      <c r="AP107" s="17">
        <v>9106744.2199999988</v>
      </c>
      <c r="AQ107" s="17">
        <v>8438504.1999999993</v>
      </c>
      <c r="AR107" s="17">
        <v>3188052.5199999996</v>
      </c>
      <c r="AS107" s="17">
        <v>6757482.0999999996</v>
      </c>
      <c r="AT107" s="17">
        <v>47225902.199999996</v>
      </c>
      <c r="AU107" s="17">
        <v>12706431.770000003</v>
      </c>
      <c r="AV107" s="17">
        <v>15079727.460000003</v>
      </c>
      <c r="AW107" s="17">
        <v>21894508.27</v>
      </c>
      <c r="AX107" s="17">
        <v>3825385.0199999996</v>
      </c>
      <c r="AY107" s="17">
        <v>9298073.0840000007</v>
      </c>
      <c r="AZ107" s="17">
        <v>3825875.1090000002</v>
      </c>
      <c r="BA107" s="17">
        <v>21439117.586000003</v>
      </c>
      <c r="BB107" s="17">
        <v>4142957.6000000006</v>
      </c>
      <c r="BC107" s="17">
        <v>17290033.82</v>
      </c>
      <c r="BD107" s="17">
        <v>4073876.4299999997</v>
      </c>
      <c r="BE107" s="17">
        <v>12775970.760000002</v>
      </c>
      <c r="BF107" s="17">
        <v>1727396.0999999999</v>
      </c>
      <c r="BG107" s="17">
        <v>2929823.62</v>
      </c>
      <c r="BH107" s="17">
        <v>1617457.56</v>
      </c>
      <c r="BI107" s="17">
        <v>20027875.639999997</v>
      </c>
      <c r="BJ107" s="17">
        <v>3231948.5599999996</v>
      </c>
      <c r="BK107" s="17">
        <v>301886322.55000001</v>
      </c>
      <c r="BL107" s="17">
        <v>3809359.3500000006</v>
      </c>
      <c r="BM107" s="17">
        <v>8058891</v>
      </c>
      <c r="BN107" s="17">
        <v>2125192.8000000003</v>
      </c>
      <c r="BO107" s="17">
        <v>7401450.6400000006</v>
      </c>
      <c r="BP107" s="17">
        <v>44511907.039999999</v>
      </c>
      <c r="BQ107" s="17">
        <v>34830864.659999996</v>
      </c>
      <c r="BR107" s="60"/>
      <c r="BS107" s="60"/>
      <c r="BT107" s="60"/>
      <c r="BU107" s="60"/>
    </row>
    <row r="108" spans="1:78">
      <c r="B108" s="2">
        <v>97</v>
      </c>
      <c r="E108"/>
      <c r="O108" s="178">
        <v>106</v>
      </c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87"/>
      <c r="AC108" s="187"/>
      <c r="AD108" s="187"/>
      <c r="AE108" s="187"/>
      <c r="AF108" s="187"/>
      <c r="AG108" s="187"/>
      <c r="AH108" s="187"/>
      <c r="AI108" s="187"/>
      <c r="AJ108" s="187"/>
      <c r="AK108" s="187"/>
      <c r="AL108" s="187"/>
      <c r="AM108" s="187"/>
      <c r="AN108" s="187"/>
      <c r="AO108" s="187"/>
      <c r="AP108" s="187"/>
      <c r="AQ108" s="187"/>
      <c r="AR108" s="187"/>
      <c r="AS108" s="187"/>
      <c r="AT108" s="187"/>
      <c r="AU108" s="187"/>
      <c r="AV108" s="187"/>
      <c r="AW108" s="187"/>
      <c r="AX108" s="187"/>
      <c r="AY108" s="187"/>
      <c r="AZ108" s="187"/>
      <c r="BA108" s="187"/>
      <c r="BB108" s="187"/>
      <c r="BC108" s="187"/>
      <c r="BD108" s="187"/>
      <c r="BE108" s="187"/>
      <c r="BF108" s="187"/>
      <c r="BG108" s="187"/>
      <c r="BH108" s="187"/>
      <c r="BI108" s="187"/>
      <c r="BJ108" s="187"/>
      <c r="BK108" s="187"/>
      <c r="BL108" s="187"/>
      <c r="BM108" s="187"/>
      <c r="BN108" s="187"/>
      <c r="BO108" s="187"/>
      <c r="BP108" s="187"/>
      <c r="BQ108" s="187"/>
      <c r="BR108" s="60"/>
      <c r="BS108" s="60"/>
      <c r="BT108" s="60"/>
      <c r="BU108" s="60"/>
    </row>
    <row r="109" spans="1:78" ht="13.5" thickBot="1">
      <c r="B109" s="2">
        <v>98</v>
      </c>
      <c r="C109" t="s">
        <v>189</v>
      </c>
      <c r="E109"/>
      <c r="O109" s="178">
        <v>107</v>
      </c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 s="60"/>
      <c r="BS109" s="60"/>
      <c r="BT109" s="60"/>
      <c r="BU109" s="60"/>
    </row>
    <row r="110" spans="1:78" ht="13.5" thickBot="1">
      <c r="B110" s="2">
        <v>99</v>
      </c>
      <c r="E110" t="s">
        <v>190</v>
      </c>
      <c r="F110" s="20"/>
      <c r="G110" s="64">
        <f t="shared" ref="G110:G119" si="20">HLOOKUP($E$3,$P$3:$BW$269,O110,FALSE)</f>
        <v>0</v>
      </c>
      <c r="H110" s="113">
        <f>'Model Inputs'!H22</f>
        <v>0</v>
      </c>
      <c r="I110" s="114">
        <f>'Model Inputs'!I22</f>
        <v>0</v>
      </c>
      <c r="J110" s="114">
        <f>'Model Inputs'!J22</f>
        <v>0</v>
      </c>
      <c r="K110" s="114">
        <f>'Model Inputs'!K22</f>
        <v>0</v>
      </c>
      <c r="L110" s="114">
        <f>'Model Inputs'!L22</f>
        <v>0</v>
      </c>
      <c r="M110" s="115">
        <f>'Model Inputs'!M22</f>
        <v>0</v>
      </c>
      <c r="N110" s="63">
        <v>10</v>
      </c>
      <c r="O110" s="178">
        <v>108</v>
      </c>
      <c r="Q110" s="19">
        <v>6.498000000000001E-2</v>
      </c>
      <c r="R110" s="19">
        <v>6.498000000000001E-2</v>
      </c>
      <c r="S110" s="19">
        <v>6.498000000000001E-2</v>
      </c>
      <c r="T110" s="19">
        <v>6.498000000000001E-2</v>
      </c>
      <c r="U110" s="19">
        <v>6.498000000000001E-2</v>
      </c>
      <c r="V110" s="19">
        <v>6.498000000000001E-2</v>
      </c>
      <c r="W110" s="19">
        <v>6.498000000000001E-2</v>
      </c>
      <c r="X110" s="19">
        <v>6.498000000000001E-2</v>
      </c>
      <c r="Y110" s="19">
        <v>6.498000000000001E-2</v>
      </c>
      <c r="Z110" s="19">
        <v>6.498000000000001E-2</v>
      </c>
      <c r="AA110" s="19">
        <v>6.498000000000001E-2</v>
      </c>
      <c r="AB110" s="19">
        <v>6.498000000000001E-2</v>
      </c>
      <c r="AC110" s="19">
        <v>6.498000000000001E-2</v>
      </c>
      <c r="AD110" s="19">
        <v>6.498000000000001E-2</v>
      </c>
      <c r="AE110" s="19">
        <v>6.498000000000001E-2</v>
      </c>
      <c r="AF110" s="19">
        <v>6.498000000000001E-2</v>
      </c>
      <c r="AG110" s="19">
        <v>6.498000000000001E-2</v>
      </c>
      <c r="AH110" s="19">
        <v>6.498000000000001E-2</v>
      </c>
      <c r="AI110" s="19">
        <v>6.498000000000001E-2</v>
      </c>
      <c r="AJ110" s="19">
        <v>6.498000000000001E-2</v>
      </c>
      <c r="AK110" s="19">
        <v>6.498000000000001E-2</v>
      </c>
      <c r="AL110" s="19">
        <v>6.498000000000001E-2</v>
      </c>
      <c r="AM110" s="19">
        <v>6.498000000000001E-2</v>
      </c>
      <c r="AN110" s="19">
        <v>6.498000000000001E-2</v>
      </c>
      <c r="AO110" s="19">
        <v>6.498000000000001E-2</v>
      </c>
      <c r="AP110" s="19">
        <v>6.498000000000001E-2</v>
      </c>
      <c r="AQ110" s="19">
        <v>6.498000000000001E-2</v>
      </c>
      <c r="AR110" s="19">
        <v>6.498000000000001E-2</v>
      </c>
      <c r="AS110" s="19">
        <v>6.498000000000001E-2</v>
      </c>
      <c r="AT110" s="19">
        <v>6.498000000000001E-2</v>
      </c>
      <c r="AU110" s="19">
        <v>6.498000000000001E-2</v>
      </c>
      <c r="AV110" s="19">
        <v>6.498000000000001E-2</v>
      </c>
      <c r="AW110" s="19">
        <v>6.498000000000001E-2</v>
      </c>
      <c r="AX110" s="19">
        <v>6.498000000000001E-2</v>
      </c>
      <c r="AY110" s="19">
        <v>6.498000000000001E-2</v>
      </c>
      <c r="AZ110" s="19">
        <v>6.498000000000001E-2</v>
      </c>
      <c r="BA110" s="19">
        <v>6.498000000000001E-2</v>
      </c>
      <c r="BB110" s="19">
        <v>6.498000000000001E-2</v>
      </c>
      <c r="BC110" s="19">
        <v>6.498000000000001E-2</v>
      </c>
      <c r="BD110" s="19">
        <v>6.498000000000001E-2</v>
      </c>
      <c r="BE110" s="19">
        <v>6.498000000000001E-2</v>
      </c>
      <c r="BF110" s="19">
        <v>6.498000000000001E-2</v>
      </c>
      <c r="BG110" s="19">
        <v>6.498000000000001E-2</v>
      </c>
      <c r="BH110" s="19">
        <v>6.498000000000001E-2</v>
      </c>
      <c r="BI110" s="19">
        <v>6.498000000000001E-2</v>
      </c>
      <c r="BJ110" s="19">
        <v>6.498000000000001E-2</v>
      </c>
      <c r="BK110" s="19">
        <v>6.498000000000001E-2</v>
      </c>
      <c r="BL110" s="19">
        <v>6.498000000000001E-2</v>
      </c>
      <c r="BM110" s="19">
        <v>6.498000000000001E-2</v>
      </c>
      <c r="BN110" s="19">
        <v>6.498000000000001E-2</v>
      </c>
      <c r="BO110" s="19">
        <v>6.498000000000001E-2</v>
      </c>
      <c r="BP110" s="19">
        <v>6.498000000000001E-2</v>
      </c>
      <c r="BQ110" s="19">
        <v>6.498000000000001E-2</v>
      </c>
      <c r="BR110" s="60"/>
      <c r="BS110" s="60"/>
      <c r="BT110" s="60"/>
      <c r="BU110" s="60"/>
    </row>
    <row r="111" spans="1:78" ht="13.5" thickBot="1">
      <c r="B111" s="2">
        <v>100</v>
      </c>
      <c r="E111" t="s">
        <v>191</v>
      </c>
      <c r="F111" s="19"/>
      <c r="G111" s="19">
        <f t="shared" si="20"/>
        <v>0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40"/>
      <c r="O111" s="178">
        <v>109</v>
      </c>
      <c r="Q111" s="19">
        <v>4.5900000000000003E-2</v>
      </c>
      <c r="R111" s="19">
        <v>4.5900000000000003E-2</v>
      </c>
      <c r="S111" s="19">
        <v>4.5900000000000003E-2</v>
      </c>
      <c r="T111" s="19">
        <v>4.5900000000000003E-2</v>
      </c>
      <c r="U111" s="19">
        <v>4.5900000000000003E-2</v>
      </c>
      <c r="V111" s="19">
        <v>4.5900000000000003E-2</v>
      </c>
      <c r="W111" s="19">
        <v>4.5900000000000003E-2</v>
      </c>
      <c r="X111" s="19">
        <v>4.5900000000000003E-2</v>
      </c>
      <c r="Y111" s="19">
        <v>4.5900000000000003E-2</v>
      </c>
      <c r="Z111" s="19">
        <v>4.5900000000000003E-2</v>
      </c>
      <c r="AA111" s="19">
        <v>4.5900000000000003E-2</v>
      </c>
      <c r="AB111" s="19">
        <v>4.5900000000000003E-2</v>
      </c>
      <c r="AC111" s="19">
        <v>4.5900000000000003E-2</v>
      </c>
      <c r="AD111" s="19">
        <v>4.5900000000000003E-2</v>
      </c>
      <c r="AE111" s="19">
        <v>4.5900000000000003E-2</v>
      </c>
      <c r="AF111" s="19">
        <v>4.5900000000000003E-2</v>
      </c>
      <c r="AG111" s="19">
        <v>4.5900000000000003E-2</v>
      </c>
      <c r="AH111" s="19">
        <v>4.5900000000000003E-2</v>
      </c>
      <c r="AI111" s="19">
        <v>4.5900000000000003E-2</v>
      </c>
      <c r="AJ111" s="19">
        <v>4.5900000000000003E-2</v>
      </c>
      <c r="AK111" s="19">
        <v>4.5900000000000003E-2</v>
      </c>
      <c r="AL111" s="19">
        <v>4.5900000000000003E-2</v>
      </c>
      <c r="AM111" s="19">
        <v>4.5900000000000003E-2</v>
      </c>
      <c r="AN111" s="19">
        <v>4.5900000000000003E-2</v>
      </c>
      <c r="AO111" s="19">
        <v>4.5900000000000003E-2</v>
      </c>
      <c r="AP111" s="19">
        <v>4.5900000000000003E-2</v>
      </c>
      <c r="AQ111" s="19">
        <v>4.5900000000000003E-2</v>
      </c>
      <c r="AR111" s="19">
        <v>4.5900000000000003E-2</v>
      </c>
      <c r="AS111" s="19">
        <v>4.5900000000000003E-2</v>
      </c>
      <c r="AT111" s="19">
        <v>4.5900000000000003E-2</v>
      </c>
      <c r="AU111" s="19">
        <v>4.5900000000000003E-2</v>
      </c>
      <c r="AV111" s="19">
        <v>4.5900000000000003E-2</v>
      </c>
      <c r="AW111" s="19">
        <v>4.5900000000000003E-2</v>
      </c>
      <c r="AX111" s="19">
        <v>4.5900000000000003E-2</v>
      </c>
      <c r="AY111" s="19">
        <v>4.5900000000000003E-2</v>
      </c>
      <c r="AZ111" s="19">
        <v>4.5900000000000003E-2</v>
      </c>
      <c r="BA111" s="19">
        <v>4.5900000000000003E-2</v>
      </c>
      <c r="BB111" s="19">
        <v>4.5900000000000003E-2</v>
      </c>
      <c r="BC111" s="19">
        <v>4.5900000000000003E-2</v>
      </c>
      <c r="BD111" s="19">
        <v>4.5900000000000003E-2</v>
      </c>
      <c r="BE111" s="19">
        <v>4.5900000000000003E-2</v>
      </c>
      <c r="BF111" s="19">
        <v>4.5900000000000003E-2</v>
      </c>
      <c r="BG111" s="19">
        <v>4.5900000000000003E-2</v>
      </c>
      <c r="BH111" s="19">
        <v>4.5900000000000003E-2</v>
      </c>
      <c r="BI111" s="19">
        <v>4.5900000000000003E-2</v>
      </c>
      <c r="BJ111" s="19">
        <v>4.5900000000000003E-2</v>
      </c>
      <c r="BK111" s="19">
        <v>4.5900000000000003E-2</v>
      </c>
      <c r="BL111" s="19">
        <v>4.5900000000000003E-2</v>
      </c>
      <c r="BM111" s="19">
        <v>4.5900000000000003E-2</v>
      </c>
      <c r="BN111" s="19">
        <v>4.5900000000000003E-2</v>
      </c>
      <c r="BO111" s="19">
        <v>4.5900000000000003E-2</v>
      </c>
      <c r="BP111" s="19">
        <v>4.5900000000000003E-2</v>
      </c>
      <c r="BQ111" s="19">
        <v>4.5900000000000003E-2</v>
      </c>
      <c r="BR111" s="60"/>
      <c r="BS111" s="60"/>
      <c r="BT111" s="60"/>
      <c r="BU111" s="60"/>
    </row>
    <row r="112" spans="1:78" ht="13.5" thickBot="1">
      <c r="B112" s="2">
        <v>101</v>
      </c>
      <c r="E112" t="s">
        <v>192</v>
      </c>
      <c r="F112" s="22"/>
      <c r="G112" s="22">
        <f t="shared" si="20"/>
        <v>0</v>
      </c>
      <c r="H112" s="116">
        <f>G112*EXP('Model Inputs'!H21)</f>
        <v>0</v>
      </c>
      <c r="I112" s="117">
        <f>H112*EXP('Model Inputs'!I21)</f>
        <v>0</v>
      </c>
      <c r="J112" s="117">
        <f>I112*EXP('Model Inputs'!J21)</f>
        <v>0</v>
      </c>
      <c r="K112" s="117">
        <f>J112*EXP('Model Inputs'!K21)</f>
        <v>0</v>
      </c>
      <c r="L112" s="117">
        <f>K112*EXP('Model Inputs'!L21)</f>
        <v>0</v>
      </c>
      <c r="M112" s="118">
        <f>L112*EXP('Model Inputs'!M21)</f>
        <v>0</v>
      </c>
      <c r="N112" s="63">
        <v>9</v>
      </c>
      <c r="O112" s="178">
        <v>110</v>
      </c>
      <c r="Q112" s="22">
        <v>209.03042514446201</v>
      </c>
      <c r="R112" s="22">
        <v>209.03042514446201</v>
      </c>
      <c r="S112" s="22">
        <v>209.03042514446201</v>
      </c>
      <c r="T112" s="22">
        <v>209.03042514446201</v>
      </c>
      <c r="U112" s="22">
        <v>209.03042514446201</v>
      </c>
      <c r="V112" s="22">
        <v>209.03042514446201</v>
      </c>
      <c r="W112" s="22">
        <v>209.03042514446201</v>
      </c>
      <c r="X112" s="22">
        <v>209.03042514446201</v>
      </c>
      <c r="Y112" s="22">
        <v>209.03042514446201</v>
      </c>
      <c r="Z112" s="22">
        <v>209.03042514446201</v>
      </c>
      <c r="AA112" s="22">
        <v>209.03042514446201</v>
      </c>
      <c r="AB112" s="22">
        <v>209.03042514446201</v>
      </c>
      <c r="AC112" s="22">
        <v>209.03042514446201</v>
      </c>
      <c r="AD112" s="22">
        <v>209.03042514446201</v>
      </c>
      <c r="AE112" s="22">
        <v>209.03042514446201</v>
      </c>
      <c r="AF112" s="22">
        <v>209.03042514446201</v>
      </c>
      <c r="AG112" s="22">
        <v>209.03042514446201</v>
      </c>
      <c r="AH112" s="22">
        <v>209.03042514446201</v>
      </c>
      <c r="AI112" s="22">
        <v>209.03042514446201</v>
      </c>
      <c r="AJ112" s="22">
        <v>209.03042514446201</v>
      </c>
      <c r="AK112" s="22">
        <v>209.03042514446201</v>
      </c>
      <c r="AL112" s="22">
        <v>209.03042514446201</v>
      </c>
      <c r="AM112" s="22">
        <v>209.03042514446201</v>
      </c>
      <c r="AN112" s="22">
        <v>209.03042514446201</v>
      </c>
      <c r="AO112" s="22">
        <v>209.03042514446201</v>
      </c>
      <c r="AP112" s="22">
        <v>209.03042514446201</v>
      </c>
      <c r="AQ112" s="22">
        <v>209.03042514446201</v>
      </c>
      <c r="AR112" s="22">
        <v>209.03042514446201</v>
      </c>
      <c r="AS112" s="22">
        <v>209.03042514446201</v>
      </c>
      <c r="AT112" s="22">
        <v>209.03042514446201</v>
      </c>
      <c r="AU112" s="22">
        <v>209.03042514446201</v>
      </c>
      <c r="AV112" s="22">
        <v>209.03042514446201</v>
      </c>
      <c r="AW112" s="22">
        <v>209.03042514446201</v>
      </c>
      <c r="AX112" s="22">
        <v>209.03042514446201</v>
      </c>
      <c r="AY112" s="22">
        <v>209.03042514446201</v>
      </c>
      <c r="AZ112" s="22">
        <v>209.03042514446201</v>
      </c>
      <c r="BA112" s="22">
        <v>209.03042514446201</v>
      </c>
      <c r="BB112" s="22">
        <v>209.03042514446201</v>
      </c>
      <c r="BC112" s="22">
        <v>209.03042514446201</v>
      </c>
      <c r="BD112" s="22">
        <v>209.03042514446201</v>
      </c>
      <c r="BE112" s="22">
        <v>209.03042514446201</v>
      </c>
      <c r="BF112" s="22">
        <v>209.03042514446201</v>
      </c>
      <c r="BG112" s="22">
        <v>209.03042514446201</v>
      </c>
      <c r="BH112" s="22">
        <v>209.03042514446201</v>
      </c>
      <c r="BI112" s="22">
        <v>209.03042514446201</v>
      </c>
      <c r="BJ112" s="22">
        <v>209.03042514446201</v>
      </c>
      <c r="BK112" s="22">
        <v>209.03042514446201</v>
      </c>
      <c r="BL112" s="22">
        <v>209.03042514446201</v>
      </c>
      <c r="BM112" s="22">
        <v>209.03042514446201</v>
      </c>
      <c r="BN112" s="22">
        <v>209.03042514446201</v>
      </c>
      <c r="BO112" s="22">
        <v>209.03042514446201</v>
      </c>
      <c r="BP112" s="22">
        <v>209.03042514446201</v>
      </c>
      <c r="BQ112" s="22">
        <v>209.03042514446201</v>
      </c>
      <c r="BR112" s="60"/>
      <c r="BS112" s="60"/>
      <c r="BT112" s="60"/>
      <c r="BU112" s="60"/>
    </row>
    <row r="113" spans="1:78" ht="13.5" thickBot="1">
      <c r="B113" s="2">
        <v>102</v>
      </c>
      <c r="E113" t="s">
        <v>193</v>
      </c>
      <c r="F113" s="15"/>
      <c r="G113" s="15">
        <f t="shared" si="20"/>
        <v>0</v>
      </c>
      <c r="H113" s="15">
        <f t="shared" ref="H113:M113" si="21">G112*H110+H111*H112</f>
        <v>0</v>
      </c>
      <c r="I113" s="15">
        <f>H112*I110+I111*I112</f>
        <v>0</v>
      </c>
      <c r="J113" s="15">
        <f t="shared" si="21"/>
        <v>0</v>
      </c>
      <c r="K113" s="15">
        <f t="shared" si="21"/>
        <v>0</v>
      </c>
      <c r="L113" s="15">
        <f t="shared" si="21"/>
        <v>0</v>
      </c>
      <c r="M113" s="15">
        <f t="shared" si="21"/>
        <v>0</v>
      </c>
      <c r="N113" s="168"/>
      <c r="O113" s="178">
        <v>111</v>
      </c>
      <c r="Q113" s="33">
        <v>22.779322766231168</v>
      </c>
      <c r="R113" s="33">
        <v>22.779322766231168</v>
      </c>
      <c r="S113" s="33">
        <v>22.779322766231168</v>
      </c>
      <c r="T113" s="33">
        <v>22.779322766231168</v>
      </c>
      <c r="U113" s="33">
        <v>22.779322766231168</v>
      </c>
      <c r="V113" s="33">
        <v>22.779322766231168</v>
      </c>
      <c r="W113" s="33">
        <v>22.779322766231168</v>
      </c>
      <c r="X113" s="33">
        <v>22.779322766231168</v>
      </c>
      <c r="Y113" s="33">
        <v>22.779322766231168</v>
      </c>
      <c r="Z113" s="33">
        <v>22.779322766231168</v>
      </c>
      <c r="AA113" s="33">
        <v>22.779322766231168</v>
      </c>
      <c r="AB113" s="33">
        <v>22.779322766231168</v>
      </c>
      <c r="AC113" s="33">
        <v>22.779322766231168</v>
      </c>
      <c r="AD113" s="33">
        <v>22.779322766231168</v>
      </c>
      <c r="AE113" s="33">
        <v>22.779322766231168</v>
      </c>
      <c r="AF113" s="33">
        <v>22.779322766231168</v>
      </c>
      <c r="AG113" s="33">
        <v>22.779322766231168</v>
      </c>
      <c r="AH113" s="33">
        <v>22.779322766231168</v>
      </c>
      <c r="AI113" s="33">
        <v>22.779322766231168</v>
      </c>
      <c r="AJ113" s="33">
        <v>22.779322766231168</v>
      </c>
      <c r="AK113" s="33">
        <v>22.779322766231168</v>
      </c>
      <c r="AL113" s="33">
        <v>22.779322766231168</v>
      </c>
      <c r="AM113" s="33">
        <v>22.779322766231168</v>
      </c>
      <c r="AN113" s="33">
        <v>22.779322766231168</v>
      </c>
      <c r="AO113" s="33">
        <v>22.779322766231168</v>
      </c>
      <c r="AP113" s="33">
        <v>22.779322766231168</v>
      </c>
      <c r="AQ113" s="33">
        <v>22.779322766231168</v>
      </c>
      <c r="AR113" s="33">
        <v>22.779322766231168</v>
      </c>
      <c r="AS113" s="33">
        <v>22.779322766231168</v>
      </c>
      <c r="AT113" s="33">
        <v>22.779322766231168</v>
      </c>
      <c r="AU113" s="33">
        <v>22.779322766231168</v>
      </c>
      <c r="AV113" s="33">
        <v>22.779322766231168</v>
      </c>
      <c r="AW113" s="33">
        <v>22.779322766231168</v>
      </c>
      <c r="AX113" s="33">
        <v>22.779322766231168</v>
      </c>
      <c r="AY113" s="33">
        <v>22.779322766231168</v>
      </c>
      <c r="AZ113" s="33">
        <v>22.779322766231168</v>
      </c>
      <c r="BA113" s="33">
        <v>22.779322766231168</v>
      </c>
      <c r="BB113" s="33">
        <v>22.779322766231168</v>
      </c>
      <c r="BC113" s="33">
        <v>22.779322766231168</v>
      </c>
      <c r="BD113" s="33">
        <v>22.779322766231168</v>
      </c>
      <c r="BE113" s="33">
        <v>22.779322766231168</v>
      </c>
      <c r="BF113" s="33">
        <v>22.779322766231168</v>
      </c>
      <c r="BG113" s="33">
        <v>22.779322766231168</v>
      </c>
      <c r="BH113" s="33">
        <v>22.779322766231168</v>
      </c>
      <c r="BI113" s="33">
        <v>22.779322766231168</v>
      </c>
      <c r="BJ113" s="33">
        <v>22.779322766231168</v>
      </c>
      <c r="BK113" s="33">
        <v>22.779322766231168</v>
      </c>
      <c r="BL113" s="33">
        <v>22.779322766231168</v>
      </c>
      <c r="BM113" s="33">
        <v>22.779322766231168</v>
      </c>
      <c r="BN113" s="33">
        <v>22.779322766231168</v>
      </c>
      <c r="BO113" s="33">
        <v>22.779322766231168</v>
      </c>
      <c r="BP113" s="33">
        <v>22.779322766231168</v>
      </c>
      <c r="BQ113" s="33">
        <v>22.779322766231168</v>
      </c>
      <c r="BR113" s="60"/>
      <c r="BS113" s="60"/>
      <c r="BT113" s="60"/>
      <c r="BU113" s="60"/>
    </row>
    <row r="114" spans="1:78">
      <c r="B114" s="2">
        <v>103</v>
      </c>
      <c r="E114" t="s">
        <v>194</v>
      </c>
      <c r="F114" s="6"/>
      <c r="G114" s="6">
        <f t="shared" si="20"/>
        <v>0</v>
      </c>
      <c r="H114" s="119">
        <f>H92</f>
        <v>0</v>
      </c>
      <c r="I114" s="120">
        <f t="shared" ref="I114:L114" si="22">I92</f>
        <v>0</v>
      </c>
      <c r="J114" s="120">
        <f t="shared" si="22"/>
        <v>0</v>
      </c>
      <c r="K114" s="120">
        <f t="shared" si="22"/>
        <v>0</v>
      </c>
      <c r="L114" s="120">
        <f t="shared" si="22"/>
        <v>0</v>
      </c>
      <c r="M114" s="121">
        <f t="shared" ref="M114" si="23">M92</f>
        <v>0</v>
      </c>
      <c r="N114" s="63">
        <v>1</v>
      </c>
      <c r="O114" s="178">
        <v>112</v>
      </c>
      <c r="Q114" s="6">
        <v>498370758.05000001</v>
      </c>
      <c r="R114" s="6">
        <v>16875000</v>
      </c>
      <c r="S114" s="6">
        <v>759753.27</v>
      </c>
      <c r="T114" s="6">
        <v>13635050</v>
      </c>
      <c r="U114" s="6">
        <v>26469678.210000001</v>
      </c>
      <c r="V114" s="6">
        <v>18302000</v>
      </c>
      <c r="W114" s="6">
        <v>2655042.79</v>
      </c>
      <c r="X114" s="6">
        <v>156474.71</v>
      </c>
      <c r="Y114" s="6">
        <v>3517983.69</v>
      </c>
      <c r="Z114" s="6">
        <v>46484817.740000002</v>
      </c>
      <c r="AA114" s="6">
        <v>19381209.920000002</v>
      </c>
      <c r="AB114" s="6">
        <v>21292797.09</v>
      </c>
      <c r="AC114" s="6">
        <v>5920812.6699999999</v>
      </c>
      <c r="AD114" s="6">
        <v>9091286</v>
      </c>
      <c r="AE114" s="6">
        <v>9875531.6600000001</v>
      </c>
      <c r="AF114" s="6">
        <v>9385546.4900000002</v>
      </c>
      <c r="AG114" s="6">
        <v>458248.61</v>
      </c>
      <c r="AH114" s="6">
        <v>15257112.199999999</v>
      </c>
      <c r="AI114" s="6">
        <v>2892497.93</v>
      </c>
      <c r="AJ114" s="6">
        <v>7396130</v>
      </c>
      <c r="AK114" s="6">
        <v>233420.9</v>
      </c>
      <c r="AL114" s="6">
        <v>119198.59</v>
      </c>
      <c r="AM114" s="6">
        <v>510733.24</v>
      </c>
      <c r="AN114" s="6">
        <v>1129659608</v>
      </c>
      <c r="AO114" s="6">
        <v>167962686.28</v>
      </c>
      <c r="AP114" s="6">
        <v>34290031</v>
      </c>
      <c r="AQ114" s="6">
        <v>4390546.76</v>
      </c>
      <c r="AR114" s="6">
        <v>4462403.5199999996</v>
      </c>
      <c r="AS114" s="6">
        <v>5227460.34</v>
      </c>
      <c r="AT114" s="6">
        <v>47406387.340000004</v>
      </c>
      <c r="AU114" s="6">
        <v>11916703.130000001</v>
      </c>
      <c r="AV114" s="6">
        <v>29143748</v>
      </c>
      <c r="AW114" s="6">
        <v>15877220.449999999</v>
      </c>
      <c r="AX114" s="6">
        <v>3614976.09</v>
      </c>
      <c r="AY114" s="6">
        <v>9769125.2599999998</v>
      </c>
      <c r="AZ114" s="6">
        <v>2483700.79</v>
      </c>
      <c r="BA114" s="6">
        <v>45693884</v>
      </c>
      <c r="BB114" s="6">
        <v>2931342.12</v>
      </c>
      <c r="BC114" s="6">
        <v>13713721.289999999</v>
      </c>
      <c r="BD114" s="6">
        <v>2370695.85</v>
      </c>
      <c r="BE114" s="6">
        <v>10040770.199999999</v>
      </c>
      <c r="BF114" s="6">
        <v>863099.49</v>
      </c>
      <c r="BG114" s="6">
        <v>903450</v>
      </c>
      <c r="BH114" s="6">
        <v>571673.42000000004</v>
      </c>
      <c r="BI114" s="6">
        <v>16218602</v>
      </c>
      <c r="BJ114" s="6">
        <v>2463127.3199999998</v>
      </c>
      <c r="BK114" s="6">
        <v>748695819.09000003</v>
      </c>
      <c r="BL114" s="6">
        <v>4800946.6900000004</v>
      </c>
      <c r="BM114" s="6">
        <v>7123687.4199999999</v>
      </c>
      <c r="BN114" s="6">
        <v>954859.29</v>
      </c>
      <c r="BO114" s="6">
        <v>8699003</v>
      </c>
      <c r="BP114" s="6">
        <v>50015009.479999997</v>
      </c>
      <c r="BQ114" s="6">
        <v>38036073.490000002</v>
      </c>
      <c r="BR114" s="60"/>
      <c r="BS114" s="60"/>
      <c r="BT114" s="60"/>
      <c r="BU114" s="60"/>
    </row>
    <row r="115" spans="1:78" ht="13.5" thickBot="1">
      <c r="B115" s="2">
        <v>104</v>
      </c>
      <c r="E115" t="s">
        <v>195</v>
      </c>
      <c r="F115" s="6"/>
      <c r="G115" s="6">
        <f t="shared" si="20"/>
        <v>0</v>
      </c>
      <c r="H115" s="122" t="e">
        <f>H93</f>
        <v>#N/A</v>
      </c>
      <c r="I115" s="123" t="e">
        <f t="shared" ref="I115:L115" si="24">I93</f>
        <v>#N/A</v>
      </c>
      <c r="J115" s="123" t="e">
        <f t="shared" si="24"/>
        <v>#N/A</v>
      </c>
      <c r="K115" s="123" t="e">
        <f t="shared" si="24"/>
        <v>#N/A</v>
      </c>
      <c r="L115" s="123" t="e">
        <f t="shared" si="24"/>
        <v>#N/A</v>
      </c>
      <c r="M115" s="124" t="e">
        <f t="shared" ref="M115" si="25">M93</f>
        <v>#N/A</v>
      </c>
      <c r="N115" s="63">
        <v>2</v>
      </c>
      <c r="O115" s="178">
        <v>113</v>
      </c>
      <c r="Q115" s="6">
        <v>3198198.41</v>
      </c>
      <c r="R115" s="6"/>
      <c r="S115" s="6"/>
      <c r="T115" s="6"/>
      <c r="U115" s="6"/>
      <c r="V115" s="6"/>
      <c r="W115" s="6"/>
      <c r="X115" s="6">
        <v>0</v>
      </c>
      <c r="Y115" s="6"/>
      <c r="Z115" s="6"/>
      <c r="AA115" s="6"/>
      <c r="AB115" s="6">
        <v>253326.91</v>
      </c>
      <c r="AC115" s="6"/>
      <c r="AD115" s="6"/>
      <c r="AE115" s="6">
        <v>0</v>
      </c>
      <c r="AF115" s="6">
        <v>132078</v>
      </c>
      <c r="AG115" s="6">
        <v>138696.17000000001</v>
      </c>
      <c r="AH115" s="6"/>
      <c r="AI115" s="6">
        <v>233299.48</v>
      </c>
      <c r="AJ115" s="6">
        <v>0</v>
      </c>
      <c r="AK115" s="6">
        <v>0</v>
      </c>
      <c r="AL115" s="6"/>
      <c r="AM115" s="6">
        <v>58234.12</v>
      </c>
      <c r="AN115" s="6">
        <v>3005740.61</v>
      </c>
      <c r="AO115" s="6">
        <v>1804866.61</v>
      </c>
      <c r="AP115" s="6">
        <v>0</v>
      </c>
      <c r="AQ115" s="6"/>
      <c r="AR115" s="6">
        <v>132985.60999999999</v>
      </c>
      <c r="AS115" s="6"/>
      <c r="AT115" s="6"/>
      <c r="AU115" s="6"/>
      <c r="AV115" s="6"/>
      <c r="AW115" s="6">
        <v>302480.33</v>
      </c>
      <c r="AX115" s="6"/>
      <c r="AY115" s="6"/>
      <c r="AZ115" s="6"/>
      <c r="BA115" s="6">
        <v>0</v>
      </c>
      <c r="BB115" s="6"/>
      <c r="BC115" s="6"/>
      <c r="BD115" s="6">
        <v>0</v>
      </c>
      <c r="BE115" s="6">
        <v>28645.59</v>
      </c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>
        <v>11356953.65</v>
      </c>
      <c r="BQ115" s="6"/>
      <c r="BR115" s="60"/>
      <c r="BS115" s="60"/>
      <c r="BT115" s="60"/>
      <c r="BU115" s="60"/>
    </row>
    <row r="116" spans="1:78">
      <c r="B116" s="2">
        <v>105</v>
      </c>
      <c r="E116" t="s">
        <v>196</v>
      </c>
      <c r="F116" s="6"/>
      <c r="G116" s="6">
        <f t="shared" si="20"/>
        <v>0</v>
      </c>
      <c r="H116" s="6" t="e">
        <f t="shared" ref="H116:K116" si="26">(H114-H115)/H112</f>
        <v>#N/A</v>
      </c>
      <c r="I116" s="6" t="e">
        <f t="shared" si="26"/>
        <v>#N/A</v>
      </c>
      <c r="J116" s="6" t="e">
        <f t="shared" si="26"/>
        <v>#N/A</v>
      </c>
      <c r="K116" s="6" t="e">
        <f t="shared" si="26"/>
        <v>#N/A</v>
      </c>
      <c r="L116" s="6" t="e">
        <f t="shared" ref="L116:M116" si="27">(L114-L115)/L112</f>
        <v>#N/A</v>
      </c>
      <c r="M116" s="6" t="e">
        <f t="shared" si="27"/>
        <v>#N/A</v>
      </c>
      <c r="N116" s="63"/>
      <c r="O116" s="178">
        <v>114</v>
      </c>
      <c r="Q116" s="6">
        <v>2368901.8443022524</v>
      </c>
      <c r="R116" s="6">
        <v>80729.874554565919</v>
      </c>
      <c r="S116" s="6">
        <v>3634.6539958234816</v>
      </c>
      <c r="T116" s="6">
        <v>65229.977839717569</v>
      </c>
      <c r="U116" s="6">
        <v>126630.74378625346</v>
      </c>
      <c r="V116" s="6">
        <v>87556.631946528316</v>
      </c>
      <c r="W116" s="6">
        <v>12701.704970293613</v>
      </c>
      <c r="X116" s="6">
        <v>748.57384943775287</v>
      </c>
      <c r="Y116" s="6">
        <v>16830.007820960527</v>
      </c>
      <c r="Z116" s="6">
        <v>222383.02250915914</v>
      </c>
      <c r="AA116" s="6">
        <v>92719.564181173846</v>
      </c>
      <c r="AB116" s="6">
        <v>100652.66893783292</v>
      </c>
      <c r="AC116" s="6">
        <v>28325.123799122044</v>
      </c>
      <c r="AD116" s="6">
        <v>43492.644641166306</v>
      </c>
      <c r="AE116" s="6">
        <v>47244.470048678173</v>
      </c>
      <c r="AF116" s="6">
        <v>44268.52446769354</v>
      </c>
      <c r="AG116" s="6">
        <v>1528.7364974699524</v>
      </c>
      <c r="AH116" s="6">
        <v>72989.911346425914</v>
      </c>
      <c r="AI116" s="6">
        <v>12721.585616841254</v>
      </c>
      <c r="AJ116" s="6">
        <v>35383.030938622913</v>
      </c>
      <c r="AK116" s="6">
        <v>1116.6838503948964</v>
      </c>
      <c r="AL116" s="6">
        <v>570.2451684611043</v>
      </c>
      <c r="AM116" s="6">
        <v>2164.7524262904576</v>
      </c>
      <c r="AN116" s="6">
        <v>5389903.7262702966</v>
      </c>
      <c r="AO116" s="6">
        <v>794897.7741166983</v>
      </c>
      <c r="AP116" s="6">
        <v>164043.2533986475</v>
      </c>
      <c r="AQ116" s="6">
        <v>21004.343061378124</v>
      </c>
      <c r="AR116" s="6">
        <v>20711.903097397979</v>
      </c>
      <c r="AS116" s="6">
        <v>25008.131406647022</v>
      </c>
      <c r="AT116" s="6">
        <v>226791.80462479184</v>
      </c>
      <c r="AU116" s="6">
        <v>57009.419187490552</v>
      </c>
      <c r="AV116" s="6">
        <v>139423.47378310407</v>
      </c>
      <c r="AW116" s="6">
        <v>74509.440954522361</v>
      </c>
      <c r="AX116" s="6">
        <v>17294.018741538086</v>
      </c>
      <c r="AY116" s="6">
        <v>46735.422622082435</v>
      </c>
      <c r="AZ116" s="6">
        <v>11882.006116016371</v>
      </c>
      <c r="BA116" s="6">
        <v>218599.20137664513</v>
      </c>
      <c r="BB116" s="6">
        <v>14023.518911058685</v>
      </c>
      <c r="BC116" s="6">
        <v>65606.340706250659</v>
      </c>
      <c r="BD116" s="6">
        <v>11341.39132311289</v>
      </c>
      <c r="BE116" s="6">
        <v>47897.929706073017</v>
      </c>
      <c r="BF116" s="6">
        <v>4129.0615440479896</v>
      </c>
      <c r="BG116" s="6">
        <v>4322.0980839302265</v>
      </c>
      <c r="BH116" s="6">
        <v>2734.8813915721289</v>
      </c>
      <c r="BI116" s="6">
        <v>77589.671402099673</v>
      </c>
      <c r="BJ116" s="6">
        <v>11783.582788475504</v>
      </c>
      <c r="BK116" s="6">
        <v>3581755.2328689587</v>
      </c>
      <c r="BL116" s="6">
        <v>22967.69327566569</v>
      </c>
      <c r="BM116" s="6">
        <v>34079.667661187515</v>
      </c>
      <c r="BN116" s="6">
        <v>4568.0397451236668</v>
      </c>
      <c r="BO116" s="6">
        <v>41615.96568532104</v>
      </c>
      <c r="BP116" s="6">
        <v>184939.85171432921</v>
      </c>
      <c r="BQ116" s="6">
        <v>181964.29282346374</v>
      </c>
      <c r="BR116" s="60"/>
      <c r="BS116" s="60"/>
      <c r="BT116" s="60"/>
      <c r="BU116" s="60"/>
    </row>
    <row r="117" spans="1:78">
      <c r="B117" s="2">
        <v>106</v>
      </c>
      <c r="E117" t="s">
        <v>197</v>
      </c>
      <c r="F117" s="17"/>
      <c r="G117" s="17">
        <f t="shared" si="20"/>
        <v>0</v>
      </c>
      <c r="H117" s="17">
        <f t="shared" ref="H117:M117" si="28">H111*G118</f>
        <v>0</v>
      </c>
      <c r="I117" s="17" t="e">
        <f t="shared" si="28"/>
        <v>#N/A</v>
      </c>
      <c r="J117" s="17" t="e">
        <f t="shared" si="28"/>
        <v>#N/A</v>
      </c>
      <c r="K117" s="17" t="e">
        <f t="shared" si="28"/>
        <v>#N/A</v>
      </c>
      <c r="L117" s="17" t="e">
        <f t="shared" si="28"/>
        <v>#N/A</v>
      </c>
      <c r="M117" s="17" t="e">
        <f t="shared" si="28"/>
        <v>#N/A</v>
      </c>
      <c r="N117" s="39"/>
      <c r="O117" s="178">
        <v>115</v>
      </c>
      <c r="Q117" s="6">
        <v>1373250.3288014939</v>
      </c>
      <c r="R117" s="6">
        <v>43342.854002568034</v>
      </c>
      <c r="S117" s="6">
        <v>1436.0530794544295</v>
      </c>
      <c r="T117" s="6">
        <v>38358.342516380755</v>
      </c>
      <c r="U117" s="6">
        <v>74091.038102979146</v>
      </c>
      <c r="V117" s="6">
        <v>49762.350312134848</v>
      </c>
      <c r="W117" s="6">
        <v>6252.5040637507955</v>
      </c>
      <c r="X117" s="6">
        <v>1348.5088309070707</v>
      </c>
      <c r="Y117" s="6">
        <v>6917.9936278266177</v>
      </c>
      <c r="Z117" s="6">
        <v>192715.19125841052</v>
      </c>
      <c r="AA117" s="6">
        <v>59009.669332332553</v>
      </c>
      <c r="AB117" s="6">
        <v>97315.517755826324</v>
      </c>
      <c r="AC117" s="6">
        <v>14374.656292991955</v>
      </c>
      <c r="AD117" s="6">
        <v>24306.842855844829</v>
      </c>
      <c r="AE117" s="6">
        <v>28306.146984237101</v>
      </c>
      <c r="AF117" s="6">
        <v>20452.606207558991</v>
      </c>
      <c r="AG117" s="6">
        <v>2441.4535816656812</v>
      </c>
      <c r="AH117" s="6">
        <v>46615.081402528769</v>
      </c>
      <c r="AI117" s="6">
        <v>10049.74752286173</v>
      </c>
      <c r="AJ117" s="6">
        <v>31596.501108487824</v>
      </c>
      <c r="AK117" s="6">
        <v>1041.5951969407583</v>
      </c>
      <c r="AL117" s="6">
        <v>436.60507598097763</v>
      </c>
      <c r="AM117" s="6">
        <v>1589.5536375856348</v>
      </c>
      <c r="AN117" s="6">
        <v>2699236.4485267811</v>
      </c>
      <c r="AO117" s="6">
        <v>481049.44986202981</v>
      </c>
      <c r="AP117" s="6">
        <v>34946.188367018491</v>
      </c>
      <c r="AQ117" s="6">
        <v>22437.015809637989</v>
      </c>
      <c r="AR117" s="6">
        <v>8429.0231302411703</v>
      </c>
      <c r="AS117" s="6">
        <v>14287.044735115895</v>
      </c>
      <c r="AT117" s="6">
        <v>150578.3242929749</v>
      </c>
      <c r="AU117" s="6">
        <v>48601.965874115616</v>
      </c>
      <c r="AV117" s="6">
        <v>44826.639917620108</v>
      </c>
      <c r="AW117" s="6">
        <v>69402.256133699979</v>
      </c>
      <c r="AX117" s="6">
        <v>11776.131048602238</v>
      </c>
      <c r="AY117" s="6">
        <v>31717.446016894599</v>
      </c>
      <c r="AZ117" s="6">
        <v>3591.9919543809187</v>
      </c>
      <c r="BA117" s="6">
        <v>97174.260489560242</v>
      </c>
      <c r="BB117" s="6">
        <v>10059.012019471382</v>
      </c>
      <c r="BC117" s="6">
        <v>62505.696760107276</v>
      </c>
      <c r="BD117" s="6">
        <v>7585.3425085342496</v>
      </c>
      <c r="BE117" s="6">
        <v>42692.585523711823</v>
      </c>
      <c r="BF117" s="6">
        <v>3370.874752998388</v>
      </c>
      <c r="BG117" s="6">
        <v>3448.7623791036604</v>
      </c>
      <c r="BH117" s="6">
        <v>2359.6917310142021</v>
      </c>
      <c r="BI117" s="6">
        <v>58539.664649242448</v>
      </c>
      <c r="BJ117" s="6">
        <v>7328.8535755755756</v>
      </c>
      <c r="BK117" s="6">
        <v>1927567.3054612724</v>
      </c>
      <c r="BL117" s="6">
        <v>11249.430625564719</v>
      </c>
      <c r="BM117" s="6">
        <v>15114.231240878982</v>
      </c>
      <c r="BN117" s="6">
        <v>4009.709260116203</v>
      </c>
      <c r="BO117" s="6">
        <v>22943.00930319386</v>
      </c>
      <c r="BP117" s="6">
        <v>184036.13797208091</v>
      </c>
      <c r="BQ117" s="6">
        <v>108567.10869040104</v>
      </c>
      <c r="BR117" s="60"/>
      <c r="BS117" s="60"/>
      <c r="BT117" s="60"/>
      <c r="BU117" s="60"/>
    </row>
    <row r="118" spans="1:78">
      <c r="B118" s="2">
        <v>107</v>
      </c>
      <c r="E118" t="s">
        <v>198</v>
      </c>
      <c r="F118" s="17"/>
      <c r="G118" s="17">
        <f t="shared" si="20"/>
        <v>0</v>
      </c>
      <c r="H118" s="17" t="e">
        <f t="shared" ref="H118:M118" si="29">G118+H116-H117</f>
        <v>#N/A</v>
      </c>
      <c r="I118" s="17" t="e">
        <f t="shared" si="29"/>
        <v>#N/A</v>
      </c>
      <c r="J118" s="17" t="e">
        <f t="shared" si="29"/>
        <v>#N/A</v>
      </c>
      <c r="K118" s="17" t="e">
        <f t="shared" si="29"/>
        <v>#N/A</v>
      </c>
      <c r="L118" s="17" t="e">
        <f t="shared" si="29"/>
        <v>#N/A</v>
      </c>
      <c r="M118" s="17" t="e">
        <f t="shared" si="29"/>
        <v>#N/A</v>
      </c>
      <c r="N118" s="39"/>
      <c r="O118" s="178">
        <v>116</v>
      </c>
      <c r="Q118" s="6">
        <v>30913959.332526766</v>
      </c>
      <c r="R118" s="6">
        <v>981675.77877788083</v>
      </c>
      <c r="S118" s="6">
        <v>33485.160381607166</v>
      </c>
      <c r="T118" s="6">
        <v>862565.3720636582</v>
      </c>
      <c r="U118" s="6">
        <v>1666723.5423494866</v>
      </c>
      <c r="V118" s="6">
        <v>1121941.3472582463</v>
      </c>
      <c r="W118" s="6">
        <v>142669.3330144033</v>
      </c>
      <c r="X118" s="6">
        <v>28779.342380340502</v>
      </c>
      <c r="Y118" s="6">
        <v>160630.82961419312</v>
      </c>
      <c r="Z118" s="6">
        <v>4228255.8760962933</v>
      </c>
      <c r="AA118" s="6">
        <v>1319323.6057929057</v>
      </c>
      <c r="AB118" s="6">
        <v>2123500.9367119917</v>
      </c>
      <c r="AC118" s="6">
        <v>327123.80722273042</v>
      </c>
      <c r="AD118" s="6">
        <v>548746.6483178885</v>
      </c>
      <c r="AE118" s="6">
        <v>635629.97849444323</v>
      </c>
      <c r="AF118" s="6">
        <v>469406.46744442626</v>
      </c>
      <c r="AG118" s="6">
        <v>52277.992756015192</v>
      </c>
      <c r="AH118" s="6">
        <v>1041953.9454673997</v>
      </c>
      <c r="AI118" s="6">
        <v>221620.58586874485</v>
      </c>
      <c r="AJ118" s="6">
        <v>692163.4602982793</v>
      </c>
      <c r="AK118" s="6">
        <v>22767.794469156932</v>
      </c>
      <c r="AL118" s="6">
        <v>9645.7332511070908</v>
      </c>
      <c r="AM118" s="6">
        <v>35205.996993184883</v>
      </c>
      <c r="AN118" s="6">
        <v>61497561.581159219</v>
      </c>
      <c r="AO118" s="6">
        <v>10794228.495540721</v>
      </c>
      <c r="AP118" s="6">
        <v>890451.93141547416</v>
      </c>
      <c r="AQ118" s="6">
        <v>487391.20110006235</v>
      </c>
      <c r="AR118" s="6">
        <v>195921.72812055919</v>
      </c>
      <c r="AS118" s="6">
        <v>321985.67785052664</v>
      </c>
      <c r="AT118" s="6">
        <v>3356786.9943399839</v>
      </c>
      <c r="AU118" s="6">
        <v>1067273.812226569</v>
      </c>
      <c r="AV118" s="6">
        <v>1071212.0826153774</v>
      </c>
      <c r="AW118" s="6">
        <v>1517138.9088665736</v>
      </c>
      <c r="AX118" s="6">
        <v>262078.47698710224</v>
      </c>
      <c r="AY118" s="6">
        <v>706029.87239809835</v>
      </c>
      <c r="AZ118" s="6">
        <v>86546.919485838473</v>
      </c>
      <c r="BA118" s="6">
        <v>2238511.2260626894</v>
      </c>
      <c r="BB118" s="6">
        <v>223115.09555109451</v>
      </c>
      <c r="BC118" s="6">
        <v>1364880.5297872603</v>
      </c>
      <c r="BD118" s="6">
        <v>169014.05553645769</v>
      </c>
      <c r="BE118" s="6">
        <v>935327.03315211751</v>
      </c>
      <c r="BF118" s="6">
        <v>74197.723893410992</v>
      </c>
      <c r="BG118" s="6">
        <v>76009.770979416106</v>
      </c>
      <c r="BH118" s="6">
        <v>51784.59556500677</v>
      </c>
      <c r="BI118" s="6">
        <v>1294423.9642526926</v>
      </c>
      <c r="BJ118" s="6">
        <v>164124.74175267279</v>
      </c>
      <c r="BK118" s="6">
        <v>43649118.329614058</v>
      </c>
      <c r="BL118" s="6">
        <v>256803.89719399461</v>
      </c>
      <c r="BM118" s="6">
        <v>348251.52009958919</v>
      </c>
      <c r="BN118" s="6">
        <v>87915.830705404034</v>
      </c>
      <c r="BO118" s="6">
        <v>518520.65361946612</v>
      </c>
      <c r="BP118" s="6">
        <v>4010405.6303453175</v>
      </c>
      <c r="BQ118" s="6">
        <v>2438693.6697627148</v>
      </c>
      <c r="BR118" s="60"/>
      <c r="BS118" s="60"/>
      <c r="BT118" s="60"/>
      <c r="BU118" s="60"/>
    </row>
    <row r="119" spans="1:78">
      <c r="B119" s="2">
        <v>108</v>
      </c>
      <c r="E119" t="s">
        <v>199</v>
      </c>
      <c r="F119" s="17"/>
      <c r="G119" s="17">
        <f t="shared" si="20"/>
        <v>0</v>
      </c>
      <c r="H119" s="17" t="e">
        <f t="shared" ref="H119:K119" si="30">H113*H118</f>
        <v>#N/A</v>
      </c>
      <c r="I119" s="17" t="e">
        <f t="shared" si="30"/>
        <v>#N/A</v>
      </c>
      <c r="J119" s="17" t="e">
        <f t="shared" si="30"/>
        <v>#N/A</v>
      </c>
      <c r="K119" s="17" t="e">
        <f t="shared" si="30"/>
        <v>#N/A</v>
      </c>
      <c r="L119" s="17" t="e">
        <f t="shared" ref="L119:M119" si="31">L113*L118</f>
        <v>#N/A</v>
      </c>
      <c r="M119" s="17" t="e">
        <f t="shared" si="31"/>
        <v>#N/A</v>
      </c>
      <c r="N119" s="39"/>
      <c r="O119" s="178">
        <v>117</v>
      </c>
      <c r="Q119" s="6">
        <v>704199057.61777139</v>
      </c>
      <c r="R119" s="6">
        <v>22361909.416572694</v>
      </c>
      <c r="S119" s="6">
        <v>762769.27621164604</v>
      </c>
      <c r="T119" s="6">
        <v>19648655.017212346</v>
      </c>
      <c r="U119" s="6">
        <v>37966833.533255115</v>
      </c>
      <c r="V119" s="6">
        <v>25557064.073975839</v>
      </c>
      <c r="W119" s="6">
        <v>3249910.7855780129</v>
      </c>
      <c r="X119" s="6">
        <v>655573.92908165185</v>
      </c>
      <c r="Y119" s="6">
        <v>3659061.5139891892</v>
      </c>
      <c r="Z119" s="6">
        <v>96316805.339811012</v>
      </c>
      <c r="AA119" s="6">
        <v>30053298.24946453</v>
      </c>
      <c r="AB119" s="6">
        <v>48371913.23175668</v>
      </c>
      <c r="AC119" s="6">
        <v>7451658.7892449591</v>
      </c>
      <c r="AD119" s="6">
        <v>12500077.018920725</v>
      </c>
      <c r="AE119" s="6">
        <v>14479220.440017499</v>
      </c>
      <c r="AF119" s="6">
        <v>10692761.430472968</v>
      </c>
      <c r="AG119" s="6">
        <v>1190857.2705599649</v>
      </c>
      <c r="AH119" s="6">
        <v>23735005.231349926</v>
      </c>
      <c r="AI119" s="6">
        <v>5048366.8571453886</v>
      </c>
      <c r="AJ119" s="6">
        <v>15767014.869125936</v>
      </c>
      <c r="AK119" s="6">
        <v>518634.93888813857</v>
      </c>
      <c r="AL119" s="6">
        <v>219723.27104393672</v>
      </c>
      <c r="AM119" s="6">
        <v>801968.76881472243</v>
      </c>
      <c r="AN119" s="6">
        <v>1400872804.5934033</v>
      </c>
      <c r="AO119" s="6">
        <v>245885214.91237196</v>
      </c>
      <c r="AP119" s="6">
        <v>20283891.953527026</v>
      </c>
      <c r="AQ119" s="6">
        <v>11102441.483279403</v>
      </c>
      <c r="AR119" s="6">
        <v>4462964.2817760073</v>
      </c>
      <c r="AS119" s="6">
        <v>7334615.6818608763</v>
      </c>
      <c r="AT119" s="6">
        <v>76465334.40155749</v>
      </c>
      <c r="AU119" s="6">
        <v>24311774.648655012</v>
      </c>
      <c r="AV119" s="6">
        <v>24401485.780982368</v>
      </c>
      <c r="AW119" s="6">
        <v>34559396.886279456</v>
      </c>
      <c r="AX119" s="6">
        <v>5969970.2173714889</v>
      </c>
      <c r="AY119" s="6">
        <v>16082882.345957289</v>
      </c>
      <c r="AZ119" s="6">
        <v>1971480.2133909361</v>
      </c>
      <c r="BA119" s="6">
        <v>50991769.734313868</v>
      </c>
      <c r="BB119" s="6">
        <v>5082410.7755768895</v>
      </c>
      <c r="BC119" s="6">
        <v>31091054.125368599</v>
      </c>
      <c r="BD119" s="6">
        <v>3850025.7230946897</v>
      </c>
      <c r="BE119" s="6">
        <v>21306116.380153485</v>
      </c>
      <c r="BF119" s="6">
        <v>1690173.9010877113</v>
      </c>
      <c r="BG119" s="6">
        <v>1731451.1065274305</v>
      </c>
      <c r="BH119" s="6">
        <v>1179618.0166940324</v>
      </c>
      <c r="BI119" s="6">
        <v>29486101.278056562</v>
      </c>
      <c r="BJ119" s="6">
        <v>3738650.4663084703</v>
      </c>
      <c r="BK119" s="6">
        <v>994297354.89169574</v>
      </c>
      <c r="BL119" s="17">
        <v>5849818.8618080495</v>
      </c>
      <c r="BM119" s="6">
        <v>7932933.780179183</v>
      </c>
      <c r="BN119" s="6">
        <v>2002663.0838997352</v>
      </c>
      <c r="BO119" s="6">
        <v>11811549.329754971</v>
      </c>
      <c r="BP119" s="6">
        <v>91354324.277146757</v>
      </c>
      <c r="BQ119" s="6">
        <v>55551790.231489643</v>
      </c>
      <c r="BR119" s="60"/>
      <c r="BS119" s="60"/>
      <c r="BT119" s="60"/>
      <c r="BU119" s="60"/>
    </row>
    <row r="120" spans="1:78">
      <c r="B120" s="2">
        <v>109</v>
      </c>
      <c r="E120"/>
      <c r="O120" s="178">
        <v>118</v>
      </c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 s="60"/>
      <c r="BS120" s="60"/>
      <c r="BT120" s="60"/>
      <c r="BU120" s="60"/>
    </row>
    <row r="121" spans="1:78">
      <c r="B121" s="2">
        <v>110</v>
      </c>
      <c r="C121" t="s">
        <v>200</v>
      </c>
      <c r="E121"/>
      <c r="F121" s="17"/>
      <c r="G121" s="17">
        <f>HLOOKUP($E$3,$P$3:$BW$269,O121,FALSE)</f>
        <v>0</v>
      </c>
      <c r="H121" s="17" t="e">
        <f>H107+H119</f>
        <v>#N/A</v>
      </c>
      <c r="I121" s="17" t="e">
        <f t="shared" ref="I121:K121" si="32">I107+I119</f>
        <v>#N/A</v>
      </c>
      <c r="J121" s="17" t="e">
        <f t="shared" si="32"/>
        <v>#N/A</v>
      </c>
      <c r="K121" s="17" t="e">
        <f t="shared" si="32"/>
        <v>#N/A</v>
      </c>
      <c r="L121" s="17" t="e">
        <f t="shared" ref="L121:M121" si="33">L107+L119</f>
        <v>#N/A</v>
      </c>
      <c r="M121" s="17" t="e">
        <f t="shared" si="33"/>
        <v>#N/A</v>
      </c>
      <c r="N121" s="39"/>
      <c r="O121" s="178">
        <v>119</v>
      </c>
      <c r="Q121" s="17">
        <v>984228854.9777714</v>
      </c>
      <c r="R121" s="17">
        <v>36834041.206572697</v>
      </c>
      <c r="S121" s="17">
        <v>2096030.0562116457</v>
      </c>
      <c r="T121" s="17">
        <v>33974368.057212345</v>
      </c>
      <c r="U121" s="17">
        <v>61448092.023255117</v>
      </c>
      <c r="V121" s="17">
        <v>36593769.623975836</v>
      </c>
      <c r="W121" s="17">
        <v>6377182.465578014</v>
      </c>
      <c r="X121" s="17">
        <v>1557526.4690816519</v>
      </c>
      <c r="Y121" s="17">
        <v>8192480.1039891895</v>
      </c>
      <c r="Z121" s="17">
        <v>149265368.64981103</v>
      </c>
      <c r="AA121" s="17">
        <v>47502147.939464524</v>
      </c>
      <c r="AB121" s="17">
        <v>78519715.31175667</v>
      </c>
      <c r="AC121" s="17">
        <v>14033398.809244961</v>
      </c>
      <c r="AD121" s="17">
        <v>21109940.488920726</v>
      </c>
      <c r="AE121" s="17">
        <v>23148724.070017498</v>
      </c>
      <c r="AF121" s="17">
        <v>18131679.560472969</v>
      </c>
      <c r="AG121" s="17">
        <v>3111197.7505599647</v>
      </c>
      <c r="AH121" s="17">
        <v>40770470.511349931</v>
      </c>
      <c r="AI121" s="17">
        <v>8966713.797145389</v>
      </c>
      <c r="AJ121" s="17">
        <v>24107812.679125935</v>
      </c>
      <c r="AK121" s="17">
        <v>1970913.2588881387</v>
      </c>
      <c r="AL121" s="17">
        <v>964230.50104393659</v>
      </c>
      <c r="AM121" s="17">
        <v>2211246.8888147227</v>
      </c>
      <c r="AN121" s="17">
        <v>2044447743.5934033</v>
      </c>
      <c r="AO121" s="17">
        <v>353111222.82737195</v>
      </c>
      <c r="AP121" s="17">
        <v>29390636.173527025</v>
      </c>
      <c r="AQ121" s="17">
        <v>19540945.683279403</v>
      </c>
      <c r="AR121" s="17">
        <v>7651016.8017760068</v>
      </c>
      <c r="AS121" s="17">
        <v>14092097.781860877</v>
      </c>
      <c r="AT121" s="17">
        <v>123691236.60155749</v>
      </c>
      <c r="AU121" s="17">
        <v>37018206.418655016</v>
      </c>
      <c r="AV121" s="17">
        <v>39481213.240982369</v>
      </c>
      <c r="AW121" s="17">
        <v>56453905.15627946</v>
      </c>
      <c r="AX121" s="17">
        <v>9795355.2373714894</v>
      </c>
      <c r="AY121" s="17">
        <v>25380955.429957289</v>
      </c>
      <c r="AZ121" s="17">
        <v>5797355.3223909363</v>
      </c>
      <c r="BA121" s="17">
        <v>72430887.320313871</v>
      </c>
      <c r="BB121" s="17">
        <v>9225368.375576891</v>
      </c>
      <c r="BC121" s="17">
        <v>48381087.945368603</v>
      </c>
      <c r="BD121" s="17">
        <v>7923902.1530946894</v>
      </c>
      <c r="BE121" s="17">
        <v>34082087.140153483</v>
      </c>
      <c r="BF121" s="17">
        <v>3417570.0010877112</v>
      </c>
      <c r="BG121" s="17">
        <v>4661274.7265274301</v>
      </c>
      <c r="BH121" s="17">
        <v>2797075.5766940322</v>
      </c>
      <c r="BI121" s="17">
        <v>49513976.9180566</v>
      </c>
      <c r="BJ121" s="17">
        <v>6970599.0263084695</v>
      </c>
      <c r="BK121" s="17">
        <v>1296183677.4416957</v>
      </c>
      <c r="BL121" s="17">
        <v>9659178.2118080501</v>
      </c>
      <c r="BM121" s="17">
        <v>15991824.780179184</v>
      </c>
      <c r="BN121" s="17">
        <v>4127855.8838997353</v>
      </c>
      <c r="BO121" s="17">
        <v>19212999.969754972</v>
      </c>
      <c r="BP121" s="17">
        <v>135866231.31714675</v>
      </c>
      <c r="BQ121" s="17">
        <v>90382654.89148964</v>
      </c>
      <c r="BR121" s="60"/>
      <c r="BS121" s="60"/>
      <c r="BT121" s="60"/>
      <c r="BU121" s="60"/>
    </row>
    <row r="122" spans="1:78">
      <c r="E122"/>
      <c r="O122" s="178">
        <v>120</v>
      </c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 s="60"/>
      <c r="BS122" s="60"/>
      <c r="BT122" s="60"/>
      <c r="BU122" s="60"/>
    </row>
    <row r="123" spans="1:78" ht="13.5" thickBot="1">
      <c r="A123" s="196" t="s">
        <v>201</v>
      </c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6"/>
      <c r="N123" s="63"/>
      <c r="O123" s="178">
        <v>121</v>
      </c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  <c r="BJ123" s="108"/>
      <c r="BK123" s="108"/>
      <c r="BL123" s="108"/>
      <c r="BM123" s="108"/>
      <c r="BN123" s="108"/>
      <c r="BO123" s="108"/>
      <c r="BP123" s="108"/>
      <c r="BQ123" s="108"/>
      <c r="BR123" s="60"/>
      <c r="BS123" s="60"/>
      <c r="BT123" s="60"/>
      <c r="BU123" s="60"/>
      <c r="BV123" s="6"/>
      <c r="BW123" s="6"/>
      <c r="BX123" s="6"/>
      <c r="BY123" s="6"/>
      <c r="BZ123" s="6"/>
    </row>
    <row r="124" spans="1:78" ht="13.5" thickTop="1">
      <c r="E124"/>
      <c r="O124" s="178">
        <v>122</v>
      </c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 s="60"/>
      <c r="BS124" s="60"/>
      <c r="BT124" s="60"/>
      <c r="BU124" s="60"/>
    </row>
    <row r="125" spans="1:78">
      <c r="B125" s="2">
        <v>111</v>
      </c>
      <c r="C125" s="18" t="s">
        <v>202</v>
      </c>
      <c r="D125" s="8"/>
      <c r="E125"/>
      <c r="O125" s="178">
        <v>123</v>
      </c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 s="60"/>
      <c r="BS125" s="60"/>
      <c r="BT125" s="60"/>
      <c r="BU125" s="60"/>
    </row>
    <row r="126" spans="1:78">
      <c r="B126" s="2">
        <v>112</v>
      </c>
      <c r="E126"/>
      <c r="O126" s="178">
        <v>124</v>
      </c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 s="60"/>
      <c r="BS126" s="60"/>
      <c r="BT126" s="60"/>
      <c r="BU126" s="60"/>
    </row>
    <row r="127" spans="1:78">
      <c r="B127" s="2">
        <v>113</v>
      </c>
      <c r="E127" s="23" t="s">
        <v>203</v>
      </c>
      <c r="F127" s="3"/>
      <c r="G127" s="3"/>
      <c r="H127" s="3"/>
      <c r="I127" s="3"/>
      <c r="J127" s="3"/>
      <c r="K127" s="3"/>
      <c r="O127" s="178">
        <v>125</v>
      </c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 s="60"/>
      <c r="BS127" s="60"/>
      <c r="BT127" s="60"/>
      <c r="BU127" s="60"/>
    </row>
    <row r="128" spans="1:78">
      <c r="B128" s="2">
        <v>114</v>
      </c>
      <c r="E128" t="s">
        <v>14</v>
      </c>
      <c r="F128" s="6"/>
      <c r="G128" s="6">
        <f>HLOOKUP($E$3,$P$3:$BW$269,O128,FALSE)</f>
        <v>0</v>
      </c>
      <c r="H128" s="6" t="e">
        <f t="shared" ref="H128:K130" si="34">H96</f>
        <v>#N/A</v>
      </c>
      <c r="I128" s="6" t="e">
        <f t="shared" si="34"/>
        <v>#N/A</v>
      </c>
      <c r="J128" s="6" t="e">
        <f t="shared" si="34"/>
        <v>#N/A</v>
      </c>
      <c r="K128" s="6" t="e">
        <f t="shared" si="34"/>
        <v>#N/A</v>
      </c>
      <c r="L128" s="6" t="e">
        <f t="shared" ref="L128:M128" si="35">L96</f>
        <v>#N/A</v>
      </c>
      <c r="M128" s="6" t="e">
        <f t="shared" si="35"/>
        <v>#N/A</v>
      </c>
      <c r="N128" s="63"/>
      <c r="O128" s="178">
        <v>126</v>
      </c>
      <c r="Q128" s="6">
        <v>1086178</v>
      </c>
      <c r="R128" s="6">
        <v>12510</v>
      </c>
      <c r="S128" s="6">
        <v>1620</v>
      </c>
      <c r="T128" s="6">
        <v>37404</v>
      </c>
      <c r="U128" s="6">
        <v>69561</v>
      </c>
      <c r="V128" s="6">
        <v>30921</v>
      </c>
      <c r="W128" s="6">
        <v>7553</v>
      </c>
      <c r="X128" s="6">
        <v>2705</v>
      </c>
      <c r="Y128" s="6">
        <v>12743</v>
      </c>
      <c r="Z128" s="6">
        <v>179017</v>
      </c>
      <c r="AA128" s="6">
        <v>63484</v>
      </c>
      <c r="AB128" s="6">
        <v>92004</v>
      </c>
      <c r="AC128" s="6">
        <v>19052</v>
      </c>
      <c r="AD128" s="6">
        <v>24962</v>
      </c>
      <c r="AE128" s="6">
        <v>31547</v>
      </c>
      <c r="AF128" s="6">
        <v>22581</v>
      </c>
      <c r="AG128" s="6">
        <v>3745</v>
      </c>
      <c r="AH128" s="6">
        <v>48230</v>
      </c>
      <c r="AI128" s="6">
        <v>11946</v>
      </c>
      <c r="AJ128" s="6">
        <v>23128</v>
      </c>
      <c r="AK128" s="6">
        <v>2680</v>
      </c>
      <c r="AL128" s="6">
        <v>1280</v>
      </c>
      <c r="AM128" s="6">
        <v>5656</v>
      </c>
      <c r="AN128" s="6">
        <v>1477590</v>
      </c>
      <c r="AO128" s="6">
        <v>371749</v>
      </c>
      <c r="AP128" s="6">
        <v>23506</v>
      </c>
      <c r="AQ128" s="6">
        <v>28423</v>
      </c>
      <c r="AR128" s="6">
        <v>11371</v>
      </c>
      <c r="AS128" s="6">
        <v>14773</v>
      </c>
      <c r="AT128" s="6">
        <v>168224</v>
      </c>
      <c r="AU128" s="6">
        <v>44067</v>
      </c>
      <c r="AV128" s="6">
        <v>45039</v>
      </c>
      <c r="AW128" s="6">
        <v>59172</v>
      </c>
      <c r="AX128" s="6">
        <v>10083</v>
      </c>
      <c r="AY128" s="6">
        <v>27852</v>
      </c>
      <c r="AZ128" s="6">
        <v>5952</v>
      </c>
      <c r="BA128" s="6">
        <v>78368</v>
      </c>
      <c r="BB128" s="6">
        <v>13021</v>
      </c>
      <c r="BC128" s="6">
        <v>62880</v>
      </c>
      <c r="BD128" s="6">
        <v>11775</v>
      </c>
      <c r="BE128" s="6">
        <v>34142</v>
      </c>
      <c r="BF128" s="6">
        <v>4418</v>
      </c>
      <c r="BG128" s="6">
        <v>6074</v>
      </c>
      <c r="BH128" s="6">
        <v>2973</v>
      </c>
      <c r="BI128" s="6">
        <v>57373</v>
      </c>
      <c r="BJ128" s="6">
        <v>8553</v>
      </c>
      <c r="BK128" s="6">
        <v>795394</v>
      </c>
      <c r="BL128" s="6">
        <v>15675</v>
      </c>
      <c r="BM128" s="6">
        <v>26253</v>
      </c>
      <c r="BN128" s="6">
        <v>4388</v>
      </c>
      <c r="BO128" s="6">
        <v>24829</v>
      </c>
      <c r="BP128" s="6">
        <v>163411</v>
      </c>
      <c r="BQ128" s="6">
        <v>115328</v>
      </c>
      <c r="BR128" s="60"/>
      <c r="BS128" s="60"/>
      <c r="BT128" s="60"/>
      <c r="BU128" s="60"/>
    </row>
    <row r="129" spans="2:73">
      <c r="B129" s="2">
        <v>115</v>
      </c>
      <c r="E129" t="s">
        <v>15</v>
      </c>
      <c r="F129" s="24"/>
      <c r="G129" s="24">
        <f>HLOOKUP($E$3,$P$3:$BW$269,O129,FALSE)</f>
        <v>0</v>
      </c>
      <c r="H129" s="24" t="e">
        <f t="shared" si="34"/>
        <v>#N/A</v>
      </c>
      <c r="I129" s="24" t="e">
        <f t="shared" si="34"/>
        <v>#N/A</v>
      </c>
      <c r="J129" s="24" t="e">
        <f t="shared" si="34"/>
        <v>#N/A</v>
      </c>
      <c r="K129" s="24" t="e">
        <f t="shared" si="34"/>
        <v>#N/A</v>
      </c>
      <c r="L129" s="24" t="e">
        <f t="shared" ref="L129:M129" si="36">L97</f>
        <v>#N/A</v>
      </c>
      <c r="M129" s="24" t="e">
        <f t="shared" si="36"/>
        <v>#N/A</v>
      </c>
      <c r="N129" s="169"/>
      <c r="O129" s="178">
        <v>127</v>
      </c>
      <c r="Q129" s="24">
        <v>27034535870.480499</v>
      </c>
      <c r="R129" s="24">
        <v>271104830.44999999</v>
      </c>
      <c r="S129" s="24">
        <v>28522759.170000002</v>
      </c>
      <c r="T129" s="24">
        <v>953862086</v>
      </c>
      <c r="U129" s="24">
        <v>1502712382</v>
      </c>
      <c r="V129" s="24">
        <v>485819444.00999999</v>
      </c>
      <c r="W129" s="24">
        <v>148992172.16</v>
      </c>
      <c r="X129" s="24">
        <v>31457252</v>
      </c>
      <c r="Y129" s="24">
        <v>246117376</v>
      </c>
      <c r="Z129" s="24">
        <v>3594149979</v>
      </c>
      <c r="AA129" s="24">
        <v>1252301419.01</v>
      </c>
      <c r="AB129" s="24">
        <v>2162811439.3600001</v>
      </c>
      <c r="AC129" s="24">
        <v>314551992.36000001</v>
      </c>
      <c r="AD129" s="24">
        <v>629085520.64999998</v>
      </c>
      <c r="AE129" s="24">
        <v>565569080.75999999</v>
      </c>
      <c r="AF129" s="24">
        <v>602119699.61000001</v>
      </c>
      <c r="AG129" s="24">
        <v>68838291.430000007</v>
      </c>
      <c r="AH129" s="24">
        <v>838624757.69000006</v>
      </c>
      <c r="AI129" s="24">
        <v>259911886.53</v>
      </c>
      <c r="AJ129" s="24">
        <v>505510926</v>
      </c>
      <c r="AK129" s="24">
        <v>73308995.290000007</v>
      </c>
      <c r="AL129" s="24">
        <v>19016326</v>
      </c>
      <c r="AM129" s="24">
        <v>139172811.49000001</v>
      </c>
      <c r="AN129" s="24">
        <v>38347150672.719498</v>
      </c>
      <c r="AO129" s="24">
        <v>7298068533.5</v>
      </c>
      <c r="AP129" s="24">
        <v>307008084.56</v>
      </c>
      <c r="AQ129" s="24">
        <v>664341137.20000005</v>
      </c>
      <c r="AR129" s="24">
        <v>232977721.50999999</v>
      </c>
      <c r="AS129" s="24">
        <v>295018733.26999998</v>
      </c>
      <c r="AT129" s="24">
        <v>3231684900.1933999</v>
      </c>
      <c r="AU129" s="24">
        <v>969441530.51999998</v>
      </c>
      <c r="AV129" s="24">
        <v>829117234.69000006</v>
      </c>
      <c r="AW129" s="24">
        <v>1290753216.6400001</v>
      </c>
      <c r="AX129" s="24">
        <v>287819884.76999998</v>
      </c>
      <c r="AY129" s="24">
        <v>534285847.88999999</v>
      </c>
      <c r="AZ129" s="24">
        <v>112840271.22</v>
      </c>
      <c r="BA129" s="24">
        <v>1683038599.1500001</v>
      </c>
      <c r="BB129" s="24">
        <v>263703615.56999999</v>
      </c>
      <c r="BC129" s="24">
        <v>1097433066.9100001</v>
      </c>
      <c r="BD129" s="24">
        <v>180324917</v>
      </c>
      <c r="BE129" s="24">
        <v>596581098.65999997</v>
      </c>
      <c r="BF129" s="24">
        <v>86756868</v>
      </c>
      <c r="BG129" s="24">
        <v>102355465.76000001</v>
      </c>
      <c r="BH129" s="24">
        <v>80051392.930000007</v>
      </c>
      <c r="BI129" s="24">
        <v>937233022.21000004</v>
      </c>
      <c r="BJ129" s="24">
        <v>179401959</v>
      </c>
      <c r="BK129" s="24">
        <v>23728746387</v>
      </c>
      <c r="BL129" s="24">
        <v>150690344</v>
      </c>
      <c r="BM129" s="24">
        <v>384936745</v>
      </c>
      <c r="BN129" s="24">
        <v>112032060.45</v>
      </c>
      <c r="BO129" s="24">
        <v>435303751.14999998</v>
      </c>
      <c r="BP129" s="24">
        <v>3317730900.8685999</v>
      </c>
      <c r="BQ129" s="24">
        <v>2895402762.21</v>
      </c>
      <c r="BR129" s="60"/>
      <c r="BS129" s="60"/>
      <c r="BT129" s="60"/>
      <c r="BU129" s="60"/>
    </row>
    <row r="130" spans="2:73">
      <c r="B130" s="2">
        <v>116</v>
      </c>
      <c r="E130" t="s">
        <v>16</v>
      </c>
      <c r="F130" s="6"/>
      <c r="G130" s="6">
        <f>HLOOKUP($E$3,$P$3:$BW$269,O130,FALSE)</f>
        <v>0</v>
      </c>
      <c r="H130" s="6" t="e">
        <f t="shared" si="34"/>
        <v>#N/A</v>
      </c>
      <c r="I130" s="6" t="e">
        <f t="shared" si="34"/>
        <v>#N/A</v>
      </c>
      <c r="J130" s="6" t="e">
        <f t="shared" si="34"/>
        <v>#N/A</v>
      </c>
      <c r="K130" s="6" t="e">
        <f t="shared" si="34"/>
        <v>#N/A</v>
      </c>
      <c r="L130" s="6" t="e">
        <f t="shared" ref="L130:M130" si="37">L98</f>
        <v>#N/A</v>
      </c>
      <c r="M130" s="6" t="e">
        <f t="shared" si="37"/>
        <v>#N/A</v>
      </c>
      <c r="N130" s="63"/>
      <c r="O130" s="178">
        <v>128</v>
      </c>
      <c r="Q130" s="6">
        <v>5256976</v>
      </c>
      <c r="R130" s="6">
        <v>47551</v>
      </c>
      <c r="S130" s="6">
        <v>5943</v>
      </c>
      <c r="T130" s="6">
        <v>161749</v>
      </c>
      <c r="U130" s="6">
        <v>340325</v>
      </c>
      <c r="V130" s="6">
        <v>103988</v>
      </c>
      <c r="W130" s="6">
        <v>30827</v>
      </c>
      <c r="X130" s="6">
        <v>7495</v>
      </c>
      <c r="Y130" s="6">
        <v>60500</v>
      </c>
      <c r="Z130" s="6">
        <v>701130</v>
      </c>
      <c r="AA130" s="6">
        <v>253015</v>
      </c>
      <c r="AB130" s="6">
        <v>455500</v>
      </c>
      <c r="AC130" s="6">
        <v>60706</v>
      </c>
      <c r="AD130" s="6">
        <v>100995</v>
      </c>
      <c r="AE130" s="6">
        <v>125452</v>
      </c>
      <c r="AF130" s="6">
        <v>111290</v>
      </c>
      <c r="AG130" s="6">
        <v>15109</v>
      </c>
      <c r="AH130" s="6">
        <v>156061</v>
      </c>
      <c r="AI130" s="6">
        <v>63564</v>
      </c>
      <c r="AJ130" s="6">
        <v>109468</v>
      </c>
      <c r="AK130" s="6">
        <v>15027</v>
      </c>
      <c r="AL130" s="6">
        <v>4353</v>
      </c>
      <c r="AM130" s="6">
        <v>26275</v>
      </c>
      <c r="AN130" s="6">
        <v>6654979</v>
      </c>
      <c r="AO130" s="6">
        <v>1448806</v>
      </c>
      <c r="AP130" s="6">
        <v>71721</v>
      </c>
      <c r="AQ130" s="6">
        <v>113531</v>
      </c>
      <c r="AR130" s="6">
        <v>42180</v>
      </c>
      <c r="AS130" s="6">
        <v>48652</v>
      </c>
      <c r="AT130" s="6">
        <v>673584</v>
      </c>
      <c r="AU130" s="6">
        <v>189055</v>
      </c>
      <c r="AV130" s="6">
        <v>180898</v>
      </c>
      <c r="AW130" s="6">
        <v>264231</v>
      </c>
      <c r="AX130" s="6">
        <v>51929</v>
      </c>
      <c r="AY130" s="6">
        <v>100544</v>
      </c>
      <c r="AZ130" s="6">
        <v>21676</v>
      </c>
      <c r="BA130" s="6">
        <v>389078</v>
      </c>
      <c r="BB130" s="6">
        <v>51685</v>
      </c>
      <c r="BC130" s="6">
        <v>229662</v>
      </c>
      <c r="BD130" s="6">
        <v>36190</v>
      </c>
      <c r="BE130" s="6">
        <v>112797</v>
      </c>
      <c r="BF130" s="6">
        <v>15373</v>
      </c>
      <c r="BG130" s="6">
        <v>23290</v>
      </c>
      <c r="BH130" s="6">
        <v>20922</v>
      </c>
      <c r="BI130" s="6">
        <v>174301</v>
      </c>
      <c r="BJ130" s="6">
        <v>39040</v>
      </c>
      <c r="BK130" s="6">
        <v>4343380</v>
      </c>
      <c r="BL130" s="6">
        <v>37505</v>
      </c>
      <c r="BM130" s="6">
        <v>81934</v>
      </c>
      <c r="BN130" s="6">
        <v>19855</v>
      </c>
      <c r="BO130" s="6">
        <v>78705</v>
      </c>
      <c r="BP130" s="6">
        <v>678505</v>
      </c>
      <c r="BQ130" s="6">
        <v>533906</v>
      </c>
      <c r="BR130" s="60"/>
      <c r="BS130" s="60"/>
      <c r="BT130" s="60"/>
      <c r="BU130" s="60"/>
    </row>
    <row r="131" spans="2:73">
      <c r="B131" s="2">
        <v>117</v>
      </c>
      <c r="E131" t="s">
        <v>204</v>
      </c>
      <c r="F131" s="6"/>
      <c r="G131" s="6">
        <f>HLOOKUP($E$3,$P$3:$BW$269,O131,FALSE)</f>
        <v>0</v>
      </c>
      <c r="H131" s="6" t="e">
        <f t="shared" ref="H131:M131" si="38">MAX(G131,H130)</f>
        <v>#N/A</v>
      </c>
      <c r="I131" s="6" t="e">
        <f t="shared" si="38"/>
        <v>#N/A</v>
      </c>
      <c r="J131" s="6" t="e">
        <f t="shared" si="38"/>
        <v>#N/A</v>
      </c>
      <c r="K131" s="6" t="e">
        <f t="shared" si="38"/>
        <v>#N/A</v>
      </c>
      <c r="L131" s="6" t="e">
        <f t="shared" si="38"/>
        <v>#N/A</v>
      </c>
      <c r="M131" s="6" t="e">
        <f t="shared" si="38"/>
        <v>#N/A</v>
      </c>
      <c r="N131" s="63"/>
      <c r="O131" s="178">
        <v>129</v>
      </c>
      <c r="Q131" s="6">
        <v>6110911.2599999998</v>
      </c>
      <c r="R131" s="6">
        <v>52764</v>
      </c>
      <c r="S131" s="6">
        <v>8722</v>
      </c>
      <c r="T131" s="6">
        <v>219364</v>
      </c>
      <c r="U131" s="6">
        <v>379690</v>
      </c>
      <c r="V131" s="6">
        <v>116948</v>
      </c>
      <c r="W131" s="6">
        <v>39945</v>
      </c>
      <c r="X131" s="6">
        <v>7643</v>
      </c>
      <c r="Y131" s="6">
        <v>65612</v>
      </c>
      <c r="Z131" s="6">
        <v>750598</v>
      </c>
      <c r="AA131" s="6">
        <v>314474</v>
      </c>
      <c r="AB131" s="6">
        <v>656700</v>
      </c>
      <c r="AC131" s="6">
        <v>70523</v>
      </c>
      <c r="AD131" s="6">
        <v>136289</v>
      </c>
      <c r="AE131" s="6">
        <v>143420</v>
      </c>
      <c r="AF131" s="6">
        <v>116734</v>
      </c>
      <c r="AG131" s="6">
        <v>18859</v>
      </c>
      <c r="AH131" s="6">
        <v>206940</v>
      </c>
      <c r="AI131" s="6">
        <v>69436</v>
      </c>
      <c r="AJ131" s="6">
        <v>214152</v>
      </c>
      <c r="AK131" s="6">
        <v>22617</v>
      </c>
      <c r="AL131" s="6">
        <v>7653</v>
      </c>
      <c r="AM131" s="6">
        <v>40003</v>
      </c>
      <c r="AN131" s="6">
        <v>6841022</v>
      </c>
      <c r="AO131" s="6">
        <v>1518168</v>
      </c>
      <c r="AP131" s="6">
        <v>71721</v>
      </c>
      <c r="AQ131" s="6">
        <v>147462</v>
      </c>
      <c r="AR131" s="6">
        <v>50701</v>
      </c>
      <c r="AS131" s="6">
        <v>69984</v>
      </c>
      <c r="AT131" s="6">
        <v>719375</v>
      </c>
      <c r="AU131" s="6">
        <v>194762</v>
      </c>
      <c r="AV131" s="6">
        <v>204588</v>
      </c>
      <c r="AW131" s="6">
        <v>269269</v>
      </c>
      <c r="AX131" s="6">
        <v>52067</v>
      </c>
      <c r="AY131" s="6">
        <v>138403</v>
      </c>
      <c r="AZ131" s="6">
        <v>26895</v>
      </c>
      <c r="BA131" s="6">
        <v>389078</v>
      </c>
      <c r="BB131" s="6">
        <v>53650</v>
      </c>
      <c r="BC131" s="6">
        <v>244040</v>
      </c>
      <c r="BD131" s="6">
        <v>47940</v>
      </c>
      <c r="BE131" s="6">
        <v>156336</v>
      </c>
      <c r="BF131" s="6">
        <v>19991</v>
      </c>
      <c r="BG131" s="6">
        <v>39622</v>
      </c>
      <c r="BH131" s="6">
        <v>22753</v>
      </c>
      <c r="BI131" s="6">
        <v>221752</v>
      </c>
      <c r="BJ131" s="6">
        <v>48436</v>
      </c>
      <c r="BK131" s="6">
        <v>5018278</v>
      </c>
      <c r="BL131" s="6">
        <v>37505</v>
      </c>
      <c r="BM131" s="6">
        <v>104372</v>
      </c>
      <c r="BN131" s="6">
        <v>19855</v>
      </c>
      <c r="BO131" s="6">
        <v>94390</v>
      </c>
      <c r="BP131" s="6">
        <v>681698</v>
      </c>
      <c r="BQ131" s="6">
        <v>580026</v>
      </c>
      <c r="BR131" s="60"/>
      <c r="BS131" s="60"/>
      <c r="BT131" s="60"/>
      <c r="BU131" s="60"/>
    </row>
    <row r="132" spans="2:73">
      <c r="B132" s="2">
        <v>118</v>
      </c>
      <c r="E132"/>
      <c r="O132" s="178">
        <v>130</v>
      </c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 s="60"/>
      <c r="BS132" s="60"/>
      <c r="BT132" s="60"/>
      <c r="BU132" s="60"/>
    </row>
    <row r="133" spans="2:73" ht="13.5" thickBot="1">
      <c r="B133" s="2">
        <v>119</v>
      </c>
      <c r="E133" s="23" t="s">
        <v>205</v>
      </c>
      <c r="F133" s="3"/>
      <c r="G133" s="3"/>
      <c r="O133" s="178">
        <v>131</v>
      </c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 s="60"/>
      <c r="BS133" s="60"/>
      <c r="BT133" s="60"/>
      <c r="BU133" s="60"/>
    </row>
    <row r="134" spans="2:73" ht="13.5" thickBot="1">
      <c r="B134" s="2">
        <v>120</v>
      </c>
      <c r="E134" t="s">
        <v>206</v>
      </c>
      <c r="F134" s="65">
        <f>BY134</f>
        <v>0</v>
      </c>
      <c r="G134" s="19">
        <f>HLOOKUP($E$3,$P$3:$BW$269,O134,FALSE)</f>
        <v>0</v>
      </c>
      <c r="H134" s="113">
        <f>G134*EXP('Model Inputs'!H21)</f>
        <v>0</v>
      </c>
      <c r="I134" s="114">
        <f>H134*EXP('Model Inputs'!I21)</f>
        <v>0</v>
      </c>
      <c r="J134" s="114">
        <f>I134*EXP('Model Inputs'!J21)</f>
        <v>0</v>
      </c>
      <c r="K134" s="114">
        <f>J134*EXP('Model Inputs'!K21)</f>
        <v>0</v>
      </c>
      <c r="L134" s="114">
        <f>K134*EXP('Model Inputs'!L21)</f>
        <v>0</v>
      </c>
      <c r="M134" s="115">
        <f>L134*EXP('Model Inputs'!M21)</f>
        <v>0</v>
      </c>
      <c r="N134" s="170"/>
      <c r="O134" s="178">
        <v>132</v>
      </c>
      <c r="Q134" s="25">
        <v>2.9737425458421399E-2</v>
      </c>
      <c r="R134" s="25">
        <v>2.9737425458421399E-2</v>
      </c>
      <c r="S134" s="25">
        <v>2.9737425458421399E-2</v>
      </c>
      <c r="T134" s="25">
        <v>2.9737425458421399E-2</v>
      </c>
      <c r="U134" s="25">
        <v>2.9737425458421399E-2</v>
      </c>
      <c r="V134" s="25">
        <v>2.9737425458421399E-2</v>
      </c>
      <c r="W134" s="25">
        <v>2.9737425458421399E-2</v>
      </c>
      <c r="X134" s="25">
        <v>2.9737425458421399E-2</v>
      </c>
      <c r="Y134" s="25">
        <v>2.9737425458421399E-2</v>
      </c>
      <c r="Z134" s="25">
        <v>2.9737425458421399E-2</v>
      </c>
      <c r="AA134" s="25">
        <v>2.9737425458421399E-2</v>
      </c>
      <c r="AB134" s="25">
        <v>2.9737425458421399E-2</v>
      </c>
      <c r="AC134" s="25">
        <v>2.9737425458421399E-2</v>
      </c>
      <c r="AD134" s="25">
        <v>2.9737425458421399E-2</v>
      </c>
      <c r="AE134" s="25">
        <v>2.9737425458421399E-2</v>
      </c>
      <c r="AF134" s="25">
        <v>2.9737425458421399E-2</v>
      </c>
      <c r="AG134" s="25">
        <v>2.9737425458421399E-2</v>
      </c>
      <c r="AH134" s="25">
        <v>2.9737425458421399E-2</v>
      </c>
      <c r="AI134" s="25">
        <v>2.9737425458421399E-2</v>
      </c>
      <c r="AJ134" s="25">
        <v>2.9737425458421399E-2</v>
      </c>
      <c r="AK134" s="25">
        <v>2.9737425458421399E-2</v>
      </c>
      <c r="AL134" s="25">
        <v>2.9737425458421399E-2</v>
      </c>
      <c r="AM134" s="25">
        <v>2.9737425458421399E-2</v>
      </c>
      <c r="AN134" s="25">
        <v>2.9737425458421399E-2</v>
      </c>
      <c r="AO134" s="25">
        <v>2.9737425458421399E-2</v>
      </c>
      <c r="AP134" s="25">
        <v>2.9737425458421399E-2</v>
      </c>
      <c r="AQ134" s="25">
        <v>2.9737425458421399E-2</v>
      </c>
      <c r="AR134" s="25">
        <v>2.9737425458421399E-2</v>
      </c>
      <c r="AS134" s="25">
        <v>2.9737425458421399E-2</v>
      </c>
      <c r="AT134" s="25">
        <v>2.9737425458421399E-2</v>
      </c>
      <c r="AU134" s="25">
        <v>2.9737425458421399E-2</v>
      </c>
      <c r="AV134" s="25">
        <v>2.9737425458421399E-2</v>
      </c>
      <c r="AW134" s="25">
        <v>2.9737425458421399E-2</v>
      </c>
      <c r="AX134" s="25">
        <v>2.9737425458421399E-2</v>
      </c>
      <c r="AY134" s="25">
        <v>2.9737425458421399E-2</v>
      </c>
      <c r="AZ134" s="25">
        <v>2.9737425458421399E-2</v>
      </c>
      <c r="BA134" s="25">
        <v>2.9737425458421399E-2</v>
      </c>
      <c r="BB134" s="25">
        <v>2.9737425458421399E-2</v>
      </c>
      <c r="BC134" s="25">
        <v>2.9737425458421399E-2</v>
      </c>
      <c r="BD134" s="25">
        <v>2.9737425458421399E-2</v>
      </c>
      <c r="BE134" s="25">
        <v>2.9737425458421399E-2</v>
      </c>
      <c r="BF134" s="25">
        <v>2.9737425458421399E-2</v>
      </c>
      <c r="BG134" s="25">
        <v>2.9737425458421399E-2</v>
      </c>
      <c r="BH134" s="25">
        <v>2.9737425458421399E-2</v>
      </c>
      <c r="BI134" s="25">
        <v>2.9737425458421399E-2</v>
      </c>
      <c r="BJ134" s="25">
        <v>2.9737425458421399E-2</v>
      </c>
      <c r="BK134" s="25">
        <v>2.9737425458421399E-2</v>
      </c>
      <c r="BL134" s="25">
        <v>2.9737425458421399E-2</v>
      </c>
      <c r="BM134" s="25">
        <v>2.9737425458421399E-2</v>
      </c>
      <c r="BN134" s="25">
        <v>2.9737425458421399E-2</v>
      </c>
      <c r="BO134" s="25">
        <v>2.9737425458421399E-2</v>
      </c>
      <c r="BP134" s="25">
        <v>2.9737425458421399E-2</v>
      </c>
      <c r="BQ134" s="25">
        <v>2.9737425458421399E-2</v>
      </c>
      <c r="BR134" s="60"/>
      <c r="BS134" s="60"/>
      <c r="BT134" s="60"/>
      <c r="BU134" s="60"/>
    </row>
    <row r="135" spans="2:73" ht="13.5" thickBot="1">
      <c r="B135" s="2">
        <v>121</v>
      </c>
      <c r="E135" t="s">
        <v>207</v>
      </c>
      <c r="F135" s="65">
        <f>BY135</f>
        <v>0</v>
      </c>
      <c r="G135" s="19">
        <f>HLOOKUP($E$3,$P$3:$BW$269,O135,FALSE)</f>
        <v>0</v>
      </c>
      <c r="H135" s="113">
        <f>G135*EXP('Model Inputs'!H20)</f>
        <v>0</v>
      </c>
      <c r="I135" s="114">
        <f>H135*EXP('Model Inputs'!I20)</f>
        <v>0</v>
      </c>
      <c r="J135" s="114">
        <f>I135*EXP('Model Inputs'!J20)</f>
        <v>0</v>
      </c>
      <c r="K135" s="114">
        <f>J135*EXP('Model Inputs'!K20)</f>
        <v>0</v>
      </c>
      <c r="L135" s="114">
        <f>K135*EXP('Model Inputs'!L20)</f>
        <v>0</v>
      </c>
      <c r="M135" s="115">
        <f>L135*EXP('Model Inputs'!M20)</f>
        <v>0</v>
      </c>
      <c r="N135" s="170"/>
      <c r="O135" s="178">
        <v>133</v>
      </c>
      <c r="Q135" s="25">
        <v>4.8509187505072264E-2</v>
      </c>
      <c r="R135" s="25">
        <v>4.8509187505072264E-2</v>
      </c>
      <c r="S135" s="25">
        <v>4.8509187505072264E-2</v>
      </c>
      <c r="T135" s="25">
        <v>4.8509187505072264E-2</v>
      </c>
      <c r="U135" s="25">
        <v>4.8509187505072264E-2</v>
      </c>
      <c r="V135" s="25">
        <v>4.8509187505072264E-2</v>
      </c>
      <c r="W135" s="25">
        <v>4.8509187505072264E-2</v>
      </c>
      <c r="X135" s="25">
        <v>4.8509187505072264E-2</v>
      </c>
      <c r="Y135" s="25">
        <v>4.8509187505072264E-2</v>
      </c>
      <c r="Z135" s="25">
        <v>4.8509187505072264E-2</v>
      </c>
      <c r="AA135" s="25">
        <v>4.8509187505072264E-2</v>
      </c>
      <c r="AB135" s="25">
        <v>4.8509187505072264E-2</v>
      </c>
      <c r="AC135" s="25">
        <v>4.8509187505072264E-2</v>
      </c>
      <c r="AD135" s="25">
        <v>4.8509187505072264E-2</v>
      </c>
      <c r="AE135" s="25">
        <v>4.8509187505072264E-2</v>
      </c>
      <c r="AF135" s="25">
        <v>4.8509187505072264E-2</v>
      </c>
      <c r="AG135" s="25">
        <v>4.8509187505072264E-2</v>
      </c>
      <c r="AH135" s="25">
        <v>4.8509187505072264E-2</v>
      </c>
      <c r="AI135" s="25">
        <v>4.8509187505072264E-2</v>
      </c>
      <c r="AJ135" s="25">
        <v>4.8509187505072264E-2</v>
      </c>
      <c r="AK135" s="25">
        <v>4.8509187505072264E-2</v>
      </c>
      <c r="AL135" s="25">
        <v>4.8509187505072264E-2</v>
      </c>
      <c r="AM135" s="25">
        <v>4.8509187505072264E-2</v>
      </c>
      <c r="AN135" s="25">
        <v>4.8509187505072264E-2</v>
      </c>
      <c r="AO135" s="25">
        <v>4.8509187505072264E-2</v>
      </c>
      <c r="AP135" s="25">
        <v>4.8509187505072264E-2</v>
      </c>
      <c r="AQ135" s="25">
        <v>4.8509187505072264E-2</v>
      </c>
      <c r="AR135" s="25">
        <v>4.8509187505072264E-2</v>
      </c>
      <c r="AS135" s="25">
        <v>4.8509187505072264E-2</v>
      </c>
      <c r="AT135" s="25">
        <v>4.8509187505072264E-2</v>
      </c>
      <c r="AU135" s="25">
        <v>4.8509187505072264E-2</v>
      </c>
      <c r="AV135" s="25">
        <v>4.8509187505072264E-2</v>
      </c>
      <c r="AW135" s="25">
        <v>4.8509187505072264E-2</v>
      </c>
      <c r="AX135" s="25">
        <v>4.8509187505072264E-2</v>
      </c>
      <c r="AY135" s="25">
        <v>4.8509187505072264E-2</v>
      </c>
      <c r="AZ135" s="25">
        <v>4.8509187505072264E-2</v>
      </c>
      <c r="BA135" s="25">
        <v>4.8509187505072264E-2</v>
      </c>
      <c r="BB135" s="25">
        <v>4.8509187505072264E-2</v>
      </c>
      <c r="BC135" s="25">
        <v>4.8509187505072264E-2</v>
      </c>
      <c r="BD135" s="25">
        <v>4.8509187505072264E-2</v>
      </c>
      <c r="BE135" s="25">
        <v>4.8509187505072264E-2</v>
      </c>
      <c r="BF135" s="25">
        <v>4.8509187505072264E-2</v>
      </c>
      <c r="BG135" s="25">
        <v>4.8509187505072264E-2</v>
      </c>
      <c r="BH135" s="25">
        <v>4.8509187505072264E-2</v>
      </c>
      <c r="BI135" s="25">
        <v>4.8509187505072264E-2</v>
      </c>
      <c r="BJ135" s="25">
        <v>4.8509187505072264E-2</v>
      </c>
      <c r="BK135" s="25">
        <v>4.8509187505072264E-2</v>
      </c>
      <c r="BL135" s="25">
        <v>4.8509187505072264E-2</v>
      </c>
      <c r="BM135" s="25">
        <v>4.8509187505072264E-2</v>
      </c>
      <c r="BN135" s="25">
        <v>4.8509187505072264E-2</v>
      </c>
      <c r="BO135" s="25">
        <v>4.8509187505072264E-2</v>
      </c>
      <c r="BP135" s="25">
        <v>4.8509187505072264E-2</v>
      </c>
      <c r="BQ135" s="25">
        <v>4.8509187505072264E-2</v>
      </c>
      <c r="BR135" s="60"/>
      <c r="BS135" s="60"/>
      <c r="BT135" s="60"/>
      <c r="BU135" s="60"/>
    </row>
    <row r="136" spans="2:73">
      <c r="B136" s="2">
        <v>122</v>
      </c>
      <c r="E136" t="s">
        <v>208</v>
      </c>
      <c r="F136" s="19">
        <f t="shared" ref="F136:F139" si="39">BY136</f>
        <v>0</v>
      </c>
      <c r="G136" s="25">
        <f>HLOOKUP($E$3,$P$3:$BW$269,O136,FALSE)</f>
        <v>0</v>
      </c>
      <c r="H136" s="25" t="e">
        <f>LN(H134/G134)*0.3+LN(H135/G135)*0.7</f>
        <v>#DIV/0!</v>
      </c>
      <c r="I136" s="25" t="e">
        <f t="shared" ref="I136:M136" si="40">LN(I134/H134)*0.3+LN(I135/H135)*0.7</f>
        <v>#DIV/0!</v>
      </c>
      <c r="J136" s="25" t="e">
        <f t="shared" si="40"/>
        <v>#DIV/0!</v>
      </c>
      <c r="K136" s="25" t="e">
        <f t="shared" si="40"/>
        <v>#DIV/0!</v>
      </c>
      <c r="L136" s="25" t="e">
        <f t="shared" si="40"/>
        <v>#DIV/0!</v>
      </c>
      <c r="M136" s="25" t="e">
        <f t="shared" si="40"/>
        <v>#DIV/0!</v>
      </c>
      <c r="N136" s="150"/>
      <c r="O136" s="178">
        <v>134</v>
      </c>
      <c r="Q136" s="25">
        <v>4.2877658891077003E-2</v>
      </c>
      <c r="R136" s="25">
        <v>4.2877658891077003E-2</v>
      </c>
      <c r="S136" s="25">
        <v>4.2877658891077003E-2</v>
      </c>
      <c r="T136" s="25">
        <v>4.2877658891077003E-2</v>
      </c>
      <c r="U136" s="25">
        <v>4.2877658891077003E-2</v>
      </c>
      <c r="V136" s="25">
        <v>4.2877658891077003E-2</v>
      </c>
      <c r="W136" s="25">
        <v>4.2877658891077003E-2</v>
      </c>
      <c r="X136" s="25">
        <v>4.2877658891077003E-2</v>
      </c>
      <c r="Y136" s="25">
        <v>4.2877658891077003E-2</v>
      </c>
      <c r="Z136" s="25">
        <v>4.2877658891077003E-2</v>
      </c>
      <c r="AA136" s="25">
        <v>4.2877658891077003E-2</v>
      </c>
      <c r="AB136" s="25">
        <v>4.2877658891077003E-2</v>
      </c>
      <c r="AC136" s="25">
        <v>4.2877658891077003E-2</v>
      </c>
      <c r="AD136" s="25">
        <v>4.2877658891077003E-2</v>
      </c>
      <c r="AE136" s="25">
        <v>4.2877658891077003E-2</v>
      </c>
      <c r="AF136" s="25">
        <v>4.2877658891077003E-2</v>
      </c>
      <c r="AG136" s="25">
        <v>4.2877658891077003E-2</v>
      </c>
      <c r="AH136" s="25">
        <v>4.2877658891077003E-2</v>
      </c>
      <c r="AI136" s="25">
        <v>4.2877658891077003E-2</v>
      </c>
      <c r="AJ136" s="25">
        <v>4.2877658891077003E-2</v>
      </c>
      <c r="AK136" s="25">
        <v>4.2877658891077003E-2</v>
      </c>
      <c r="AL136" s="25">
        <v>4.2877658891077003E-2</v>
      </c>
      <c r="AM136" s="25">
        <v>4.2877658891077003E-2</v>
      </c>
      <c r="AN136" s="25">
        <v>4.2877658891077003E-2</v>
      </c>
      <c r="AO136" s="25">
        <v>4.2877658891077003E-2</v>
      </c>
      <c r="AP136" s="25">
        <v>4.2877658891077003E-2</v>
      </c>
      <c r="AQ136" s="25">
        <v>4.2877658891077003E-2</v>
      </c>
      <c r="AR136" s="25">
        <v>4.2877658891077003E-2</v>
      </c>
      <c r="AS136" s="25">
        <v>4.2877658891077003E-2</v>
      </c>
      <c r="AT136" s="25">
        <v>4.2877658891077003E-2</v>
      </c>
      <c r="AU136" s="25">
        <v>4.2877658891077003E-2</v>
      </c>
      <c r="AV136" s="25">
        <v>4.2877658891077003E-2</v>
      </c>
      <c r="AW136" s="25">
        <v>4.2877658891077003E-2</v>
      </c>
      <c r="AX136" s="25">
        <v>4.2877658891077003E-2</v>
      </c>
      <c r="AY136" s="25">
        <v>4.2877658891077003E-2</v>
      </c>
      <c r="AZ136" s="25">
        <v>4.2877658891077003E-2</v>
      </c>
      <c r="BA136" s="25">
        <v>4.2877658891077003E-2</v>
      </c>
      <c r="BB136" s="25">
        <v>4.2877658891077003E-2</v>
      </c>
      <c r="BC136" s="25">
        <v>4.2877658891077003E-2</v>
      </c>
      <c r="BD136" s="25">
        <v>4.2877658891077003E-2</v>
      </c>
      <c r="BE136" s="25">
        <v>4.2877658891077003E-2</v>
      </c>
      <c r="BF136" s="25">
        <v>4.2877658891077003E-2</v>
      </c>
      <c r="BG136" s="25">
        <v>4.2877658891077003E-2</v>
      </c>
      <c r="BH136" s="25">
        <v>4.2877658891077003E-2</v>
      </c>
      <c r="BI136" s="25">
        <v>4.2877658891077003E-2</v>
      </c>
      <c r="BJ136" s="25">
        <v>4.2877658891077003E-2</v>
      </c>
      <c r="BK136" s="25">
        <v>4.2877658891077003E-2</v>
      </c>
      <c r="BL136" s="25">
        <v>4.2877658891077003E-2</v>
      </c>
      <c r="BM136" s="25">
        <v>4.2877658891077003E-2</v>
      </c>
      <c r="BN136" s="25">
        <v>4.2877658891077003E-2</v>
      </c>
      <c r="BO136" s="25">
        <v>4.2877658891077003E-2</v>
      </c>
      <c r="BP136" s="25">
        <v>4.2877658891077003E-2</v>
      </c>
      <c r="BQ136" s="25">
        <v>4.2877658891077003E-2</v>
      </c>
      <c r="BR136" s="60"/>
      <c r="BS136" s="60"/>
      <c r="BT136" s="60"/>
      <c r="BU136" s="60"/>
    </row>
    <row r="137" spans="2:73">
      <c r="B137" s="2">
        <v>123</v>
      </c>
      <c r="E137" t="s">
        <v>209</v>
      </c>
      <c r="F137" s="65"/>
      <c r="G137" s="15">
        <f>HLOOKUP($E$3,$P$3:$BW$269,O137,FALSE)</f>
        <v>0</v>
      </c>
      <c r="H137" s="21" t="e">
        <f>G137*EXP(H136)</f>
        <v>#DIV/0!</v>
      </c>
      <c r="I137" s="15" t="e">
        <f t="shared" ref="I137:M137" si="41">H137*EXP(I136)</f>
        <v>#DIV/0!</v>
      </c>
      <c r="J137" s="15" t="e">
        <f t="shared" si="41"/>
        <v>#DIV/0!</v>
      </c>
      <c r="K137" s="15" t="e">
        <f t="shared" si="41"/>
        <v>#DIV/0!</v>
      </c>
      <c r="L137" s="15" t="e">
        <f t="shared" si="41"/>
        <v>#DIV/0!</v>
      </c>
      <c r="M137" s="15" t="e">
        <f t="shared" si="41"/>
        <v>#DIV/0!</v>
      </c>
      <c r="N137" s="168"/>
      <c r="O137" s="178">
        <v>135</v>
      </c>
      <c r="Q137" s="15">
        <v>187.03688725906395</v>
      </c>
      <c r="R137" s="15">
        <v>148.34037080609775</v>
      </c>
      <c r="S137" s="15">
        <v>157.48465855325765</v>
      </c>
      <c r="T137" s="15">
        <v>170.50748834136019</v>
      </c>
      <c r="U137" s="15">
        <v>179.67785808938717</v>
      </c>
      <c r="V137" s="15">
        <v>157.71987135324989</v>
      </c>
      <c r="W137" s="15">
        <v>167.96667368949718</v>
      </c>
      <c r="X137" s="15">
        <v>185.59972741509449</v>
      </c>
      <c r="Y137" s="15">
        <v>191.43995238075385</v>
      </c>
      <c r="Z137" s="15">
        <v>187.92797845531874</v>
      </c>
      <c r="AA137" s="15">
        <v>162.90527194756368</v>
      </c>
      <c r="AB137" s="15">
        <v>191.43995238075385</v>
      </c>
      <c r="AC137" s="15">
        <v>152.15503986595184</v>
      </c>
      <c r="AD137" s="15">
        <v>163.888848024981</v>
      </c>
      <c r="AE137" s="15">
        <v>191.43995238075385</v>
      </c>
      <c r="AF137" s="15">
        <v>160.10435146275455</v>
      </c>
      <c r="AG137" s="15">
        <v>157.48465855325765</v>
      </c>
      <c r="AH137" s="15">
        <v>159.55115677537961</v>
      </c>
      <c r="AI137" s="15">
        <v>179.67785808938717</v>
      </c>
      <c r="AJ137" s="15">
        <v>183.35737267422468</v>
      </c>
      <c r="AK137" s="15">
        <v>159.55115677537961</v>
      </c>
      <c r="AL137" s="15">
        <v>145.46099651439201</v>
      </c>
      <c r="AM137" s="15">
        <v>145.46099651439201</v>
      </c>
      <c r="AN137" s="15">
        <v>177.01713271459982</v>
      </c>
      <c r="AO137" s="15">
        <v>185.59972741509449</v>
      </c>
      <c r="AP137" s="15">
        <v>175.48125878750818</v>
      </c>
      <c r="AQ137" s="15">
        <v>152.04366066680421</v>
      </c>
      <c r="AR137" s="15">
        <v>160.67149259591329</v>
      </c>
      <c r="AS137" s="15">
        <v>162.1181157897912</v>
      </c>
      <c r="AT137" s="15">
        <v>163.888848024981</v>
      </c>
      <c r="AU137" s="15">
        <v>179.67785808938717</v>
      </c>
      <c r="AV137" s="15">
        <v>181.25907302328642</v>
      </c>
      <c r="AW137" s="15">
        <v>157.71987135324989</v>
      </c>
      <c r="AX137" s="15">
        <v>157.71987135324989</v>
      </c>
      <c r="AY137" s="15">
        <v>148.75497279207428</v>
      </c>
      <c r="AZ137" s="15">
        <v>165.4725636336521</v>
      </c>
      <c r="BA137" s="15">
        <v>183.35737267422468</v>
      </c>
      <c r="BB137" s="15">
        <v>181.25907302328642</v>
      </c>
      <c r="BC137" s="15">
        <v>187.03688725906395</v>
      </c>
      <c r="BD137" s="15">
        <v>136.89547782398475</v>
      </c>
      <c r="BE137" s="15">
        <v>148.34037080609775</v>
      </c>
      <c r="BF137" s="15">
        <v>136.89547782398475</v>
      </c>
      <c r="BG137" s="15">
        <v>158.28699440194089</v>
      </c>
      <c r="BH137" s="15">
        <v>157.48465855325765</v>
      </c>
      <c r="BI137" s="15">
        <v>157.48465855325765</v>
      </c>
      <c r="BJ137" s="15">
        <v>168.79567169799981</v>
      </c>
      <c r="BK137" s="15">
        <v>187.03688725906395</v>
      </c>
      <c r="BL137" s="15">
        <v>175.48125878750818</v>
      </c>
      <c r="BM137" s="15">
        <v>157.71987135324989</v>
      </c>
      <c r="BN137" s="15">
        <v>159.33261409187875</v>
      </c>
      <c r="BO137" s="15">
        <v>144.1210537005386</v>
      </c>
      <c r="BP137" s="15">
        <v>174.03153542242299</v>
      </c>
      <c r="BQ137" s="15">
        <v>174.544174483219</v>
      </c>
      <c r="BR137" s="60"/>
      <c r="BS137" s="60"/>
      <c r="BT137" s="60"/>
      <c r="BU137" s="60"/>
    </row>
    <row r="138" spans="2:73">
      <c r="B138" s="2">
        <v>124</v>
      </c>
      <c r="F138" s="65"/>
      <c r="G138" s="15"/>
      <c r="H138" s="15"/>
      <c r="I138" s="15"/>
      <c r="J138" s="15"/>
      <c r="K138" s="15"/>
      <c r="L138" s="15"/>
      <c r="M138" s="15"/>
      <c r="N138" s="168"/>
      <c r="O138" s="178">
        <v>136</v>
      </c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60"/>
      <c r="BS138" s="60"/>
      <c r="BT138" s="60"/>
      <c r="BU138" s="60"/>
    </row>
    <row r="139" spans="2:73">
      <c r="B139" s="2">
        <v>125</v>
      </c>
      <c r="E139" t="s">
        <v>210</v>
      </c>
      <c r="F139" s="21">
        <f t="shared" si="39"/>
        <v>0</v>
      </c>
      <c r="G139" s="15">
        <f>HLOOKUP($E$3,$P$3:$BW$269,O139,FALSE)</f>
        <v>0</v>
      </c>
      <c r="H139" s="15">
        <f t="shared" ref="H139:K139" si="42">H113</f>
        <v>0</v>
      </c>
      <c r="I139" s="15">
        <f t="shared" si="42"/>
        <v>0</v>
      </c>
      <c r="J139" s="15">
        <f t="shared" si="42"/>
        <v>0</v>
      </c>
      <c r="K139" s="15">
        <f t="shared" si="42"/>
        <v>0</v>
      </c>
      <c r="L139" s="15">
        <f t="shared" ref="L139" si="43">L113</f>
        <v>0</v>
      </c>
      <c r="M139" s="15">
        <f>M113</f>
        <v>0</v>
      </c>
      <c r="N139" s="168"/>
      <c r="O139" s="178">
        <v>137</v>
      </c>
      <c r="Q139" s="15">
        <v>22.779322766231168</v>
      </c>
      <c r="R139" s="15">
        <v>22.779322766231168</v>
      </c>
      <c r="S139" s="15">
        <v>22.779322766231168</v>
      </c>
      <c r="T139" s="15">
        <v>22.779322766231168</v>
      </c>
      <c r="U139" s="15">
        <v>22.779322766231168</v>
      </c>
      <c r="V139" s="15">
        <v>22.779322766231168</v>
      </c>
      <c r="W139" s="15">
        <v>22.779322766231168</v>
      </c>
      <c r="X139" s="15">
        <v>22.779322766231168</v>
      </c>
      <c r="Y139" s="15">
        <v>22.779322766231168</v>
      </c>
      <c r="Z139" s="15">
        <v>22.779322766231168</v>
      </c>
      <c r="AA139" s="15">
        <v>22.779322766231168</v>
      </c>
      <c r="AB139" s="15">
        <v>22.779322766231168</v>
      </c>
      <c r="AC139" s="15">
        <v>22.779322766231168</v>
      </c>
      <c r="AD139" s="15">
        <v>22.779322766231168</v>
      </c>
      <c r="AE139" s="15">
        <v>22.779322766231168</v>
      </c>
      <c r="AF139" s="15">
        <v>22.779322766231168</v>
      </c>
      <c r="AG139" s="15">
        <v>22.779322766231168</v>
      </c>
      <c r="AH139" s="15">
        <v>22.779322766231168</v>
      </c>
      <c r="AI139" s="15">
        <v>22.779322766231168</v>
      </c>
      <c r="AJ139" s="15">
        <v>22.779322766231168</v>
      </c>
      <c r="AK139" s="15">
        <v>22.779322766231168</v>
      </c>
      <c r="AL139" s="15">
        <v>22.779322766231168</v>
      </c>
      <c r="AM139" s="15">
        <v>22.779322766231168</v>
      </c>
      <c r="AN139" s="15">
        <v>22.779322766231168</v>
      </c>
      <c r="AO139" s="15">
        <v>22.779322766231168</v>
      </c>
      <c r="AP139" s="15">
        <v>22.779322766231168</v>
      </c>
      <c r="AQ139" s="15">
        <v>22.779322766231168</v>
      </c>
      <c r="AR139" s="15">
        <v>22.779322766231168</v>
      </c>
      <c r="AS139" s="15">
        <v>22.779322766231168</v>
      </c>
      <c r="AT139" s="15">
        <v>22.779322766231168</v>
      </c>
      <c r="AU139" s="15">
        <v>22.779322766231168</v>
      </c>
      <c r="AV139" s="15">
        <v>22.779322766231168</v>
      </c>
      <c r="AW139" s="15">
        <v>22.779322766231168</v>
      </c>
      <c r="AX139" s="15">
        <v>22.779322766231168</v>
      </c>
      <c r="AY139" s="15">
        <v>22.779322766231168</v>
      </c>
      <c r="AZ139" s="15">
        <v>22.779322766231168</v>
      </c>
      <c r="BA139" s="15">
        <v>22.779322766231168</v>
      </c>
      <c r="BB139" s="15">
        <v>22.779322766231168</v>
      </c>
      <c r="BC139" s="15">
        <v>22.779322766231168</v>
      </c>
      <c r="BD139" s="15">
        <v>22.779322766231168</v>
      </c>
      <c r="BE139" s="15">
        <v>22.779322766231168</v>
      </c>
      <c r="BF139" s="15">
        <v>22.779322766231168</v>
      </c>
      <c r="BG139" s="15">
        <v>22.779322766231168</v>
      </c>
      <c r="BH139" s="15">
        <v>22.779322766231168</v>
      </c>
      <c r="BI139" s="15">
        <v>22.779322766231168</v>
      </c>
      <c r="BJ139" s="15">
        <v>22.779322766231168</v>
      </c>
      <c r="BK139" s="15">
        <v>22.779322766231168</v>
      </c>
      <c r="BL139" s="15">
        <v>22.779322766231168</v>
      </c>
      <c r="BM139" s="15">
        <v>22.779322766231168</v>
      </c>
      <c r="BN139" s="15">
        <v>22.779322766231168</v>
      </c>
      <c r="BO139" s="15">
        <v>22.779322766231168</v>
      </c>
      <c r="BP139" s="15">
        <v>22.779322766231168</v>
      </c>
      <c r="BQ139" s="15">
        <v>22.779322766231168</v>
      </c>
      <c r="BR139" s="60"/>
      <c r="BS139" s="60"/>
      <c r="BT139" s="60"/>
      <c r="BU139" s="60"/>
    </row>
    <row r="140" spans="2:73">
      <c r="B140" s="2">
        <v>126</v>
      </c>
      <c r="O140" s="178">
        <v>138</v>
      </c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 s="60"/>
      <c r="BS140" s="60"/>
      <c r="BT140" s="60"/>
      <c r="BU140" s="60"/>
    </row>
    <row r="141" spans="2:73">
      <c r="B141" s="2">
        <v>127</v>
      </c>
      <c r="E141" s="23" t="s">
        <v>211</v>
      </c>
      <c r="F141" s="3"/>
      <c r="G141" s="3"/>
      <c r="H141" s="3"/>
      <c r="I141" s="3"/>
      <c r="J141" s="3"/>
      <c r="K141" s="3"/>
      <c r="L141" s="3"/>
      <c r="O141" s="178">
        <v>139</v>
      </c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 s="60"/>
      <c r="BS141" s="60"/>
      <c r="BT141" s="60"/>
      <c r="BU141" s="60"/>
    </row>
    <row r="142" spans="2:73">
      <c r="B142" s="2">
        <v>128</v>
      </c>
      <c r="E142" t="s">
        <v>212</v>
      </c>
      <c r="F142" s="15"/>
      <c r="G142" s="15">
        <f>HLOOKUP($E$3,$P$3:$BW$269,O142,FALSE)</f>
        <v>0</v>
      </c>
      <c r="H142" s="26" t="e">
        <f>'Model Inputs'!H16</f>
        <v>#N/A</v>
      </c>
      <c r="I142" s="26" t="e">
        <f>'Model Inputs'!I16</f>
        <v>#N/A</v>
      </c>
      <c r="J142" s="26" t="e">
        <f>'Model Inputs'!J16</f>
        <v>#N/A</v>
      </c>
      <c r="K142" s="26" t="e">
        <f>'Model Inputs'!K16</f>
        <v>#N/A</v>
      </c>
      <c r="L142" s="26" t="e">
        <f>'Model Inputs'!L16</f>
        <v>#N/A</v>
      </c>
      <c r="M142" s="26" t="e">
        <f>'Model Inputs'!M16</f>
        <v>#N/A</v>
      </c>
      <c r="N142" s="168"/>
      <c r="O142" s="178">
        <v>140</v>
      </c>
      <c r="Q142" s="22">
        <v>51137</v>
      </c>
      <c r="R142" s="22">
        <v>2171</v>
      </c>
      <c r="S142" s="22">
        <v>92</v>
      </c>
      <c r="T142" s="22">
        <v>1234</v>
      </c>
      <c r="U142" s="22">
        <v>1518</v>
      </c>
      <c r="V142" s="22">
        <v>1663</v>
      </c>
      <c r="W142" s="22">
        <v>161</v>
      </c>
      <c r="X142" s="22">
        <v>39</v>
      </c>
      <c r="Y142" s="22">
        <v>174</v>
      </c>
      <c r="Z142" s="22">
        <v>4089</v>
      </c>
      <c r="AA142" s="22">
        <v>3288</v>
      </c>
      <c r="AB142" s="22">
        <v>4721</v>
      </c>
      <c r="AC142" s="22">
        <v>403</v>
      </c>
      <c r="AD142" s="22">
        <v>454</v>
      </c>
      <c r="AE142" s="22">
        <v>1650</v>
      </c>
      <c r="AF142" s="22">
        <v>288</v>
      </c>
      <c r="AG142" s="22">
        <v>83</v>
      </c>
      <c r="AH142" s="22">
        <v>2270</v>
      </c>
      <c r="AI142" s="22">
        <v>700</v>
      </c>
      <c r="AJ142" s="22">
        <v>1690</v>
      </c>
      <c r="AK142" s="22">
        <v>97</v>
      </c>
      <c r="AL142" s="22">
        <v>21</v>
      </c>
      <c r="AM142" s="22">
        <v>73</v>
      </c>
      <c r="AN142" s="22">
        <v>125229</v>
      </c>
      <c r="AO142" s="22">
        <v>12914</v>
      </c>
      <c r="AP142" s="22">
        <v>1813</v>
      </c>
      <c r="AQ142" s="22">
        <v>694</v>
      </c>
      <c r="AR142" s="22">
        <v>246</v>
      </c>
      <c r="AS142" s="22">
        <v>395</v>
      </c>
      <c r="AT142" s="22">
        <v>3122</v>
      </c>
      <c r="AU142" s="22">
        <v>2931</v>
      </c>
      <c r="AV142" s="22">
        <v>1029</v>
      </c>
      <c r="AW142" s="22">
        <v>4649</v>
      </c>
      <c r="AX142" s="22">
        <v>323</v>
      </c>
      <c r="AY142" s="22">
        <v>678</v>
      </c>
      <c r="AZ142" s="22">
        <v>370</v>
      </c>
      <c r="BA142" s="22">
        <v>2081</v>
      </c>
      <c r="BB142" s="22">
        <v>225</v>
      </c>
      <c r="BC142" s="22">
        <v>2386</v>
      </c>
      <c r="BD142" s="22">
        <v>510</v>
      </c>
      <c r="BE142" s="22">
        <v>739</v>
      </c>
      <c r="BF142" s="22">
        <v>83</v>
      </c>
      <c r="BG142" s="22">
        <v>115</v>
      </c>
      <c r="BH142" s="22">
        <v>714</v>
      </c>
      <c r="BI142" s="22">
        <v>1271</v>
      </c>
      <c r="BJ142" s="22">
        <v>148</v>
      </c>
      <c r="BK142" s="22">
        <v>29391</v>
      </c>
      <c r="BL142" s="22">
        <v>308</v>
      </c>
      <c r="BM142" s="22">
        <v>498</v>
      </c>
      <c r="BN142" s="22">
        <v>239</v>
      </c>
      <c r="BO142" s="22">
        <v>605</v>
      </c>
      <c r="BP142" s="22">
        <v>8114</v>
      </c>
      <c r="BQ142" s="22">
        <v>2164</v>
      </c>
      <c r="BR142" s="60"/>
      <c r="BS142" s="60"/>
      <c r="BT142" s="60"/>
      <c r="BU142" s="60"/>
    </row>
    <row r="143" spans="2:73">
      <c r="B143" s="2">
        <v>129</v>
      </c>
      <c r="E143" t="s">
        <v>213</v>
      </c>
      <c r="F143" s="22"/>
      <c r="G143" s="22">
        <f>HLOOKUP($E$3,$P$3:$BW$269,O143,FALSE)</f>
        <v>0</v>
      </c>
      <c r="H143" s="22" t="e">
        <f>(G143*14+H142)/15</f>
        <v>#N/A</v>
      </c>
      <c r="I143" s="22" t="e">
        <f>(H143*15+I142)/16</f>
        <v>#N/A</v>
      </c>
      <c r="J143" s="22" t="e">
        <f>(I143*16+J142)/17</f>
        <v>#N/A</v>
      </c>
      <c r="K143" s="22" t="e">
        <f>(J143*17+K142)/18</f>
        <v>#N/A</v>
      </c>
      <c r="L143" s="22" t="e">
        <f>(K143*17+L142)/18</f>
        <v>#N/A</v>
      </c>
      <c r="M143" s="22" t="e">
        <f>(L143*17+M142)/18</f>
        <v>#N/A</v>
      </c>
      <c r="N143" s="60"/>
      <c r="O143" s="178">
        <v>141</v>
      </c>
      <c r="Q143" s="22">
        <v>26899.113636363636</v>
      </c>
      <c r="R143" s="22">
        <v>1912.9</v>
      </c>
      <c r="S143" s="22">
        <v>92.068181818181813</v>
      </c>
      <c r="T143" s="22">
        <v>851.44545454545448</v>
      </c>
      <c r="U143" s="22">
        <v>1529.4045454545455</v>
      </c>
      <c r="V143" s="22">
        <v>1118.6727272727271</v>
      </c>
      <c r="W143" s="22">
        <v>150.36363636363637</v>
      </c>
      <c r="X143" s="22">
        <v>31.459090909090911</v>
      </c>
      <c r="Y143" s="22">
        <v>153.29545454545456</v>
      </c>
      <c r="Z143" s="22">
        <v>3409.409090909091</v>
      </c>
      <c r="AA143" s="22">
        <v>1630.9363636363639</v>
      </c>
      <c r="AB143" s="22">
        <v>2289.681818181818</v>
      </c>
      <c r="AC143" s="22">
        <v>344.90909090909093</v>
      </c>
      <c r="AD143" s="22">
        <v>403.31363636363636</v>
      </c>
      <c r="AE143" s="22">
        <v>723.33181818181811</v>
      </c>
      <c r="AF143" s="22">
        <v>270.62272727272716</v>
      </c>
      <c r="AG143" s="22">
        <v>80.672727272727244</v>
      </c>
      <c r="AH143" s="22">
        <v>1093.5363636363636</v>
      </c>
      <c r="AI143" s="22">
        <v>376.90909090909093</v>
      </c>
      <c r="AJ143" s="22">
        <v>1469.1909090909089</v>
      </c>
      <c r="AK143" s="22">
        <v>76.827272727272714</v>
      </c>
      <c r="AL143" s="22">
        <v>21.136363636363637</v>
      </c>
      <c r="AM143" s="22">
        <v>67.795454545454547</v>
      </c>
      <c r="AN143" s="22">
        <v>123584.75909090908</v>
      </c>
      <c r="AO143" s="22">
        <v>5566.1818181818189</v>
      </c>
      <c r="AP143" s="22">
        <v>907.90909090909088</v>
      </c>
      <c r="AQ143" s="22">
        <v>380.80909090909097</v>
      </c>
      <c r="AR143" s="22">
        <v>157.40909090909091</v>
      </c>
      <c r="AS143" s="22">
        <v>477.40909090909093</v>
      </c>
      <c r="AT143" s="22">
        <v>2815.2272727272725</v>
      </c>
      <c r="AU143" s="22">
        <v>1611.7045454545455</v>
      </c>
      <c r="AV143" s="22">
        <v>1059.4545454545455</v>
      </c>
      <c r="AW143" s="22">
        <v>2484.4545454545455</v>
      </c>
      <c r="AX143" s="22">
        <v>336.20909090909083</v>
      </c>
      <c r="AY143" s="22">
        <v>714.3</v>
      </c>
      <c r="AZ143" s="22">
        <v>370</v>
      </c>
      <c r="BA143" s="22">
        <v>1654.9545454545455</v>
      </c>
      <c r="BB143" s="22">
        <v>195.83181818181819</v>
      </c>
      <c r="BC143" s="22">
        <v>1230.4545454545455</v>
      </c>
      <c r="BD143" s="22">
        <v>265.28181818181815</v>
      </c>
      <c r="BE143" s="22">
        <v>732.22727272727275</v>
      </c>
      <c r="BF143" s="22">
        <v>69.5</v>
      </c>
      <c r="BG143" s="22">
        <v>98.790909090909096</v>
      </c>
      <c r="BH143" s="22">
        <v>389.24545454545455</v>
      </c>
      <c r="BI143" s="22">
        <v>1250.522727272727</v>
      </c>
      <c r="BJ143" s="22">
        <v>147.7772727272727</v>
      </c>
      <c r="BK143" s="22">
        <v>18904.590909090908</v>
      </c>
      <c r="BL143" s="22">
        <v>255.97727272727272</v>
      </c>
      <c r="BM143" s="22">
        <v>451.85454545454542</v>
      </c>
      <c r="BN143" s="22">
        <v>121.68181818181819</v>
      </c>
      <c r="BO143" s="22">
        <v>501.91818181818184</v>
      </c>
      <c r="BP143" s="22">
        <v>3422.2136363636364</v>
      </c>
      <c r="BQ143" s="22">
        <v>2043.3954545454546</v>
      </c>
      <c r="BR143" s="60"/>
      <c r="BS143" s="60"/>
      <c r="BT143" s="60"/>
      <c r="BU143" s="60"/>
    </row>
    <row r="144" spans="2:73">
      <c r="B144" s="2">
        <v>130</v>
      </c>
      <c r="E144" t="s">
        <v>214</v>
      </c>
      <c r="F144" s="6"/>
      <c r="G144" s="6">
        <f>HLOOKUP($E$3,$P$3:$BW$269,O144,FALSE)</f>
        <v>0</v>
      </c>
      <c r="H144" s="6"/>
      <c r="I144" s="6"/>
      <c r="J144" s="6"/>
      <c r="K144" s="6"/>
      <c r="L144" s="6"/>
      <c r="M144" s="6"/>
      <c r="N144" s="63"/>
      <c r="O144" s="178">
        <v>142</v>
      </c>
      <c r="Q144" s="17">
        <v>997300</v>
      </c>
      <c r="R144" s="17">
        <v>11650</v>
      </c>
      <c r="S144" s="17">
        <v>1663</v>
      </c>
      <c r="T144" s="17">
        <v>36115</v>
      </c>
      <c r="U144" s="17">
        <v>66366</v>
      </c>
      <c r="V144" s="17">
        <v>28627</v>
      </c>
      <c r="W144" s="17">
        <v>6729</v>
      </c>
      <c r="X144" s="17">
        <v>1985</v>
      </c>
      <c r="Y144" s="17">
        <v>12398</v>
      </c>
      <c r="Z144" s="17">
        <v>158989</v>
      </c>
      <c r="AA144" s="17">
        <v>57421</v>
      </c>
      <c r="AB144" s="17">
        <v>86662</v>
      </c>
      <c r="AC144" s="17">
        <v>16426</v>
      </c>
      <c r="AD144" s="17">
        <v>22066</v>
      </c>
      <c r="AE144" s="17">
        <v>28640</v>
      </c>
      <c r="AF144" s="17">
        <v>20362</v>
      </c>
      <c r="AG144" s="17">
        <v>3753</v>
      </c>
      <c r="AH144" s="17">
        <v>47187</v>
      </c>
      <c r="AI144" s="17">
        <v>11038</v>
      </c>
      <c r="AJ144" s="17">
        <v>21534</v>
      </c>
      <c r="AK144" s="17">
        <v>2718</v>
      </c>
      <c r="AL144" s="17">
        <v>1221</v>
      </c>
      <c r="AM144" s="17">
        <v>5499</v>
      </c>
      <c r="AN144" s="17">
        <v>1326943</v>
      </c>
      <c r="AO144" s="17">
        <v>319536</v>
      </c>
      <c r="AP144" s="17">
        <v>15790</v>
      </c>
      <c r="AQ144" s="17">
        <v>27356</v>
      </c>
      <c r="AR144" s="17">
        <v>9996</v>
      </c>
      <c r="AS144" s="17">
        <v>13264</v>
      </c>
      <c r="AT144" s="17">
        <v>152544</v>
      </c>
      <c r="AU144" s="17">
        <v>35111</v>
      </c>
      <c r="AV144" s="17">
        <v>41906</v>
      </c>
      <c r="AW144" s="17">
        <v>51824</v>
      </c>
      <c r="AX144" s="17">
        <v>8672</v>
      </c>
      <c r="AY144" s="17">
        <v>27276</v>
      </c>
      <c r="AZ144" s="17">
        <v>6062</v>
      </c>
      <c r="BA144" s="17">
        <v>66531</v>
      </c>
      <c r="BB144" s="17">
        <v>11685</v>
      </c>
      <c r="BC144" s="17">
        <v>54731</v>
      </c>
      <c r="BD144" s="17">
        <v>10820</v>
      </c>
      <c r="BE144" s="17">
        <v>33487</v>
      </c>
      <c r="BF144" s="17">
        <v>4246</v>
      </c>
      <c r="BG144" s="17">
        <v>5858</v>
      </c>
      <c r="BH144" s="17">
        <v>2779</v>
      </c>
      <c r="BI144" s="17">
        <v>56040</v>
      </c>
      <c r="BJ144" s="17">
        <v>6935</v>
      </c>
      <c r="BK144" s="17">
        <v>744252</v>
      </c>
      <c r="BL144" s="17">
        <v>12985</v>
      </c>
      <c r="BM144" s="17">
        <v>22470</v>
      </c>
      <c r="BN144" s="17">
        <v>3731</v>
      </c>
      <c r="BO144" s="17">
        <v>22822</v>
      </c>
      <c r="BP144" s="17">
        <v>145819</v>
      </c>
      <c r="BQ144" s="17">
        <v>101447</v>
      </c>
      <c r="BR144" s="60"/>
      <c r="BS144" s="60"/>
      <c r="BT144" s="60"/>
      <c r="BU144" s="60"/>
    </row>
    <row r="145" spans="2:73">
      <c r="B145" s="2">
        <v>131</v>
      </c>
      <c r="E145" t="s">
        <v>18</v>
      </c>
      <c r="F145" s="19"/>
      <c r="G145" s="19">
        <f>HLOOKUP($E$3,$P$3:$BW$269,O145,FALSE)</f>
        <v>0</v>
      </c>
      <c r="H145" s="19">
        <f>'Model Inputs'!H17</f>
        <v>0</v>
      </c>
      <c r="I145" s="19">
        <f>'Model Inputs'!I17</f>
        <v>0</v>
      </c>
      <c r="J145" s="19">
        <f>'Model Inputs'!J17</f>
        <v>0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40"/>
      <c r="O145" s="178">
        <v>143</v>
      </c>
      <c r="Q145" s="19">
        <v>8.9118620274741808E-2</v>
      </c>
      <c r="R145" s="19">
        <v>7.3819742489270382E-2</v>
      </c>
      <c r="S145" s="19">
        <v>-2.5856885147324114E-2</v>
      </c>
      <c r="T145" s="19">
        <v>3.5691540910978821E-2</v>
      </c>
      <c r="U145" s="19">
        <v>4.8142120965554654E-2</v>
      </c>
      <c r="V145" s="19">
        <v>8.0134139099451565E-2</v>
      </c>
      <c r="W145" s="19">
        <v>0.12245504532620002</v>
      </c>
      <c r="X145" s="19">
        <v>0.36272040302267</v>
      </c>
      <c r="Y145" s="19">
        <v>2.7827068882077755E-2</v>
      </c>
      <c r="Z145" s="19">
        <v>0.12597097912434194</v>
      </c>
      <c r="AA145" s="19">
        <v>0.10558854774385677</v>
      </c>
      <c r="AB145" s="19">
        <v>6.1641780711269072E-2</v>
      </c>
      <c r="AC145" s="19">
        <v>0.15986850115670279</v>
      </c>
      <c r="AD145" s="19">
        <v>0.1312426357291761</v>
      </c>
      <c r="AE145" s="19">
        <v>0.10150139664804469</v>
      </c>
      <c r="AF145" s="19">
        <v>0.10897750712110794</v>
      </c>
      <c r="AG145" s="19">
        <v>-2.1316280309086064E-3</v>
      </c>
      <c r="AH145" s="19">
        <v>2.2103545468031449E-2</v>
      </c>
      <c r="AI145" s="19">
        <v>8.2261279217249503E-2</v>
      </c>
      <c r="AJ145" s="19">
        <v>7.4022476084331754E-2</v>
      </c>
      <c r="AK145" s="19">
        <v>-1.3980868285504048E-2</v>
      </c>
      <c r="AL145" s="19">
        <v>4.8321048321048318E-2</v>
      </c>
      <c r="AM145" s="19">
        <v>2.8550645571922169E-2</v>
      </c>
      <c r="AN145" s="19">
        <v>0.11352936787789679</v>
      </c>
      <c r="AO145" s="19">
        <v>0.16340255871012968</v>
      </c>
      <c r="AP145" s="19">
        <v>0.48866371120962637</v>
      </c>
      <c r="AQ145" s="19">
        <v>3.9004240386021349E-2</v>
      </c>
      <c r="AR145" s="19">
        <v>0.13755502200880351</v>
      </c>
      <c r="AS145" s="19">
        <v>0.11376658624849216</v>
      </c>
      <c r="AT145" s="19">
        <v>0.10279001468428781</v>
      </c>
      <c r="AU145" s="19">
        <v>0.25507675657201445</v>
      </c>
      <c r="AV145" s="19">
        <v>7.4762563833341289E-2</v>
      </c>
      <c r="AW145" s="19">
        <v>0.14178758876196357</v>
      </c>
      <c r="AX145" s="19">
        <v>0.16270756457564575</v>
      </c>
      <c r="AY145" s="19">
        <v>2.1117465904091508E-2</v>
      </c>
      <c r="AZ145" s="19">
        <v>-1.8145826459914218E-2</v>
      </c>
      <c r="BA145" s="19">
        <v>0.17791706121958184</v>
      </c>
      <c r="BB145" s="19">
        <v>0.11433461703038084</v>
      </c>
      <c r="BC145" s="19">
        <v>0.14889185288045167</v>
      </c>
      <c r="BD145" s="19">
        <v>8.8262476894639563E-2</v>
      </c>
      <c r="BE145" s="19">
        <v>1.9559829187445876E-2</v>
      </c>
      <c r="BF145" s="19">
        <v>4.0508714083843621E-2</v>
      </c>
      <c r="BG145" s="19">
        <v>3.6872652782519631E-2</v>
      </c>
      <c r="BH145" s="19">
        <v>6.9809283915077361E-2</v>
      </c>
      <c r="BI145" s="19">
        <v>2.3786581013561743E-2</v>
      </c>
      <c r="BJ145" s="19">
        <v>0.23330930064888247</v>
      </c>
      <c r="BK145" s="19">
        <v>6.8715972546933027E-2</v>
      </c>
      <c r="BL145" s="19">
        <v>0.2071621101270697</v>
      </c>
      <c r="BM145" s="19">
        <v>0.16835781041388517</v>
      </c>
      <c r="BN145" s="19">
        <v>0.17609220048244439</v>
      </c>
      <c r="BO145" s="19">
        <v>8.7941459994741913E-2</v>
      </c>
      <c r="BP145" s="19">
        <v>0.12064271459823479</v>
      </c>
      <c r="BQ145" s="19">
        <v>0.13683006890297397</v>
      </c>
      <c r="BR145" s="60"/>
      <c r="BS145" s="60"/>
      <c r="BT145" s="60"/>
      <c r="BU145" s="60"/>
    </row>
    <row r="146" spans="2:73">
      <c r="B146" s="2">
        <v>132</v>
      </c>
      <c r="O146" s="178">
        <v>144</v>
      </c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 s="60"/>
      <c r="BS146" s="60"/>
      <c r="BT146" s="60"/>
      <c r="BU146" s="60"/>
    </row>
    <row r="147" spans="2:73">
      <c r="B147" s="2">
        <v>133</v>
      </c>
      <c r="C147" t="s">
        <v>215</v>
      </c>
      <c r="E147"/>
      <c r="O147" s="178">
        <v>145</v>
      </c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 s="60"/>
      <c r="BS147" s="60"/>
      <c r="BT147" s="60"/>
      <c r="BU147" s="60"/>
    </row>
    <row r="148" spans="2:73">
      <c r="B148" s="2">
        <v>134</v>
      </c>
      <c r="E148"/>
      <c r="O148" s="178">
        <v>146</v>
      </c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 s="60"/>
      <c r="BS148" s="60"/>
      <c r="BT148" s="60"/>
      <c r="BU148" s="60"/>
    </row>
    <row r="149" spans="2:73" outlineLevel="1">
      <c r="B149" s="2">
        <v>135</v>
      </c>
      <c r="C149" s="8" t="s">
        <v>216</v>
      </c>
      <c r="D149" s="8"/>
      <c r="E149"/>
      <c r="O149" s="178">
        <v>147</v>
      </c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 s="60"/>
      <c r="BS149" s="60"/>
      <c r="BT149" s="60"/>
      <c r="BU149" s="60"/>
    </row>
    <row r="150" spans="2:73" outlineLevel="1">
      <c r="B150" s="2">
        <v>136</v>
      </c>
      <c r="C150" s="8"/>
      <c r="D150" s="8"/>
      <c r="E150"/>
      <c r="O150" s="178">
        <v>148</v>
      </c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 s="60"/>
      <c r="BS150" s="60"/>
      <c r="BT150" s="60"/>
      <c r="BU150" s="60"/>
    </row>
    <row r="151" spans="2:73" outlineLevel="1">
      <c r="B151" s="2">
        <v>137</v>
      </c>
      <c r="E151" t="s">
        <v>217</v>
      </c>
      <c r="F151" s="21"/>
      <c r="G151" s="21">
        <f t="shared" ref="G151:G158" si="44">HLOOKUP($E$3,$P$3:$BW$269,O151,FALSE)</f>
        <v>0</v>
      </c>
      <c r="H151" s="21">
        <f t="shared" ref="H151:M151" si="45">G151</f>
        <v>0</v>
      </c>
      <c r="I151" s="21">
        <f t="shared" si="45"/>
        <v>0</v>
      </c>
      <c r="J151" s="21">
        <f t="shared" si="45"/>
        <v>0</v>
      </c>
      <c r="K151" s="21">
        <f t="shared" si="45"/>
        <v>0</v>
      </c>
      <c r="L151" s="21">
        <f t="shared" si="45"/>
        <v>0</v>
      </c>
      <c r="M151" s="21">
        <f t="shared" si="45"/>
        <v>0</v>
      </c>
      <c r="N151" s="171"/>
      <c r="O151" s="178">
        <v>149</v>
      </c>
      <c r="Q151" s="21">
        <v>1</v>
      </c>
      <c r="R151" s="21">
        <v>1</v>
      </c>
      <c r="S151" s="21">
        <v>1</v>
      </c>
      <c r="T151" s="21">
        <v>1</v>
      </c>
      <c r="U151" s="21">
        <v>1</v>
      </c>
      <c r="V151" s="21">
        <v>1</v>
      </c>
      <c r="W151" s="21">
        <v>1</v>
      </c>
      <c r="X151" s="21">
        <v>1</v>
      </c>
      <c r="Y151" s="21">
        <v>1</v>
      </c>
      <c r="Z151" s="21">
        <v>1</v>
      </c>
      <c r="AA151" s="21">
        <v>1</v>
      </c>
      <c r="AB151" s="21">
        <v>1</v>
      </c>
      <c r="AC151" s="21">
        <v>1</v>
      </c>
      <c r="AD151" s="21">
        <v>1</v>
      </c>
      <c r="AE151" s="21">
        <v>1</v>
      </c>
      <c r="AF151" s="21">
        <v>1</v>
      </c>
      <c r="AG151" s="21">
        <v>1</v>
      </c>
      <c r="AH151" s="21">
        <v>1</v>
      </c>
      <c r="AI151" s="21">
        <v>1</v>
      </c>
      <c r="AJ151" s="21">
        <v>1</v>
      </c>
      <c r="AK151" s="21">
        <v>1</v>
      </c>
      <c r="AL151" s="21">
        <v>1</v>
      </c>
      <c r="AM151" s="21">
        <v>1</v>
      </c>
      <c r="AN151" s="21">
        <v>1</v>
      </c>
      <c r="AO151" s="21">
        <v>1</v>
      </c>
      <c r="AP151" s="21">
        <v>1</v>
      </c>
      <c r="AQ151" s="21">
        <v>1</v>
      </c>
      <c r="AR151" s="21">
        <v>1</v>
      </c>
      <c r="AS151" s="21">
        <v>1</v>
      </c>
      <c r="AT151" s="21">
        <v>1</v>
      </c>
      <c r="AU151" s="21">
        <v>1</v>
      </c>
      <c r="AV151" s="21">
        <v>1</v>
      </c>
      <c r="AW151" s="21">
        <v>1</v>
      </c>
      <c r="AX151" s="21">
        <v>1</v>
      </c>
      <c r="AY151" s="21">
        <v>1</v>
      </c>
      <c r="AZ151" s="21">
        <v>1</v>
      </c>
      <c r="BA151" s="21">
        <v>1</v>
      </c>
      <c r="BB151" s="21">
        <v>1</v>
      </c>
      <c r="BC151" s="21">
        <v>1</v>
      </c>
      <c r="BD151" s="21">
        <v>1</v>
      </c>
      <c r="BE151" s="21">
        <v>1</v>
      </c>
      <c r="BF151" s="21">
        <v>1</v>
      </c>
      <c r="BG151" s="21">
        <v>1</v>
      </c>
      <c r="BH151" s="21">
        <v>1</v>
      </c>
      <c r="BI151" s="21">
        <v>1</v>
      </c>
      <c r="BJ151" s="21">
        <v>1</v>
      </c>
      <c r="BK151" s="21">
        <v>1</v>
      </c>
      <c r="BL151" s="21">
        <v>1</v>
      </c>
      <c r="BM151" s="21">
        <v>1</v>
      </c>
      <c r="BN151" s="21">
        <v>1</v>
      </c>
      <c r="BO151" s="21">
        <v>1</v>
      </c>
      <c r="BP151" s="21">
        <v>1</v>
      </c>
      <c r="BQ151" s="21">
        <v>1</v>
      </c>
      <c r="BR151" s="60"/>
      <c r="BS151" s="60"/>
      <c r="BT151" s="60"/>
      <c r="BU151" s="60"/>
    </row>
    <row r="152" spans="2:73" outlineLevel="1">
      <c r="B152" s="2">
        <v>138</v>
      </c>
      <c r="E152" t="s">
        <v>218</v>
      </c>
      <c r="F152" s="27"/>
      <c r="G152" s="27">
        <f t="shared" si="44"/>
        <v>0</v>
      </c>
      <c r="H152" s="27" t="e">
        <f>H113/H137</f>
        <v>#DIV/0!</v>
      </c>
      <c r="I152" s="27" t="e">
        <f t="shared" ref="I152:K152" si="46">I113/I137</f>
        <v>#DIV/0!</v>
      </c>
      <c r="J152" s="27" t="e">
        <f t="shared" si="46"/>
        <v>#DIV/0!</v>
      </c>
      <c r="K152" s="27" t="e">
        <f t="shared" si="46"/>
        <v>#DIV/0!</v>
      </c>
      <c r="L152" s="27" t="e">
        <f t="shared" ref="L152:M152" si="47">L113/L137</f>
        <v>#DIV/0!</v>
      </c>
      <c r="M152" s="27" t="e">
        <f t="shared" si="47"/>
        <v>#DIV/0!</v>
      </c>
      <c r="N152" s="172"/>
      <c r="O152" s="178">
        <v>150</v>
      </c>
      <c r="Q152" s="27">
        <v>0.12179053608115083</v>
      </c>
      <c r="R152" s="27">
        <v>0.15356118258600707</v>
      </c>
      <c r="S152" s="27">
        <v>0.14464471000219828</v>
      </c>
      <c r="T152" s="27">
        <v>0.13359719850324933</v>
      </c>
      <c r="U152" s="27">
        <v>0.12677868607994414</v>
      </c>
      <c r="V152" s="27">
        <v>0.14442899661775427</v>
      </c>
      <c r="W152" s="27">
        <v>0.13561810962775253</v>
      </c>
      <c r="X152" s="27">
        <v>0.12273360033167036</v>
      </c>
      <c r="Y152" s="27">
        <v>0.11898938796707126</v>
      </c>
      <c r="Z152" s="27">
        <v>0.12121304636737271</v>
      </c>
      <c r="AA152" s="27">
        <v>0.13983171013374834</v>
      </c>
      <c r="AB152" s="27">
        <v>0.11898938796707126</v>
      </c>
      <c r="AC152" s="27">
        <v>0.14971126021392184</v>
      </c>
      <c r="AD152" s="27">
        <v>0.13899251255191564</v>
      </c>
      <c r="AE152" s="27">
        <v>0.11898938796707126</v>
      </c>
      <c r="AF152" s="27">
        <v>0.14227797407199375</v>
      </c>
      <c r="AG152" s="27">
        <v>0.14464471000219828</v>
      </c>
      <c r="AH152" s="27">
        <v>0.14277127929758923</v>
      </c>
      <c r="AI152" s="27">
        <v>0.12677868607994414</v>
      </c>
      <c r="AJ152" s="27">
        <v>0.12423456135960086</v>
      </c>
      <c r="AK152" s="27">
        <v>0.14277127929758923</v>
      </c>
      <c r="AL152" s="27">
        <v>0.15660089860567789</v>
      </c>
      <c r="AM152" s="27">
        <v>0.15660089860567789</v>
      </c>
      <c r="AN152" s="27">
        <v>0.12868428279740404</v>
      </c>
      <c r="AO152" s="27">
        <v>0.12273360033167036</v>
      </c>
      <c r="AP152" s="27">
        <v>0.12981057306988464</v>
      </c>
      <c r="AQ152" s="27">
        <v>0.14982093081901568</v>
      </c>
      <c r="AR152" s="27">
        <v>0.14177575871234899</v>
      </c>
      <c r="AS152" s="27">
        <v>0.14051065579720742</v>
      </c>
      <c r="AT152" s="27">
        <v>0.13899251255191564</v>
      </c>
      <c r="AU152" s="27">
        <v>0.12677868607994414</v>
      </c>
      <c r="AV152" s="27">
        <v>0.12567273122545816</v>
      </c>
      <c r="AW152" s="27">
        <v>0.14442899661775427</v>
      </c>
      <c r="AX152" s="27">
        <v>0.14442899661775427</v>
      </c>
      <c r="AY152" s="27">
        <v>0.15313318498650458</v>
      </c>
      <c r="AZ152" s="27">
        <v>0.13766223394389077</v>
      </c>
      <c r="BA152" s="27">
        <v>0.12423456135960086</v>
      </c>
      <c r="BB152" s="27">
        <v>0.12567273122545816</v>
      </c>
      <c r="BC152" s="27">
        <v>0.12179053608115083</v>
      </c>
      <c r="BD152" s="27">
        <v>0.16639938096070636</v>
      </c>
      <c r="BE152" s="27">
        <v>0.15356118258600707</v>
      </c>
      <c r="BF152" s="27">
        <v>0.16639938096070636</v>
      </c>
      <c r="BG152" s="27">
        <v>0.1439115250895929</v>
      </c>
      <c r="BH152" s="27">
        <v>0.14464471000219828</v>
      </c>
      <c r="BI152" s="27">
        <v>0.14464471000219828</v>
      </c>
      <c r="BJ152" s="27">
        <v>0.13495205497322654</v>
      </c>
      <c r="BK152" s="27">
        <v>0.12179053608115083</v>
      </c>
      <c r="BL152" s="27">
        <v>0.12981057306988464</v>
      </c>
      <c r="BM152" s="27">
        <v>0.14442899661775427</v>
      </c>
      <c r="BN152" s="27">
        <v>0.1429671062391252</v>
      </c>
      <c r="BO152" s="27">
        <v>0.15805687081335876</v>
      </c>
      <c r="BP152" s="27">
        <v>0.13050617421454724</v>
      </c>
      <c r="BQ152" s="27">
        <v>0.13050749378302062</v>
      </c>
      <c r="BR152" s="60"/>
      <c r="BS152" s="60"/>
      <c r="BT152" s="60"/>
      <c r="BU152" s="60"/>
    </row>
    <row r="153" spans="2:73" outlineLevel="1">
      <c r="B153" s="2">
        <v>139</v>
      </c>
      <c r="E153" t="s">
        <v>219</v>
      </c>
      <c r="F153" s="17"/>
      <c r="G153" s="17">
        <f t="shared" si="44"/>
        <v>0</v>
      </c>
      <c r="H153" s="17" t="e">
        <f t="shared" ref="H153:K153" si="48">H96</f>
        <v>#N/A</v>
      </c>
      <c r="I153" s="17" t="e">
        <f t="shared" si="48"/>
        <v>#N/A</v>
      </c>
      <c r="J153" s="17" t="e">
        <f t="shared" si="48"/>
        <v>#N/A</v>
      </c>
      <c r="K153" s="17" t="e">
        <f t="shared" si="48"/>
        <v>#N/A</v>
      </c>
      <c r="L153" s="17" t="e">
        <f t="shared" ref="L153:M153" si="49">L96</f>
        <v>#N/A</v>
      </c>
      <c r="M153" s="17" t="e">
        <f t="shared" si="49"/>
        <v>#N/A</v>
      </c>
      <c r="N153" s="39"/>
      <c r="O153" s="178">
        <v>151</v>
      </c>
      <c r="Q153" s="17">
        <v>1086178</v>
      </c>
      <c r="R153" s="17">
        <v>12510</v>
      </c>
      <c r="S153" s="17">
        <v>1620</v>
      </c>
      <c r="T153" s="17">
        <v>37404</v>
      </c>
      <c r="U153" s="17">
        <v>69561</v>
      </c>
      <c r="V153" s="17">
        <v>30921</v>
      </c>
      <c r="W153" s="17">
        <v>7553</v>
      </c>
      <c r="X153" s="17">
        <v>2705</v>
      </c>
      <c r="Y153" s="17">
        <v>12743</v>
      </c>
      <c r="Z153" s="17">
        <v>179017</v>
      </c>
      <c r="AA153" s="17">
        <v>63484</v>
      </c>
      <c r="AB153" s="17">
        <v>92004</v>
      </c>
      <c r="AC153" s="17">
        <v>19052</v>
      </c>
      <c r="AD153" s="17">
        <v>24962</v>
      </c>
      <c r="AE153" s="17">
        <v>31547</v>
      </c>
      <c r="AF153" s="17">
        <v>22581</v>
      </c>
      <c r="AG153" s="17">
        <v>3745</v>
      </c>
      <c r="AH153" s="17">
        <v>48230</v>
      </c>
      <c r="AI153" s="17">
        <v>11946</v>
      </c>
      <c r="AJ153" s="17">
        <v>23128</v>
      </c>
      <c r="AK153" s="17">
        <v>2680</v>
      </c>
      <c r="AL153" s="17">
        <v>1280</v>
      </c>
      <c r="AM153" s="17">
        <v>5656</v>
      </c>
      <c r="AN153" s="17">
        <v>1477590</v>
      </c>
      <c r="AO153" s="17">
        <v>371749</v>
      </c>
      <c r="AP153" s="17">
        <v>23506</v>
      </c>
      <c r="AQ153" s="17">
        <v>28423</v>
      </c>
      <c r="AR153" s="17">
        <v>11371</v>
      </c>
      <c r="AS153" s="17">
        <v>14773</v>
      </c>
      <c r="AT153" s="17">
        <v>168224</v>
      </c>
      <c r="AU153" s="17">
        <v>44067</v>
      </c>
      <c r="AV153" s="17">
        <v>45039</v>
      </c>
      <c r="AW153" s="17">
        <v>59172</v>
      </c>
      <c r="AX153" s="17">
        <v>10083</v>
      </c>
      <c r="AY153" s="17">
        <v>27852</v>
      </c>
      <c r="AZ153" s="17">
        <v>5952</v>
      </c>
      <c r="BA153" s="17">
        <v>78368</v>
      </c>
      <c r="BB153" s="17">
        <v>13021</v>
      </c>
      <c r="BC153" s="17">
        <v>62880</v>
      </c>
      <c r="BD153" s="17">
        <v>11775</v>
      </c>
      <c r="BE153" s="17">
        <v>34142</v>
      </c>
      <c r="BF153" s="17">
        <v>4418</v>
      </c>
      <c r="BG153" s="17">
        <v>6074</v>
      </c>
      <c r="BH153" s="17">
        <v>2973</v>
      </c>
      <c r="BI153" s="17">
        <v>57373</v>
      </c>
      <c r="BJ153" s="17">
        <v>8553</v>
      </c>
      <c r="BK153" s="17">
        <v>795394</v>
      </c>
      <c r="BL153" s="17">
        <v>15675</v>
      </c>
      <c r="BM153" s="17">
        <v>26253</v>
      </c>
      <c r="BN153" s="17">
        <v>4388</v>
      </c>
      <c r="BO153" s="17">
        <v>24829</v>
      </c>
      <c r="BP153" s="17">
        <v>163411</v>
      </c>
      <c r="BQ153" s="17">
        <v>115328</v>
      </c>
      <c r="BR153" s="60"/>
      <c r="BS153" s="60"/>
      <c r="BT153" s="60"/>
      <c r="BU153" s="60"/>
    </row>
    <row r="154" spans="2:73" outlineLevel="1">
      <c r="B154" s="2">
        <v>140</v>
      </c>
      <c r="E154" t="s">
        <v>220</v>
      </c>
      <c r="F154" s="17"/>
      <c r="G154" s="17">
        <f t="shared" si="44"/>
        <v>0</v>
      </c>
      <c r="H154" s="17" t="e">
        <f t="shared" ref="H154:K154" si="50">H131</f>
        <v>#N/A</v>
      </c>
      <c r="I154" s="17" t="e">
        <f t="shared" si="50"/>
        <v>#N/A</v>
      </c>
      <c r="J154" s="17" t="e">
        <f t="shared" si="50"/>
        <v>#N/A</v>
      </c>
      <c r="K154" s="17" t="e">
        <f t="shared" si="50"/>
        <v>#N/A</v>
      </c>
      <c r="L154" s="17" t="e">
        <f t="shared" ref="L154:M154" si="51">L131</f>
        <v>#N/A</v>
      </c>
      <c r="M154" s="17" t="e">
        <f t="shared" si="51"/>
        <v>#N/A</v>
      </c>
      <c r="N154" s="39"/>
      <c r="O154" s="178">
        <v>152</v>
      </c>
      <c r="Q154" s="17">
        <v>6110911.2599999998</v>
      </c>
      <c r="R154" s="17">
        <v>52764</v>
      </c>
      <c r="S154" s="17">
        <v>8722</v>
      </c>
      <c r="T154" s="17">
        <v>219364</v>
      </c>
      <c r="U154" s="17">
        <v>379690</v>
      </c>
      <c r="V154" s="17">
        <v>116948</v>
      </c>
      <c r="W154" s="17">
        <v>39945</v>
      </c>
      <c r="X154" s="17">
        <v>7643</v>
      </c>
      <c r="Y154" s="17">
        <v>65612</v>
      </c>
      <c r="Z154" s="17">
        <v>750598</v>
      </c>
      <c r="AA154" s="17">
        <v>314474</v>
      </c>
      <c r="AB154" s="17">
        <v>656700</v>
      </c>
      <c r="AC154" s="17">
        <v>70523</v>
      </c>
      <c r="AD154" s="17">
        <v>136289</v>
      </c>
      <c r="AE154" s="17">
        <v>143420</v>
      </c>
      <c r="AF154" s="17">
        <v>116734</v>
      </c>
      <c r="AG154" s="17">
        <v>18859</v>
      </c>
      <c r="AH154" s="17">
        <v>206940</v>
      </c>
      <c r="AI154" s="17">
        <v>69436</v>
      </c>
      <c r="AJ154" s="17">
        <v>214152</v>
      </c>
      <c r="AK154" s="17">
        <v>22617</v>
      </c>
      <c r="AL154" s="17">
        <v>7653</v>
      </c>
      <c r="AM154" s="17">
        <v>40003</v>
      </c>
      <c r="AN154" s="17">
        <v>6841022</v>
      </c>
      <c r="AO154" s="17">
        <v>1518168</v>
      </c>
      <c r="AP154" s="17">
        <v>71721</v>
      </c>
      <c r="AQ154" s="17">
        <v>147462</v>
      </c>
      <c r="AR154" s="17">
        <v>50701</v>
      </c>
      <c r="AS154" s="17">
        <v>69984</v>
      </c>
      <c r="AT154" s="17">
        <v>719375</v>
      </c>
      <c r="AU154" s="17">
        <v>194762</v>
      </c>
      <c r="AV154" s="17">
        <v>204588</v>
      </c>
      <c r="AW154" s="17">
        <v>269269</v>
      </c>
      <c r="AX154" s="17">
        <v>52067</v>
      </c>
      <c r="AY154" s="17">
        <v>138403</v>
      </c>
      <c r="AZ154" s="17">
        <v>26895</v>
      </c>
      <c r="BA154" s="17">
        <v>389078</v>
      </c>
      <c r="BB154" s="17">
        <v>53650</v>
      </c>
      <c r="BC154" s="17">
        <v>244040</v>
      </c>
      <c r="BD154" s="17">
        <v>47940</v>
      </c>
      <c r="BE154" s="17">
        <v>156336</v>
      </c>
      <c r="BF154" s="17">
        <v>19991</v>
      </c>
      <c r="BG154" s="17">
        <v>39622</v>
      </c>
      <c r="BH154" s="17">
        <v>22753</v>
      </c>
      <c r="BI154" s="17">
        <v>221752</v>
      </c>
      <c r="BJ154" s="17">
        <v>48436</v>
      </c>
      <c r="BK154" s="17">
        <v>5018278</v>
      </c>
      <c r="BL154" s="17">
        <v>37505</v>
      </c>
      <c r="BM154" s="17">
        <v>104372</v>
      </c>
      <c r="BN154" s="17">
        <v>19855</v>
      </c>
      <c r="BO154" s="17">
        <v>94390</v>
      </c>
      <c r="BP154" s="17">
        <v>681698</v>
      </c>
      <c r="BQ154" s="17">
        <v>580026</v>
      </c>
      <c r="BR154" s="60"/>
      <c r="BS154" s="60"/>
      <c r="BT154" s="60"/>
      <c r="BU154" s="60"/>
    </row>
    <row r="155" spans="2:73" outlineLevel="1">
      <c r="B155" s="2">
        <v>141</v>
      </c>
      <c r="E155" t="s">
        <v>221</v>
      </c>
      <c r="F155" s="24"/>
      <c r="G155" s="24">
        <f t="shared" si="44"/>
        <v>0</v>
      </c>
      <c r="H155" s="24" t="e">
        <f t="shared" ref="H155:K155" si="52">H97</f>
        <v>#N/A</v>
      </c>
      <c r="I155" s="24" t="e">
        <f t="shared" si="52"/>
        <v>#N/A</v>
      </c>
      <c r="J155" s="24" t="e">
        <f t="shared" si="52"/>
        <v>#N/A</v>
      </c>
      <c r="K155" s="24" t="e">
        <f t="shared" si="52"/>
        <v>#N/A</v>
      </c>
      <c r="L155" s="24" t="e">
        <f t="shared" ref="L155:M155" si="53">L97</f>
        <v>#N/A</v>
      </c>
      <c r="M155" s="24" t="e">
        <f t="shared" si="53"/>
        <v>#N/A</v>
      </c>
      <c r="N155" s="169"/>
      <c r="O155" s="178">
        <v>153</v>
      </c>
      <c r="Q155" s="24">
        <v>27034535870.480499</v>
      </c>
      <c r="R155" s="24">
        <v>271104830.44999999</v>
      </c>
      <c r="S155" s="24">
        <v>28522759.170000002</v>
      </c>
      <c r="T155" s="24">
        <v>953862086</v>
      </c>
      <c r="U155" s="24">
        <v>1502712382</v>
      </c>
      <c r="V155" s="24">
        <v>485819444.00999999</v>
      </c>
      <c r="W155" s="24">
        <v>148992172.16</v>
      </c>
      <c r="X155" s="24">
        <v>31457252</v>
      </c>
      <c r="Y155" s="24">
        <v>246117376</v>
      </c>
      <c r="Z155" s="24">
        <v>3594149979</v>
      </c>
      <c r="AA155" s="24">
        <v>1252301419.01</v>
      </c>
      <c r="AB155" s="24">
        <v>2162811439.3600001</v>
      </c>
      <c r="AC155" s="24">
        <v>314551992.36000001</v>
      </c>
      <c r="AD155" s="24">
        <v>629085520.64999998</v>
      </c>
      <c r="AE155" s="24">
        <v>565569080.75999999</v>
      </c>
      <c r="AF155" s="24">
        <v>602119699.61000001</v>
      </c>
      <c r="AG155" s="24">
        <v>68838291.430000007</v>
      </c>
      <c r="AH155" s="24">
        <v>838624757.69000006</v>
      </c>
      <c r="AI155" s="24">
        <v>259911886.53</v>
      </c>
      <c r="AJ155" s="24">
        <v>505510926</v>
      </c>
      <c r="AK155" s="24">
        <v>73308995.290000007</v>
      </c>
      <c r="AL155" s="24">
        <v>19016326</v>
      </c>
      <c r="AM155" s="24">
        <v>139172811.49000001</v>
      </c>
      <c r="AN155" s="24">
        <v>38347150672.719498</v>
      </c>
      <c r="AO155" s="24">
        <v>7298068533.5</v>
      </c>
      <c r="AP155" s="24">
        <v>307008084.56</v>
      </c>
      <c r="AQ155" s="24">
        <v>664341137.20000005</v>
      </c>
      <c r="AR155" s="24">
        <v>232977721.50999999</v>
      </c>
      <c r="AS155" s="24">
        <v>295018733.26999998</v>
      </c>
      <c r="AT155" s="24">
        <v>3231684900.1933999</v>
      </c>
      <c r="AU155" s="24">
        <v>969441530.51999998</v>
      </c>
      <c r="AV155" s="24">
        <v>829117234.69000006</v>
      </c>
      <c r="AW155" s="24">
        <v>1290753216.6400001</v>
      </c>
      <c r="AX155" s="24">
        <v>287819884.76999998</v>
      </c>
      <c r="AY155" s="24">
        <v>534285847.88999999</v>
      </c>
      <c r="AZ155" s="24">
        <v>112840271.22</v>
      </c>
      <c r="BA155" s="24">
        <v>1683038599.1500001</v>
      </c>
      <c r="BB155" s="24">
        <v>263703615.56999999</v>
      </c>
      <c r="BC155" s="24">
        <v>1097433066.9100001</v>
      </c>
      <c r="BD155" s="24">
        <v>180324917</v>
      </c>
      <c r="BE155" s="24">
        <v>596581098.65999997</v>
      </c>
      <c r="BF155" s="24">
        <v>86756868</v>
      </c>
      <c r="BG155" s="24">
        <v>102355465.76000001</v>
      </c>
      <c r="BH155" s="24">
        <v>80051392.930000007</v>
      </c>
      <c r="BI155" s="24">
        <v>937233022.21000004</v>
      </c>
      <c r="BJ155" s="24">
        <v>179401959</v>
      </c>
      <c r="BK155" s="24">
        <v>23728746387</v>
      </c>
      <c r="BL155" s="24">
        <v>150690344</v>
      </c>
      <c r="BM155" s="24">
        <v>384936745</v>
      </c>
      <c r="BN155" s="24">
        <v>112032060.45</v>
      </c>
      <c r="BO155" s="24">
        <v>435303751.14999998</v>
      </c>
      <c r="BP155" s="24">
        <v>3317730900.8685999</v>
      </c>
      <c r="BQ155" s="24">
        <v>2895402762.21</v>
      </c>
      <c r="BR155" s="60"/>
      <c r="BS155" s="60"/>
      <c r="BT155" s="60"/>
      <c r="BU155" s="60"/>
    </row>
    <row r="156" spans="2:73" outlineLevel="1">
      <c r="B156" s="2">
        <v>142</v>
      </c>
      <c r="E156" t="s">
        <v>222</v>
      </c>
      <c r="F156" s="28"/>
      <c r="G156" s="28">
        <f t="shared" si="44"/>
        <v>0</v>
      </c>
      <c r="H156" s="28" t="e">
        <f t="shared" ref="H156:K156" si="54">H143</f>
        <v>#N/A</v>
      </c>
      <c r="I156" s="28" t="e">
        <f t="shared" si="54"/>
        <v>#N/A</v>
      </c>
      <c r="J156" s="28" t="e">
        <f t="shared" si="54"/>
        <v>#N/A</v>
      </c>
      <c r="K156" s="28" t="e">
        <f t="shared" si="54"/>
        <v>#N/A</v>
      </c>
      <c r="L156" s="28" t="e">
        <f t="shared" ref="L156:M156" si="55">L143</f>
        <v>#N/A</v>
      </c>
      <c r="M156" s="28" t="e">
        <f t="shared" si="55"/>
        <v>#N/A</v>
      </c>
      <c r="N156" s="173"/>
      <c r="O156" s="178">
        <v>154</v>
      </c>
      <c r="Q156" s="28">
        <v>27952.934782608696</v>
      </c>
      <c r="R156" s="28">
        <v>1924.1217391304349</v>
      </c>
      <c r="S156" s="28">
        <v>92.065217391304344</v>
      </c>
      <c r="T156" s="28">
        <v>868.07826086956516</v>
      </c>
      <c r="U156" s="28">
        <v>1528.9086956521739</v>
      </c>
      <c r="V156" s="28">
        <v>1142.3391304347824</v>
      </c>
      <c r="W156" s="28">
        <v>150.82608695652175</v>
      </c>
      <c r="X156" s="28">
        <v>31.786956521739132</v>
      </c>
      <c r="Y156" s="28">
        <v>154.19565217391306</v>
      </c>
      <c r="Z156" s="28">
        <v>3438.9565217391305</v>
      </c>
      <c r="AA156" s="28">
        <v>1702.9826086956525</v>
      </c>
      <c r="AB156" s="28">
        <v>2395.391304347826</v>
      </c>
      <c r="AC156" s="28">
        <v>347.43478260869568</v>
      </c>
      <c r="AD156" s="28">
        <v>405.51739130434783</v>
      </c>
      <c r="AE156" s="28">
        <v>763.62173913043478</v>
      </c>
      <c r="AF156" s="28">
        <v>271.37826086956511</v>
      </c>
      <c r="AG156" s="28">
        <v>80.773913043478231</v>
      </c>
      <c r="AH156" s="28">
        <v>1144.6869565217391</v>
      </c>
      <c r="AI156" s="28">
        <v>390.95652173913044</v>
      </c>
      <c r="AJ156" s="28">
        <v>1478.7913043478259</v>
      </c>
      <c r="AK156" s="28">
        <v>77.704347826086945</v>
      </c>
      <c r="AL156" s="28">
        <v>21.130434782608695</v>
      </c>
      <c r="AM156" s="28">
        <v>68.021739130434781</v>
      </c>
      <c r="AN156" s="28">
        <v>123656.24782608694</v>
      </c>
      <c r="AO156" s="28">
        <v>5885.652173913043</v>
      </c>
      <c r="AP156" s="28">
        <v>947.26086956521738</v>
      </c>
      <c r="AQ156" s="28">
        <v>394.42608695652177</v>
      </c>
      <c r="AR156" s="28">
        <v>161.2608695652174</v>
      </c>
      <c r="AS156" s="28">
        <v>473.82608695652175</v>
      </c>
      <c r="AT156" s="28">
        <v>2828.565217391304</v>
      </c>
      <c r="AU156" s="28">
        <v>1669.0652173913043</v>
      </c>
      <c r="AV156" s="28">
        <v>1058.1304347826087</v>
      </c>
      <c r="AW156" s="28">
        <v>2578.5652173913045</v>
      </c>
      <c r="AX156" s="28">
        <v>335.63478260869562</v>
      </c>
      <c r="AY156" s="28">
        <v>712.72173913043468</v>
      </c>
      <c r="AZ156" s="28">
        <v>370</v>
      </c>
      <c r="BA156" s="28">
        <v>1673.4782608695652</v>
      </c>
      <c r="BB156" s="28">
        <v>197.1</v>
      </c>
      <c r="BC156" s="28">
        <v>1280.695652173913</v>
      </c>
      <c r="BD156" s="28">
        <v>275.92173913043473</v>
      </c>
      <c r="BE156" s="28">
        <v>732.52173913043475</v>
      </c>
      <c r="BF156" s="28">
        <v>70.086956521739125</v>
      </c>
      <c r="BG156" s="28">
        <v>99.495652173913044</v>
      </c>
      <c r="BH156" s="28">
        <v>403.36521739130433</v>
      </c>
      <c r="BI156" s="28">
        <v>1251.4130434782605</v>
      </c>
      <c r="BJ156" s="28">
        <v>147.78695652173911</v>
      </c>
      <c r="BK156" s="28">
        <v>19360.521739130436</v>
      </c>
      <c r="BL156" s="28">
        <v>258.23913043478262</v>
      </c>
      <c r="BM156" s="28">
        <v>453.86086956521734</v>
      </c>
      <c r="BN156" s="28">
        <v>126.78260869565217</v>
      </c>
      <c r="BO156" s="28">
        <v>506.40000000000003</v>
      </c>
      <c r="BP156" s="28">
        <v>3626.2043478260866</v>
      </c>
      <c r="BQ156" s="28">
        <v>2048.6391304347826</v>
      </c>
      <c r="BR156" s="60"/>
      <c r="BS156" s="60"/>
      <c r="BT156" s="60"/>
      <c r="BU156" s="60"/>
    </row>
    <row r="157" spans="2:73" outlineLevel="1">
      <c r="B157" s="2">
        <v>143</v>
      </c>
      <c r="E157" t="s">
        <v>223</v>
      </c>
      <c r="F157" s="20"/>
      <c r="G157" s="20">
        <f t="shared" si="44"/>
        <v>0</v>
      </c>
      <c r="H157" s="20">
        <f t="shared" ref="H157:L157" si="56">H145</f>
        <v>0</v>
      </c>
      <c r="I157" s="20">
        <f t="shared" si="56"/>
        <v>0</v>
      </c>
      <c r="J157" s="20">
        <f t="shared" si="56"/>
        <v>0</v>
      </c>
      <c r="K157" s="20">
        <f t="shared" si="56"/>
        <v>0</v>
      </c>
      <c r="L157" s="20">
        <f t="shared" si="56"/>
        <v>0</v>
      </c>
      <c r="M157" s="20">
        <f t="shared" ref="M157" si="57">M145</f>
        <v>0</v>
      </c>
      <c r="N157" s="43"/>
      <c r="O157" s="178">
        <v>155</v>
      </c>
      <c r="Q157" s="20">
        <v>8.9118620274741808E-2</v>
      </c>
      <c r="R157" s="20">
        <v>7.3819742489270382E-2</v>
      </c>
      <c r="S157" s="20">
        <v>-2.5856885147324114E-2</v>
      </c>
      <c r="T157" s="20">
        <v>3.5691540910978821E-2</v>
      </c>
      <c r="U157" s="20">
        <v>4.8142120965554654E-2</v>
      </c>
      <c r="V157" s="20">
        <v>8.0134139099451565E-2</v>
      </c>
      <c r="W157" s="20">
        <v>0.12245504532620002</v>
      </c>
      <c r="X157" s="20">
        <v>0.36272040302267</v>
      </c>
      <c r="Y157" s="20">
        <v>2.7827068882077755E-2</v>
      </c>
      <c r="Z157" s="20">
        <v>0.12597097912434194</v>
      </c>
      <c r="AA157" s="20">
        <v>0.10558854774385677</v>
      </c>
      <c r="AB157" s="20">
        <v>6.1641780711269072E-2</v>
      </c>
      <c r="AC157" s="20">
        <v>0.15986850115670279</v>
      </c>
      <c r="AD157" s="20">
        <v>0.1312426357291761</v>
      </c>
      <c r="AE157" s="20">
        <v>0.10150139664804469</v>
      </c>
      <c r="AF157" s="20">
        <v>0.10897750712110794</v>
      </c>
      <c r="AG157" s="20">
        <v>-2.1316280309086064E-3</v>
      </c>
      <c r="AH157" s="20">
        <v>2.2103545468031449E-2</v>
      </c>
      <c r="AI157" s="20">
        <v>8.2261279217249503E-2</v>
      </c>
      <c r="AJ157" s="20">
        <v>7.4022476084331754E-2</v>
      </c>
      <c r="AK157" s="20">
        <v>-1.3980868285504048E-2</v>
      </c>
      <c r="AL157" s="20">
        <v>4.8321048321048318E-2</v>
      </c>
      <c r="AM157" s="20">
        <v>2.8550645571922169E-2</v>
      </c>
      <c r="AN157" s="20">
        <v>0.11352936787789679</v>
      </c>
      <c r="AO157" s="20">
        <v>0.16340255871012968</v>
      </c>
      <c r="AP157" s="20">
        <v>0.48866371120962637</v>
      </c>
      <c r="AQ157" s="20">
        <v>3.9004240386021349E-2</v>
      </c>
      <c r="AR157" s="20">
        <v>0.13755502200880351</v>
      </c>
      <c r="AS157" s="20">
        <v>0.11376658624849216</v>
      </c>
      <c r="AT157" s="20">
        <v>0.10279001468428781</v>
      </c>
      <c r="AU157" s="20">
        <v>0.25507675657201445</v>
      </c>
      <c r="AV157" s="20">
        <v>7.4762563833341289E-2</v>
      </c>
      <c r="AW157" s="20">
        <v>0.14178758876196357</v>
      </c>
      <c r="AX157" s="20">
        <v>0.16270756457564575</v>
      </c>
      <c r="AY157" s="20">
        <v>2.1117465904091508E-2</v>
      </c>
      <c r="AZ157" s="20">
        <v>-1.8145826459914218E-2</v>
      </c>
      <c r="BA157" s="20">
        <v>0.17791706121958184</v>
      </c>
      <c r="BB157" s="20">
        <v>0.11433461703038084</v>
      </c>
      <c r="BC157" s="20">
        <v>0.14889185288045167</v>
      </c>
      <c r="BD157" s="20">
        <v>8.8262476894639563E-2</v>
      </c>
      <c r="BE157" s="20">
        <v>1.9559829187445876E-2</v>
      </c>
      <c r="BF157" s="20">
        <v>4.0508714083843621E-2</v>
      </c>
      <c r="BG157" s="20">
        <v>3.6872652782519631E-2</v>
      </c>
      <c r="BH157" s="20">
        <v>6.9809283915077361E-2</v>
      </c>
      <c r="BI157" s="20">
        <v>2.3786581013561743E-2</v>
      </c>
      <c r="BJ157" s="20">
        <v>0.23330930064888247</v>
      </c>
      <c r="BK157" s="20">
        <v>6.8715972546933027E-2</v>
      </c>
      <c r="BL157" s="20">
        <v>0.2071621101270697</v>
      </c>
      <c r="BM157" s="20">
        <v>0.16835781041388517</v>
      </c>
      <c r="BN157" s="20">
        <v>0.17609220048244439</v>
      </c>
      <c r="BO157" s="20">
        <v>8.7941459994741913E-2</v>
      </c>
      <c r="BP157" s="20">
        <v>0.12064271459823479</v>
      </c>
      <c r="BQ157" s="20">
        <v>0.13683006890297397</v>
      </c>
      <c r="BR157" s="60"/>
      <c r="BS157" s="60"/>
      <c r="BT157" s="60"/>
      <c r="BU157" s="60"/>
    </row>
    <row r="158" spans="2:73" outlineLevel="1">
      <c r="B158" s="2">
        <v>144</v>
      </c>
      <c r="E158" t="s">
        <v>224</v>
      </c>
      <c r="G158">
        <f t="shared" si="44"/>
        <v>0</v>
      </c>
      <c r="H158">
        <f t="shared" ref="H158:M158" si="58">H5-2006</f>
        <v>19</v>
      </c>
      <c r="I158">
        <f t="shared" si="58"/>
        <v>20</v>
      </c>
      <c r="J158">
        <f t="shared" si="58"/>
        <v>21</v>
      </c>
      <c r="K158">
        <f t="shared" si="58"/>
        <v>22</v>
      </c>
      <c r="L158">
        <f t="shared" si="58"/>
        <v>23</v>
      </c>
      <c r="M158">
        <f t="shared" si="58"/>
        <v>24</v>
      </c>
      <c r="O158" s="178">
        <v>156</v>
      </c>
      <c r="Q158">
        <v>18</v>
      </c>
      <c r="R158">
        <v>18</v>
      </c>
      <c r="S158">
        <v>18</v>
      </c>
      <c r="T158">
        <v>18</v>
      </c>
      <c r="U158">
        <v>18</v>
      </c>
      <c r="V158">
        <v>18</v>
      </c>
      <c r="W158">
        <v>18</v>
      </c>
      <c r="X158">
        <v>18</v>
      </c>
      <c r="Y158">
        <v>18</v>
      </c>
      <c r="Z158">
        <v>18</v>
      </c>
      <c r="AA158">
        <v>18</v>
      </c>
      <c r="AB158">
        <v>18</v>
      </c>
      <c r="AC158">
        <v>18</v>
      </c>
      <c r="AD158">
        <v>18</v>
      </c>
      <c r="AE158">
        <v>18</v>
      </c>
      <c r="AF158">
        <v>18</v>
      </c>
      <c r="AG158">
        <v>18</v>
      </c>
      <c r="AH158">
        <v>18</v>
      </c>
      <c r="AI158">
        <v>18</v>
      </c>
      <c r="AJ158">
        <v>18</v>
      </c>
      <c r="AK158">
        <v>18</v>
      </c>
      <c r="AL158">
        <v>18</v>
      </c>
      <c r="AM158">
        <v>18</v>
      </c>
      <c r="AN158">
        <v>18</v>
      </c>
      <c r="AO158">
        <v>18</v>
      </c>
      <c r="AP158">
        <v>18</v>
      </c>
      <c r="AQ158">
        <v>18</v>
      </c>
      <c r="AR158">
        <v>18</v>
      </c>
      <c r="AS158">
        <v>18</v>
      </c>
      <c r="AT158">
        <v>18</v>
      </c>
      <c r="AU158">
        <v>18</v>
      </c>
      <c r="AV158">
        <v>18</v>
      </c>
      <c r="AW158">
        <v>18</v>
      </c>
      <c r="AX158">
        <v>18</v>
      </c>
      <c r="AY158">
        <v>18</v>
      </c>
      <c r="AZ158">
        <v>18</v>
      </c>
      <c r="BA158">
        <v>18</v>
      </c>
      <c r="BB158">
        <v>18</v>
      </c>
      <c r="BC158">
        <v>18</v>
      </c>
      <c r="BD158">
        <v>18</v>
      </c>
      <c r="BE158">
        <v>18</v>
      </c>
      <c r="BF158">
        <v>18</v>
      </c>
      <c r="BG158">
        <v>18</v>
      </c>
      <c r="BH158">
        <v>18</v>
      </c>
      <c r="BI158">
        <v>18</v>
      </c>
      <c r="BJ158">
        <v>18</v>
      </c>
      <c r="BK158">
        <v>18</v>
      </c>
      <c r="BL158">
        <v>18</v>
      </c>
      <c r="BM158">
        <v>18</v>
      </c>
      <c r="BN158">
        <v>18</v>
      </c>
      <c r="BO158">
        <v>18</v>
      </c>
      <c r="BP158">
        <v>18</v>
      </c>
      <c r="BQ158">
        <v>18</v>
      </c>
      <c r="BR158" s="60"/>
      <c r="BS158" s="60"/>
      <c r="BT158" s="60"/>
      <c r="BU158" s="60"/>
    </row>
    <row r="159" spans="2:73" outlineLevel="1">
      <c r="B159" s="2">
        <v>145</v>
      </c>
      <c r="E159"/>
      <c r="O159" s="178">
        <v>157</v>
      </c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 s="60"/>
      <c r="BS159" s="60"/>
      <c r="BT159" s="60"/>
      <c r="BU159" s="60"/>
    </row>
    <row r="160" spans="2:73" outlineLevel="1">
      <c r="B160" s="2">
        <v>146</v>
      </c>
      <c r="D160" s="8"/>
      <c r="E160"/>
      <c r="O160" s="178">
        <v>158</v>
      </c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 s="60"/>
      <c r="BS160" s="60"/>
      <c r="BT160" s="60"/>
      <c r="BU160" s="60"/>
    </row>
    <row r="161" spans="2:73" outlineLevel="1">
      <c r="B161" s="2">
        <v>147</v>
      </c>
      <c r="C161" s="8" t="s">
        <v>225</v>
      </c>
      <c r="D161" s="8"/>
      <c r="E161"/>
      <c r="O161" s="178">
        <v>159</v>
      </c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 s="60"/>
      <c r="BS161" s="60"/>
      <c r="BT161" s="60"/>
      <c r="BU161" s="60"/>
    </row>
    <row r="162" spans="2:73" outlineLevel="1">
      <c r="B162" s="2">
        <v>148</v>
      </c>
      <c r="D162">
        <v>91</v>
      </c>
      <c r="E162" t="s">
        <v>217</v>
      </c>
      <c r="F162" s="32"/>
      <c r="G162" s="32">
        <f t="shared" ref="G162:G179" si="59">HLOOKUP($E$3,$P$3:$BW$269,O162,FALSE)</f>
        <v>0</v>
      </c>
      <c r="H162" s="32">
        <f t="shared" ref="H162:M179" si="60">G162</f>
        <v>0</v>
      </c>
      <c r="I162" s="32">
        <f t="shared" si="60"/>
        <v>0</v>
      </c>
      <c r="J162" s="32">
        <f t="shared" si="60"/>
        <v>0</v>
      </c>
      <c r="K162" s="32">
        <f t="shared" si="60"/>
        <v>0</v>
      </c>
      <c r="L162" s="32">
        <f t="shared" si="60"/>
        <v>0</v>
      </c>
      <c r="M162" s="32">
        <f t="shared" si="60"/>
        <v>0</v>
      </c>
      <c r="N162" s="174"/>
      <c r="O162" s="178">
        <v>160</v>
      </c>
      <c r="Q162" s="31">
        <v>12.817219145404639</v>
      </c>
      <c r="R162" s="31">
        <v>12.809732041092667</v>
      </c>
      <c r="S162" s="31">
        <v>12.815667288766317</v>
      </c>
      <c r="T162" s="31">
        <v>12.814549938113361</v>
      </c>
      <c r="U162" s="31">
        <v>12.816805233884939</v>
      </c>
      <c r="V162" s="31">
        <v>12.81288440307239</v>
      </c>
      <c r="W162" s="31">
        <v>12.81331330994302</v>
      </c>
      <c r="X162" s="31">
        <v>12.810934558134596</v>
      </c>
      <c r="Y162" s="31">
        <v>12.811148202512005</v>
      </c>
      <c r="Z162" s="31">
        <v>12.814879887835255</v>
      </c>
      <c r="AA162" s="31">
        <v>12.821412544937436</v>
      </c>
      <c r="AB162" s="31">
        <v>12.819095782593745</v>
      </c>
      <c r="AC162" s="31">
        <v>12.812338831390388</v>
      </c>
      <c r="AD162" s="31">
        <v>12.812096781482326</v>
      </c>
      <c r="AE162" s="31">
        <v>12.815345078290729</v>
      </c>
      <c r="AF162" s="31">
        <v>12.815711468242117</v>
      </c>
      <c r="AG162" s="31">
        <v>12.812372588661209</v>
      </c>
      <c r="AH162" s="31">
        <v>12.816091448430351</v>
      </c>
      <c r="AI162" s="31">
        <v>12.814546852239651</v>
      </c>
      <c r="AJ162" s="31">
        <v>12.81145662132478</v>
      </c>
      <c r="AK162" s="31">
        <v>12.814922528786086</v>
      </c>
      <c r="AL162" s="31">
        <v>12.817662753008971</v>
      </c>
      <c r="AM162" s="31">
        <v>12.806567709189416</v>
      </c>
      <c r="AN162" s="31">
        <v>12.815090519596231</v>
      </c>
      <c r="AO162" s="31">
        <v>12.815281989642113</v>
      </c>
      <c r="AP162" s="31">
        <v>12.815901074724351</v>
      </c>
      <c r="AQ162" s="31">
        <v>12.814116835927887</v>
      </c>
      <c r="AR162" s="31">
        <v>12.812859046489152</v>
      </c>
      <c r="AS162" s="31">
        <v>12.819461334344746</v>
      </c>
      <c r="AT162" s="31">
        <v>12.813083541286099</v>
      </c>
      <c r="AU162" s="31">
        <v>12.819261214706257</v>
      </c>
      <c r="AV162" s="31">
        <v>12.814306444850608</v>
      </c>
      <c r="AW162" s="31">
        <v>12.787701892268222</v>
      </c>
      <c r="AX162" s="31">
        <v>12.810935258155617</v>
      </c>
      <c r="AY162" s="31">
        <v>12.814773798938791</v>
      </c>
      <c r="AZ162" s="31">
        <v>12.831090199996751</v>
      </c>
      <c r="BA162" s="31">
        <v>12.811928566157505</v>
      </c>
      <c r="BB162" s="31">
        <v>12.814734709841771</v>
      </c>
      <c r="BC162" s="31">
        <v>12.819457458886518</v>
      </c>
      <c r="BD162" s="31">
        <v>12.814374704096441</v>
      </c>
      <c r="BE162" s="31">
        <v>12.806437742471982</v>
      </c>
      <c r="BF162" s="31">
        <v>12.822060011014516</v>
      </c>
      <c r="BG162" s="31">
        <v>12.812317891678893</v>
      </c>
      <c r="BH162" s="31">
        <v>12.814570121024731</v>
      </c>
      <c r="BI162" s="31">
        <v>12.809840579464703</v>
      </c>
      <c r="BJ162" s="31">
        <v>12.814244071673096</v>
      </c>
      <c r="BK162" s="31">
        <v>12.802268129032575</v>
      </c>
      <c r="BL162" s="31">
        <v>12.815287046759257</v>
      </c>
      <c r="BM162" s="31">
        <v>12.815763359841434</v>
      </c>
      <c r="BN162" s="31">
        <v>12.815289735331385</v>
      </c>
      <c r="BO162" s="31">
        <v>12.813463903341642</v>
      </c>
      <c r="BP162" s="31">
        <v>12.820177946526355</v>
      </c>
      <c r="BQ162" s="31">
        <v>12.816571389915095</v>
      </c>
      <c r="BR162" s="60"/>
      <c r="BS162" s="60"/>
      <c r="BT162" s="60"/>
      <c r="BU162" s="60"/>
    </row>
    <row r="163" spans="2:73" outlineLevel="1">
      <c r="B163" s="2">
        <v>149</v>
      </c>
      <c r="D163">
        <v>92</v>
      </c>
      <c r="E163" t="s">
        <v>218</v>
      </c>
      <c r="F163" s="32"/>
      <c r="G163" s="32">
        <f t="shared" si="59"/>
        <v>0</v>
      </c>
      <c r="H163" s="32">
        <f t="shared" si="60"/>
        <v>0</v>
      </c>
      <c r="I163" s="32">
        <f t="shared" si="60"/>
        <v>0</v>
      </c>
      <c r="J163" s="32">
        <f t="shared" si="60"/>
        <v>0</v>
      </c>
      <c r="K163" s="32">
        <f t="shared" si="60"/>
        <v>0</v>
      </c>
      <c r="L163" s="32">
        <f t="shared" si="60"/>
        <v>0</v>
      </c>
      <c r="M163" s="32">
        <f t="shared" si="60"/>
        <v>0</v>
      </c>
      <c r="N163" s="174"/>
      <c r="O163" s="178">
        <v>161</v>
      </c>
      <c r="Q163" s="31">
        <v>0.62712970811613922</v>
      </c>
      <c r="R163" s="31">
        <v>0.62643242664315246</v>
      </c>
      <c r="S163" s="31">
        <v>0.62653853064688692</v>
      </c>
      <c r="T163" s="31">
        <v>0.6328047547232748</v>
      </c>
      <c r="U163" s="31">
        <v>0.62645281025512112</v>
      </c>
      <c r="V163" s="31">
        <v>0.62777892695115167</v>
      </c>
      <c r="W163" s="31">
        <v>0.62722193683244376</v>
      </c>
      <c r="X163" s="31">
        <v>0.63118119214696933</v>
      </c>
      <c r="Y163" s="31">
        <v>0.62748695413763633</v>
      </c>
      <c r="Z163" s="31">
        <v>0.62695084028967196</v>
      </c>
      <c r="AA163" s="31">
        <v>0.62821524004612495</v>
      </c>
      <c r="AB163" s="31">
        <v>0.62671730298834671</v>
      </c>
      <c r="AC163" s="31">
        <v>0.6293676487913592</v>
      </c>
      <c r="AD163" s="31">
        <v>0.62771962840268625</v>
      </c>
      <c r="AE163" s="31">
        <v>0.62607624823750918</v>
      </c>
      <c r="AF163" s="31">
        <v>0.62209521131343637</v>
      </c>
      <c r="AG163" s="31">
        <v>0.62704150513783619</v>
      </c>
      <c r="AH163" s="31">
        <v>0.62747095513449158</v>
      </c>
      <c r="AI163" s="31">
        <v>0.6287665026882101</v>
      </c>
      <c r="AJ163" s="31">
        <v>0.62561845200004551</v>
      </c>
      <c r="AK163" s="31">
        <v>0.62749416150340098</v>
      </c>
      <c r="AL163" s="31">
        <v>0.62696440111624496</v>
      </c>
      <c r="AM163" s="31">
        <v>0.630250030542991</v>
      </c>
      <c r="AN163" s="31">
        <v>0.63013282520267999</v>
      </c>
      <c r="AO163" s="31">
        <v>0.62764389189673109</v>
      </c>
      <c r="AP163" s="31">
        <v>0.62779738691986353</v>
      </c>
      <c r="AQ163" s="31">
        <v>0.62903862070960403</v>
      </c>
      <c r="AR163" s="31">
        <v>0.62667799323262352</v>
      </c>
      <c r="AS163" s="31">
        <v>0.62706798998948121</v>
      </c>
      <c r="AT163" s="31">
        <v>0.63057730008522872</v>
      </c>
      <c r="AU163" s="31">
        <v>0.62545240797989465</v>
      </c>
      <c r="AV163" s="31">
        <v>0.62769902096511809</v>
      </c>
      <c r="AW163" s="31">
        <v>0.62881456567055571</v>
      </c>
      <c r="AX163" s="31">
        <v>0.62469391589931944</v>
      </c>
      <c r="AY163" s="31">
        <v>0.62569353366657343</v>
      </c>
      <c r="AZ163" s="31">
        <v>0.62680751453324146</v>
      </c>
      <c r="BA163" s="31">
        <v>0.62460732905682403</v>
      </c>
      <c r="BB163" s="31">
        <v>0.62743525406525413</v>
      </c>
      <c r="BC163" s="31">
        <v>0.62689304939036861</v>
      </c>
      <c r="BD163" s="31">
        <v>0.62692417872216433</v>
      </c>
      <c r="BE163" s="31">
        <v>0.63089926250244477</v>
      </c>
      <c r="BF163" s="31">
        <v>0.62426122025757624</v>
      </c>
      <c r="BG163" s="31">
        <v>0.62763723446719488</v>
      </c>
      <c r="BH163" s="31">
        <v>0.62666654379396858</v>
      </c>
      <c r="BI163" s="31">
        <v>0.63219180354371862</v>
      </c>
      <c r="BJ163" s="31">
        <v>0.62698617183391536</v>
      </c>
      <c r="BK163" s="31">
        <v>0.63227166604871299</v>
      </c>
      <c r="BL163" s="31">
        <v>0.62622775446724177</v>
      </c>
      <c r="BM163" s="31">
        <v>0.62845189561653692</v>
      </c>
      <c r="BN163" s="31">
        <v>0.62705212360064444</v>
      </c>
      <c r="BO163" s="31">
        <v>0.62689728434480774</v>
      </c>
      <c r="BP163" s="31">
        <v>0.62523314168334332</v>
      </c>
      <c r="BQ163" s="31">
        <v>0.62625791288463828</v>
      </c>
      <c r="BR163" s="60"/>
      <c r="BS163" s="60"/>
      <c r="BT163" s="60"/>
      <c r="BU163" s="60"/>
    </row>
    <row r="164" spans="2:73" outlineLevel="1">
      <c r="B164" s="2">
        <v>150</v>
      </c>
      <c r="D164">
        <v>93</v>
      </c>
      <c r="E164" t="s">
        <v>219</v>
      </c>
      <c r="F164" s="32"/>
      <c r="G164" s="32">
        <f t="shared" si="59"/>
        <v>0</v>
      </c>
      <c r="H164" s="32">
        <f t="shared" si="60"/>
        <v>0</v>
      </c>
      <c r="I164" s="32">
        <f t="shared" si="60"/>
        <v>0</v>
      </c>
      <c r="J164" s="32">
        <f t="shared" si="60"/>
        <v>0</v>
      </c>
      <c r="K164" s="32">
        <f t="shared" si="60"/>
        <v>0</v>
      </c>
      <c r="L164" s="32">
        <f t="shared" si="60"/>
        <v>0</v>
      </c>
      <c r="M164" s="32">
        <f t="shared" si="60"/>
        <v>0</v>
      </c>
      <c r="N164" s="174"/>
      <c r="O164" s="178">
        <v>162</v>
      </c>
      <c r="Q164" s="31">
        <v>0.42381762023795266</v>
      </c>
      <c r="R164" s="31">
        <v>0.45713993689039062</v>
      </c>
      <c r="S164" s="31">
        <v>0.4439023607460244</v>
      </c>
      <c r="T164" s="31">
        <v>0.44057142147939932</v>
      </c>
      <c r="U164" s="31">
        <v>0.43873386187248575</v>
      </c>
      <c r="V164" s="31">
        <v>0.44479564805494209</v>
      </c>
      <c r="W164" s="31">
        <v>0.44755158910340032</v>
      </c>
      <c r="X164" s="31">
        <v>0.44745410998208301</v>
      </c>
      <c r="Y164" s="31">
        <v>0.44313835605104801</v>
      </c>
      <c r="Z164" s="31">
        <v>0.44037823971385298</v>
      </c>
      <c r="AA164" s="31">
        <v>0.42638488478866743</v>
      </c>
      <c r="AB164" s="31">
        <v>0.45244742162916041</v>
      </c>
      <c r="AC164" s="31">
        <v>0.44061715082506375</v>
      </c>
      <c r="AD164" s="31">
        <v>0.45271762057555354</v>
      </c>
      <c r="AE164" s="31">
        <v>0.44682826788847246</v>
      </c>
      <c r="AF164" s="31">
        <v>0.45201542149564689</v>
      </c>
      <c r="AG164" s="31">
        <v>0.4464027375197227</v>
      </c>
      <c r="AH164" s="31">
        <v>0.43862936786240148</v>
      </c>
      <c r="AI164" s="31">
        <v>0.43902133767751522</v>
      </c>
      <c r="AJ164" s="31">
        <v>0.43647701585188614</v>
      </c>
      <c r="AK164" s="31">
        <v>0.43962692290821337</v>
      </c>
      <c r="AL164" s="31">
        <v>0.45389437066785804</v>
      </c>
      <c r="AM164" s="31">
        <v>0.44425993474703762</v>
      </c>
      <c r="AN164" s="31">
        <v>0.40372588554868494</v>
      </c>
      <c r="AO164" s="31">
        <v>0.44481289096321819</v>
      </c>
      <c r="AP164" s="31">
        <v>0.44245966585891083</v>
      </c>
      <c r="AQ164" s="31">
        <v>0.44290459816855243</v>
      </c>
      <c r="AR164" s="31">
        <v>0.448688905956176</v>
      </c>
      <c r="AS164" s="31">
        <v>0.43982965445396532</v>
      </c>
      <c r="AT164" s="31">
        <v>0.4500217885029455</v>
      </c>
      <c r="AU164" s="31">
        <v>0.45820846274877775</v>
      </c>
      <c r="AV164" s="31">
        <v>0.44786381497226846</v>
      </c>
      <c r="AW164" s="31">
        <v>0.49067198763245296</v>
      </c>
      <c r="AX164" s="31">
        <v>0.44850949404180862</v>
      </c>
      <c r="AY164" s="31">
        <v>0.44530287863498574</v>
      </c>
      <c r="AZ164" s="31">
        <v>0.42476869962767549</v>
      </c>
      <c r="BA164" s="31">
        <v>0.45612132967833618</v>
      </c>
      <c r="BB164" s="31">
        <v>0.44337554057814377</v>
      </c>
      <c r="BC164" s="31">
        <v>0.45682379493569403</v>
      </c>
      <c r="BD164" s="31">
        <v>0.44494767057280865</v>
      </c>
      <c r="BE164" s="31">
        <v>0.44131893231242408</v>
      </c>
      <c r="BF164" s="31">
        <v>0.43709079094380021</v>
      </c>
      <c r="BG164" s="31">
        <v>0.45048620372916154</v>
      </c>
      <c r="BH164" s="31">
        <v>0.44556299156779983</v>
      </c>
      <c r="BI164" s="31">
        <v>0.42625427330755833</v>
      </c>
      <c r="BJ164" s="31">
        <v>0.44494104793733213</v>
      </c>
      <c r="BK164" s="31">
        <v>0.46436063113248105</v>
      </c>
      <c r="BL164" s="31">
        <v>0.44449362529585673</v>
      </c>
      <c r="BM164" s="31">
        <v>0.44342744550240265</v>
      </c>
      <c r="BN164" s="31">
        <v>0.44683231305323856</v>
      </c>
      <c r="BO164" s="31">
        <v>0.44532584848564594</v>
      </c>
      <c r="BP164" s="31">
        <v>0.48009712300465496</v>
      </c>
      <c r="BQ164" s="31">
        <v>0.4358896076051535</v>
      </c>
      <c r="BR164" s="60"/>
      <c r="BS164" s="60"/>
      <c r="BT164" s="60"/>
      <c r="BU164" s="60"/>
    </row>
    <row r="165" spans="2:73" outlineLevel="1">
      <c r="B165" s="2">
        <v>151</v>
      </c>
      <c r="D165">
        <v>94</v>
      </c>
      <c r="E165" t="s">
        <v>220</v>
      </c>
      <c r="F165" s="32"/>
      <c r="G165" s="32">
        <f t="shared" si="59"/>
        <v>0</v>
      </c>
      <c r="H165" s="32">
        <f t="shared" si="60"/>
        <v>0</v>
      </c>
      <c r="I165" s="32">
        <f t="shared" si="60"/>
        <v>0</v>
      </c>
      <c r="J165" s="32">
        <f t="shared" si="60"/>
        <v>0</v>
      </c>
      <c r="K165" s="32">
        <f t="shared" si="60"/>
        <v>0</v>
      </c>
      <c r="L165" s="32">
        <f t="shared" si="60"/>
        <v>0</v>
      </c>
      <c r="M165" s="32">
        <f t="shared" si="60"/>
        <v>0</v>
      </c>
      <c r="N165" s="174"/>
      <c r="O165" s="178">
        <v>163</v>
      </c>
      <c r="Q165" s="31">
        <v>0.19096276480396263</v>
      </c>
      <c r="R165" s="31">
        <v>0.15665784699970534</v>
      </c>
      <c r="S165" s="31">
        <v>0.1617444919555816</v>
      </c>
      <c r="T165" s="31">
        <v>0.16082604962565611</v>
      </c>
      <c r="U165" s="31">
        <v>0.16310337583390586</v>
      </c>
      <c r="V165" s="31">
        <v>0.16252049393951762</v>
      </c>
      <c r="W165" s="31">
        <v>0.15481466094418173</v>
      </c>
      <c r="X165" s="31">
        <v>0.16256292839174574</v>
      </c>
      <c r="Y165" s="31">
        <v>0.16819202909035297</v>
      </c>
      <c r="Z165" s="31">
        <v>0.16531318919302812</v>
      </c>
      <c r="AA165" s="31">
        <v>0.16915297456674111</v>
      </c>
      <c r="AB165" s="31">
        <v>0.16696938333937167</v>
      </c>
      <c r="AC165" s="31">
        <v>0.16553001458055727</v>
      </c>
      <c r="AD165" s="31">
        <v>0.15509730054549328</v>
      </c>
      <c r="AE165" s="31">
        <v>0.16157425539342624</v>
      </c>
      <c r="AF165" s="31">
        <v>0.15455513331555285</v>
      </c>
      <c r="AG165" s="31">
        <v>0.16160336889525384</v>
      </c>
      <c r="AH165" s="31">
        <v>0.16456895098040686</v>
      </c>
      <c r="AI165" s="31">
        <v>0.15671309770681655</v>
      </c>
      <c r="AJ165" s="31">
        <v>0.17461819600232706</v>
      </c>
      <c r="AK165" s="31">
        <v>0.15973801818190592</v>
      </c>
      <c r="AL165" s="31">
        <v>0.15558244874183169</v>
      </c>
      <c r="AM165" s="31">
        <v>0.16039174713949583</v>
      </c>
      <c r="AN165" s="31">
        <v>0.19340777889018368</v>
      </c>
      <c r="AO165" s="31">
        <v>0.16028930385074378</v>
      </c>
      <c r="AP165" s="31">
        <v>0.16088555495078627</v>
      </c>
      <c r="AQ165" s="31">
        <v>0.16303950431475447</v>
      </c>
      <c r="AR165" s="31">
        <v>0.16588739365653263</v>
      </c>
      <c r="AS165" s="31">
        <v>0.15708779987464641</v>
      </c>
      <c r="AT165" s="31">
        <v>0.15932646742524642</v>
      </c>
      <c r="AU165" s="31">
        <v>0.16040733392949291</v>
      </c>
      <c r="AV165" s="31">
        <v>0.15920812956331759</v>
      </c>
      <c r="AW165" s="31">
        <v>0.13794101340892354</v>
      </c>
      <c r="AX165" s="31">
        <v>0.16228813491112656</v>
      </c>
      <c r="AY165" s="31">
        <v>0.15851879459963403</v>
      </c>
      <c r="AZ165" s="31">
        <v>0.14776809242987449</v>
      </c>
      <c r="BA165" s="31">
        <v>0.15299708425545441</v>
      </c>
      <c r="BB165" s="31">
        <v>0.16051635196057754</v>
      </c>
      <c r="BC165" s="31">
        <v>0.15097438860357479</v>
      </c>
      <c r="BD165" s="31">
        <v>0.16021524631856379</v>
      </c>
      <c r="BE165" s="31">
        <v>0.16787525933291775</v>
      </c>
      <c r="BF165" s="31">
        <v>0.1556297157235631</v>
      </c>
      <c r="BG165" s="31">
        <v>0.15673422967828587</v>
      </c>
      <c r="BH165" s="31">
        <v>0.15984140060233723</v>
      </c>
      <c r="BI165" s="31">
        <v>0.1755219698118943</v>
      </c>
      <c r="BJ165" s="31">
        <v>0.15947803333162081</v>
      </c>
      <c r="BK165" s="31">
        <v>0.13103812705228901</v>
      </c>
      <c r="BL165" s="31">
        <v>0.16304420261765296</v>
      </c>
      <c r="BM165" s="31">
        <v>0.1623917780574746</v>
      </c>
      <c r="BN165" s="31">
        <v>0.15925517629622021</v>
      </c>
      <c r="BO165" s="31">
        <v>0.16259340762324623</v>
      </c>
      <c r="BP165" s="31">
        <v>0.13324360811210118</v>
      </c>
      <c r="BQ165" s="31">
        <v>0.16831921619179602</v>
      </c>
      <c r="BR165" s="60"/>
      <c r="BS165" s="60"/>
      <c r="BT165" s="60"/>
      <c r="BU165" s="60"/>
    </row>
    <row r="166" spans="2:73" outlineLevel="1">
      <c r="B166" s="2">
        <v>152</v>
      </c>
      <c r="D166">
        <v>95</v>
      </c>
      <c r="E166" t="s">
        <v>221</v>
      </c>
      <c r="F166" s="32"/>
      <c r="G166" s="32">
        <f t="shared" si="59"/>
        <v>0</v>
      </c>
      <c r="H166" s="32">
        <f t="shared" si="60"/>
        <v>0</v>
      </c>
      <c r="I166" s="32">
        <f t="shared" si="60"/>
        <v>0</v>
      </c>
      <c r="J166" s="32">
        <f t="shared" si="60"/>
        <v>0</v>
      </c>
      <c r="K166" s="32">
        <f t="shared" si="60"/>
        <v>0</v>
      </c>
      <c r="L166" s="32">
        <f t="shared" si="60"/>
        <v>0</v>
      </c>
      <c r="M166" s="32">
        <f t="shared" si="60"/>
        <v>0</v>
      </c>
      <c r="N166" s="174"/>
      <c r="O166" s="178">
        <v>164</v>
      </c>
      <c r="Q166" s="31">
        <v>9.4677511393098171E-2</v>
      </c>
      <c r="R166" s="31">
        <v>0.11095634019827018</v>
      </c>
      <c r="S166" s="31">
        <v>9.9479524361308885E-2</v>
      </c>
      <c r="T166" s="31">
        <v>0.11006314761137045</v>
      </c>
      <c r="U166" s="31">
        <v>0.10907159670629264</v>
      </c>
      <c r="V166" s="31">
        <v>0.10179342606131343</v>
      </c>
      <c r="W166" s="31">
        <v>0.10977007445625103</v>
      </c>
      <c r="X166" s="31">
        <v>0.10661130436832145</v>
      </c>
      <c r="Y166" s="31">
        <v>0.1018364785179439</v>
      </c>
      <c r="Z166" s="31">
        <v>0.10395212049695503</v>
      </c>
      <c r="AA166" s="31">
        <v>0.11285150840872868</v>
      </c>
      <c r="AB166" s="31">
        <v>8.6397660773184212E-2</v>
      </c>
      <c r="AC166" s="31">
        <v>0.10466523755598584</v>
      </c>
      <c r="AD166" s="31">
        <v>0.1057203064698805</v>
      </c>
      <c r="AE166" s="31">
        <v>0.10431420693070237</v>
      </c>
      <c r="AF166" s="31">
        <v>9.2676138236125125E-2</v>
      </c>
      <c r="AG166" s="31">
        <v>0.10612395466848289</v>
      </c>
      <c r="AH166" s="31">
        <v>0.10433170770676883</v>
      </c>
      <c r="AI166" s="31">
        <v>0.11427851674253658</v>
      </c>
      <c r="AJ166" s="31">
        <v>0.10573805416740537</v>
      </c>
      <c r="AK166" s="31">
        <v>0.10851015848503008</v>
      </c>
      <c r="AL166" s="31">
        <v>9.9503014400384018E-2</v>
      </c>
      <c r="AM166" s="31">
        <v>0.11689601504617993</v>
      </c>
      <c r="AN166" s="31">
        <v>0.10604040724435995</v>
      </c>
      <c r="AO166" s="31">
        <v>0.10539415660645776</v>
      </c>
      <c r="AP166" s="31">
        <v>0.10313938778589071</v>
      </c>
      <c r="AQ166" s="31">
        <v>0.10524242364690309</v>
      </c>
      <c r="AR166" s="31">
        <v>0.10020252734990942</v>
      </c>
      <c r="AS166" s="31">
        <v>0.10423208482699614</v>
      </c>
      <c r="AT166" s="31">
        <v>0.10628989100841502</v>
      </c>
      <c r="AU166" s="31">
        <v>0.10062789653882867</v>
      </c>
      <c r="AV166" s="31">
        <v>0.10380892089426159</v>
      </c>
      <c r="AW166" s="31">
        <v>0.10317535760217442</v>
      </c>
      <c r="AX166" s="31">
        <v>0.1083221198069267</v>
      </c>
      <c r="AY166" s="31">
        <v>0.10727913758209669</v>
      </c>
      <c r="AZ166" s="31">
        <v>0.11598211536671865</v>
      </c>
      <c r="BA166" s="31">
        <v>0.10317943236699752</v>
      </c>
      <c r="BB166" s="31">
        <v>0.10657520088673479</v>
      </c>
      <c r="BC166" s="31">
        <v>0.10513039650977005</v>
      </c>
      <c r="BD166" s="31">
        <v>0.10578038524992366</v>
      </c>
      <c r="BE166" s="31">
        <v>0.10111247781969618</v>
      </c>
      <c r="BF166" s="31">
        <v>0.10923611475842263</v>
      </c>
      <c r="BG166" s="31">
        <v>0.10739102691223297</v>
      </c>
      <c r="BH166" s="31">
        <v>0.10708229676935903</v>
      </c>
      <c r="BI166" s="31">
        <v>0.10676639878525551</v>
      </c>
      <c r="BJ166" s="31">
        <v>0.10513060531848911</v>
      </c>
      <c r="BK166" s="31">
        <v>8.9453099906663405E-2</v>
      </c>
      <c r="BL166" s="31">
        <v>0.10219327879520154</v>
      </c>
      <c r="BM166" s="31">
        <v>0.10415743115331262</v>
      </c>
      <c r="BN166" s="31">
        <v>0.1042627293398468</v>
      </c>
      <c r="BO166" s="31">
        <v>0.10388159705056238</v>
      </c>
      <c r="BP166" s="31">
        <v>0.10888926911656939</v>
      </c>
      <c r="BQ166" s="31">
        <v>0.10745367871077752</v>
      </c>
      <c r="BR166" s="60"/>
      <c r="BS166" s="60"/>
      <c r="BT166" s="60"/>
      <c r="BU166" s="60"/>
    </row>
    <row r="167" spans="2:73" outlineLevel="1">
      <c r="B167" s="2">
        <v>153</v>
      </c>
      <c r="D167">
        <v>96</v>
      </c>
      <c r="E167" t="s">
        <v>226</v>
      </c>
      <c r="F167" s="32"/>
      <c r="G167" s="32">
        <f t="shared" si="59"/>
        <v>0</v>
      </c>
      <c r="H167" s="32">
        <f t="shared" si="60"/>
        <v>0</v>
      </c>
      <c r="I167" s="32">
        <f t="shared" si="60"/>
        <v>0</v>
      </c>
      <c r="J167" s="32">
        <f t="shared" si="60"/>
        <v>0</v>
      </c>
      <c r="K167" s="32">
        <f t="shared" si="60"/>
        <v>0</v>
      </c>
      <c r="L167" s="32">
        <f t="shared" si="60"/>
        <v>0</v>
      </c>
      <c r="M167" s="32">
        <f t="shared" si="60"/>
        <v>0</v>
      </c>
      <c r="N167" s="174"/>
      <c r="O167" s="178">
        <v>165</v>
      </c>
      <c r="Q167" s="31">
        <v>0.12150468166324147</v>
      </c>
      <c r="R167" s="31">
        <v>0.12359159685608501</v>
      </c>
      <c r="S167" s="31">
        <v>0.12324787238901624</v>
      </c>
      <c r="T167" s="31">
        <v>0.13217376575351314</v>
      </c>
      <c r="U167" s="31">
        <v>0.12288769765677032</v>
      </c>
      <c r="V167" s="31">
        <v>0.12919440994006814</v>
      </c>
      <c r="W167" s="31">
        <v>0.12487470386764654</v>
      </c>
      <c r="X167" s="31">
        <v>0.13706018401500897</v>
      </c>
      <c r="Y167" s="31">
        <v>0.12870964222518633</v>
      </c>
      <c r="Z167" s="31">
        <v>0.12307953610340672</v>
      </c>
      <c r="AA167" s="31">
        <v>0.13726772631351714</v>
      </c>
      <c r="AB167" s="31">
        <v>0.12198175940059586</v>
      </c>
      <c r="AC167" s="31">
        <v>0.12794174119086588</v>
      </c>
      <c r="AD167" s="31">
        <v>0.12676771898688943</v>
      </c>
      <c r="AE167" s="31">
        <v>0.12171966210426044</v>
      </c>
      <c r="AF167" s="31">
        <v>0.11428480170755995</v>
      </c>
      <c r="AG167" s="31">
        <v>0.12321666434535516</v>
      </c>
      <c r="AH167" s="31">
        <v>0.13002499084082975</v>
      </c>
      <c r="AI167" s="31">
        <v>0.12618436838216662</v>
      </c>
      <c r="AJ167" s="31">
        <v>0.13146065398894646</v>
      </c>
      <c r="AK167" s="31">
        <v>0.1218073782663498</v>
      </c>
      <c r="AL167" s="31">
        <v>0.12595743134646198</v>
      </c>
      <c r="AM167" s="31">
        <v>0.13567249409377924</v>
      </c>
      <c r="AN167" s="31">
        <v>0.12455488549148441</v>
      </c>
      <c r="AO167" s="31">
        <v>0.12368805787968395</v>
      </c>
      <c r="AP167" s="31">
        <v>0.12460459341251928</v>
      </c>
      <c r="AQ167" s="31">
        <v>0.13311598005915859</v>
      </c>
      <c r="AR167" s="31">
        <v>0.12499651430944181</v>
      </c>
      <c r="AS167" s="31">
        <v>0.12617818185698848</v>
      </c>
      <c r="AT167" s="31">
        <v>0.13060779866809447</v>
      </c>
      <c r="AU167" s="31">
        <v>0.1313154023425287</v>
      </c>
      <c r="AV167" s="31">
        <v>0.12893595599785801</v>
      </c>
      <c r="AW167" s="31">
        <v>0.12284409942711516</v>
      </c>
      <c r="AX167" s="31">
        <v>0.11202169308850274</v>
      </c>
      <c r="AY167" s="31">
        <v>0.12071467044070472</v>
      </c>
      <c r="AZ167" s="31">
        <v>0.111167860155029</v>
      </c>
      <c r="BA167" s="31">
        <v>0.12795101592373048</v>
      </c>
      <c r="BB167" s="31">
        <v>0.12693574858162182</v>
      </c>
      <c r="BC167" s="31">
        <v>0.12510208424137748</v>
      </c>
      <c r="BD167" s="31">
        <v>0.12357587300745609</v>
      </c>
      <c r="BE167" s="31">
        <v>0.14193855805786137</v>
      </c>
      <c r="BF167" s="31">
        <v>0.11139862192050343</v>
      </c>
      <c r="BG167" s="31">
        <v>0.12416910854387986</v>
      </c>
      <c r="BH167" s="31">
        <v>0.12342821347674704</v>
      </c>
      <c r="BI167" s="31">
        <v>0.14249648757510736</v>
      </c>
      <c r="BJ167" s="31">
        <v>0.12527638712442601</v>
      </c>
      <c r="BK167" s="31">
        <v>0.12445997451312252</v>
      </c>
      <c r="BL167" s="31">
        <v>0.12100049828728121</v>
      </c>
      <c r="BM167" s="31">
        <v>0.1233185145088953</v>
      </c>
      <c r="BN167" s="31">
        <v>0.12567133584468748</v>
      </c>
      <c r="BO167" s="31">
        <v>0.12657540754975516</v>
      </c>
      <c r="BP167" s="31">
        <v>0.12362413787767235</v>
      </c>
      <c r="BQ167" s="31">
        <v>0.12189278087833144</v>
      </c>
      <c r="BR167" s="60"/>
      <c r="BS167" s="60"/>
      <c r="BT167" s="60"/>
      <c r="BU167" s="60"/>
    </row>
    <row r="168" spans="2:73" outlineLevel="1">
      <c r="B168" s="2">
        <v>154</v>
      </c>
      <c r="D168">
        <v>97</v>
      </c>
      <c r="E168" t="s">
        <v>227</v>
      </c>
      <c r="F168" s="32"/>
      <c r="G168" s="32">
        <f t="shared" si="59"/>
        <v>0</v>
      </c>
      <c r="H168" s="32">
        <f t="shared" si="60"/>
        <v>0</v>
      </c>
      <c r="I168" s="32">
        <f t="shared" si="60"/>
        <v>0</v>
      </c>
      <c r="J168" s="32">
        <f t="shared" si="60"/>
        <v>0</v>
      </c>
      <c r="K168" s="32">
        <f t="shared" si="60"/>
        <v>0</v>
      </c>
      <c r="L168" s="32">
        <f t="shared" si="60"/>
        <v>0</v>
      </c>
      <c r="M168" s="32">
        <f t="shared" si="60"/>
        <v>0</v>
      </c>
      <c r="N168" s="174"/>
      <c r="O168" s="178">
        <v>166</v>
      </c>
      <c r="Q168" s="31">
        <v>-0.37229165620323451</v>
      </c>
      <c r="R168" s="31">
        <v>-0.40029655329034286</v>
      </c>
      <c r="S168" s="31">
        <v>-0.35409746395880048</v>
      </c>
      <c r="T168" s="31">
        <v>-0.38079269995727272</v>
      </c>
      <c r="U168" s="31">
        <v>-0.37238802143178218</v>
      </c>
      <c r="V168" s="31">
        <v>-0.3479372427761262</v>
      </c>
      <c r="W168" s="31">
        <v>-0.39556858220062985</v>
      </c>
      <c r="X168" s="31">
        <v>-0.33467907529638907</v>
      </c>
      <c r="Y168" s="31">
        <v>-0.39218484854447522</v>
      </c>
      <c r="Z168" s="31">
        <v>-0.37352077511780502</v>
      </c>
      <c r="AA168" s="31">
        <v>-0.36636745662078835</v>
      </c>
      <c r="AB168" s="31">
        <v>-0.45925238847230287</v>
      </c>
      <c r="AC168" s="31">
        <v>-0.42901924253101764</v>
      </c>
      <c r="AD168" s="31">
        <v>-0.37266565684339747</v>
      </c>
      <c r="AE168" s="31">
        <v>-0.37734922005510918</v>
      </c>
      <c r="AF168" s="31">
        <v>-0.35842476957809133</v>
      </c>
      <c r="AG168" s="31">
        <v>-0.35454392671765556</v>
      </c>
      <c r="AH168" s="31">
        <v>-0.39269300695857801</v>
      </c>
      <c r="AI168" s="31">
        <v>-0.389404678686189</v>
      </c>
      <c r="AJ168" s="31">
        <v>-0.31747603649379857</v>
      </c>
      <c r="AK168" s="31">
        <v>-0.22895369706124347</v>
      </c>
      <c r="AL168" s="31">
        <v>-0.43886947995862802</v>
      </c>
      <c r="AM168" s="31">
        <v>-0.37337600290101314</v>
      </c>
      <c r="AN168" s="31">
        <v>-0.40141903726022066</v>
      </c>
      <c r="AO168" s="31">
        <v>-0.37924679976802611</v>
      </c>
      <c r="AP168" s="31">
        <v>-0.37932477859397951</v>
      </c>
      <c r="AQ168" s="31">
        <v>-0.37138961260064557</v>
      </c>
      <c r="AR168" s="31">
        <v>-0.3742197508901331</v>
      </c>
      <c r="AS168" s="31">
        <v>-0.37768395522454962</v>
      </c>
      <c r="AT168" s="31">
        <v>-0.38956149181062166</v>
      </c>
      <c r="AU168" s="31">
        <v>-0.46205209541916481</v>
      </c>
      <c r="AV168" s="31">
        <v>-0.37218652822928527</v>
      </c>
      <c r="AW168" s="31">
        <v>-0.30443575165854886</v>
      </c>
      <c r="AX168" s="31">
        <v>-0.37415836912025918</v>
      </c>
      <c r="AY168" s="31">
        <v>-0.35102507535006755</v>
      </c>
      <c r="AZ168" s="31">
        <v>-0.51829590350545818</v>
      </c>
      <c r="BA168" s="31">
        <v>-0.40931439487207433</v>
      </c>
      <c r="BB168" s="31">
        <v>-0.37469032273540276</v>
      </c>
      <c r="BC168" s="31">
        <v>-0.405987541344832</v>
      </c>
      <c r="BD168" s="31">
        <v>-0.37280827648908577</v>
      </c>
      <c r="BE168" s="31">
        <v>-0.40964494938947582</v>
      </c>
      <c r="BF168" s="31">
        <v>-0.25488962993383857</v>
      </c>
      <c r="BG168" s="31">
        <v>-0.40561202090393783</v>
      </c>
      <c r="BH168" s="31">
        <v>-0.33851096182861345</v>
      </c>
      <c r="BI168" s="31">
        <v>-0.44696440822760047</v>
      </c>
      <c r="BJ168" s="31">
        <v>-0.39134946530999126</v>
      </c>
      <c r="BK168" s="31">
        <v>-0.35637045987491234</v>
      </c>
      <c r="BL168" s="31">
        <v>-0.24160753933709078</v>
      </c>
      <c r="BM168" s="31">
        <v>-0.3760580341659242</v>
      </c>
      <c r="BN168" s="31">
        <v>-0.39025396151577973</v>
      </c>
      <c r="BO168" s="31">
        <v>-0.38195668509070285</v>
      </c>
      <c r="BP168" s="31">
        <v>-0.34806187446929693</v>
      </c>
      <c r="BQ168" s="31">
        <v>-0.34925812609869589</v>
      </c>
      <c r="BR168" s="60"/>
      <c r="BS168" s="60"/>
      <c r="BT168" s="60"/>
      <c r="BU168" s="60"/>
    </row>
    <row r="169" spans="2:73" outlineLevel="1">
      <c r="B169" s="2">
        <v>155</v>
      </c>
      <c r="D169">
        <v>98</v>
      </c>
      <c r="E169" t="s">
        <v>228</v>
      </c>
      <c r="F169" s="32"/>
      <c r="G169" s="32">
        <f t="shared" si="59"/>
        <v>0</v>
      </c>
      <c r="H169" s="32">
        <f t="shared" si="60"/>
        <v>0</v>
      </c>
      <c r="I169" s="32">
        <f t="shared" si="60"/>
        <v>0</v>
      </c>
      <c r="J169" s="32">
        <f t="shared" si="60"/>
        <v>0</v>
      </c>
      <c r="K169" s="32">
        <f t="shared" si="60"/>
        <v>0</v>
      </c>
      <c r="L169" s="32">
        <f t="shared" si="60"/>
        <v>0</v>
      </c>
      <c r="M169" s="32">
        <f t="shared" si="60"/>
        <v>0</v>
      </c>
      <c r="N169" s="174"/>
      <c r="O169" s="178">
        <v>167</v>
      </c>
      <c r="Q169" s="31">
        <v>0.25107352360474089</v>
      </c>
      <c r="R169" s="31">
        <v>0.22272730217267106</v>
      </c>
      <c r="S169" s="31">
        <v>0.21300959127088095</v>
      </c>
      <c r="T169" s="31">
        <v>0.17335542337902538</v>
      </c>
      <c r="U169" s="31">
        <v>0.18996236641101552</v>
      </c>
      <c r="V169" s="31">
        <v>0.20381579665316127</v>
      </c>
      <c r="W169" s="31">
        <v>0.25152891820417489</v>
      </c>
      <c r="X169" s="31">
        <v>0.20463766697671296</v>
      </c>
      <c r="Y169" s="31">
        <v>0.16958826570242688</v>
      </c>
      <c r="Z169" s="31">
        <v>0.18635031529150531</v>
      </c>
      <c r="AA169" s="31">
        <v>0.18249730011161983</v>
      </c>
      <c r="AB169" s="31">
        <v>0.15794361855622402</v>
      </c>
      <c r="AC169" s="31">
        <v>0.16844599337173957</v>
      </c>
      <c r="AD169" s="31">
        <v>0.11632977868088479</v>
      </c>
      <c r="AE169" s="31">
        <v>0.18855649782772993</v>
      </c>
      <c r="AF169" s="31">
        <v>0.21778015067159809</v>
      </c>
      <c r="AG169" s="31">
        <v>0.1956193740023032</v>
      </c>
      <c r="AH169" s="31">
        <v>0.18107885978200972</v>
      </c>
      <c r="AI169" s="31">
        <v>0.17302448085604266</v>
      </c>
      <c r="AJ169" s="31">
        <v>0.27740749094919742</v>
      </c>
      <c r="AK169" s="31">
        <v>0.23571949757047889</v>
      </c>
      <c r="AL169" s="31">
        <v>0.17421493243426237</v>
      </c>
      <c r="AM169" s="31">
        <v>0.10588288610709412</v>
      </c>
      <c r="AN169" s="31">
        <v>0.18618116751437797</v>
      </c>
      <c r="AO169" s="31">
        <v>0.19081218843470027</v>
      </c>
      <c r="AP169" s="31">
        <v>0.1805822018903388</v>
      </c>
      <c r="AQ169" s="31">
        <v>0.18884973319552725</v>
      </c>
      <c r="AR169" s="31">
        <v>0.18686585189078467</v>
      </c>
      <c r="AS169" s="31">
        <v>0.17512836761040085</v>
      </c>
      <c r="AT169" s="31">
        <v>0.1674170193964844</v>
      </c>
      <c r="AU169" s="31">
        <v>0.17121564819836485</v>
      </c>
      <c r="AV169" s="31">
        <v>0.18869188478016991</v>
      </c>
      <c r="AW169" s="31">
        <v>0.2328630013255388</v>
      </c>
      <c r="AX169" s="31">
        <v>0.19218571466043591</v>
      </c>
      <c r="AY169" s="31">
        <v>0.20632116545564333</v>
      </c>
      <c r="AZ169" s="31">
        <v>0.16659946607288456</v>
      </c>
      <c r="BA169" s="31">
        <v>0.17928178064532294</v>
      </c>
      <c r="BB169" s="31">
        <v>0.19330688239669644</v>
      </c>
      <c r="BC169" s="31">
        <v>0.1859902829732617</v>
      </c>
      <c r="BD169" s="31">
        <v>0.2290697476813679</v>
      </c>
      <c r="BE169" s="31">
        <v>0.16813952291116996</v>
      </c>
      <c r="BF169" s="31">
        <v>0.23846949280649632</v>
      </c>
      <c r="BG169" s="31">
        <v>0.17994301787009193</v>
      </c>
      <c r="BH169" s="31">
        <v>0.17481390584244072</v>
      </c>
      <c r="BI169" s="31">
        <v>0.15426972026093408</v>
      </c>
      <c r="BJ169" s="31">
        <v>0.17867650841945085</v>
      </c>
      <c r="BK169" s="31">
        <v>0.20320354247111899</v>
      </c>
      <c r="BL169" s="31">
        <v>0.30866308158943717</v>
      </c>
      <c r="BM169" s="31">
        <v>0.18276575431779585</v>
      </c>
      <c r="BN169" s="31">
        <v>0.19466101229742394</v>
      </c>
      <c r="BO169" s="31">
        <v>0.19408398963548201</v>
      </c>
      <c r="BP169" s="31">
        <v>0.20334885650391998</v>
      </c>
      <c r="BQ169" s="31">
        <v>0.20491353114258057</v>
      </c>
      <c r="BR169" s="60"/>
      <c r="BS169" s="60"/>
      <c r="BT169" s="60"/>
      <c r="BU169" s="60"/>
    </row>
    <row r="170" spans="2:73" outlineLevel="1">
      <c r="B170" s="2">
        <v>156</v>
      </c>
      <c r="D170">
        <v>99</v>
      </c>
      <c r="E170" t="s">
        <v>229</v>
      </c>
      <c r="F170" s="32"/>
      <c r="G170" s="32">
        <f t="shared" si="59"/>
        <v>0</v>
      </c>
      <c r="H170" s="32">
        <f t="shared" si="60"/>
        <v>0</v>
      </c>
      <c r="I170" s="32">
        <f t="shared" si="60"/>
        <v>0</v>
      </c>
      <c r="J170" s="32">
        <f t="shared" si="60"/>
        <v>0</v>
      </c>
      <c r="K170" s="32">
        <f t="shared" si="60"/>
        <v>0</v>
      </c>
      <c r="L170" s="32">
        <f t="shared" si="60"/>
        <v>0</v>
      </c>
      <c r="M170" s="32">
        <f t="shared" si="60"/>
        <v>0</v>
      </c>
      <c r="N170" s="174"/>
      <c r="O170" s="178">
        <v>168</v>
      </c>
      <c r="Q170" s="31">
        <v>0.14596830485981666</v>
      </c>
      <c r="R170" s="31">
        <v>0.17177849581388829</v>
      </c>
      <c r="S170" s="31">
        <v>0.15483886501318267</v>
      </c>
      <c r="T170" s="31">
        <v>0.17794974498286584</v>
      </c>
      <c r="U170" s="31">
        <v>0.17188676846649997</v>
      </c>
      <c r="V170" s="31">
        <v>0.16001913836834675</v>
      </c>
      <c r="W170" s="31">
        <v>0.17826995710647331</v>
      </c>
      <c r="X170" s="31">
        <v>0.16941256687878514</v>
      </c>
      <c r="Y170" s="31">
        <v>0.15529711493754556</v>
      </c>
      <c r="Z170" s="31">
        <v>0.16484460359808092</v>
      </c>
      <c r="AA170" s="31">
        <v>0.18664684042524549</v>
      </c>
      <c r="AB170" s="31">
        <v>0.1547561951000799</v>
      </c>
      <c r="AC170" s="31">
        <v>0.16437855724120906</v>
      </c>
      <c r="AD170" s="31">
        <v>0.14311942948519987</v>
      </c>
      <c r="AE170" s="31">
        <v>0.16396621973346462</v>
      </c>
      <c r="AF170" s="31">
        <v>0.13416837582546362</v>
      </c>
      <c r="AG170" s="31">
        <v>0.16890950559847798</v>
      </c>
      <c r="AH170" s="31">
        <v>0.1640777783447091</v>
      </c>
      <c r="AI170" s="31">
        <v>0.21577666473416468</v>
      </c>
      <c r="AJ170" s="31">
        <v>0.15393852902841731</v>
      </c>
      <c r="AK170" s="31">
        <v>0.18140575466897618</v>
      </c>
      <c r="AL170" s="31">
        <v>0.14620866802689342</v>
      </c>
      <c r="AM170" s="31">
        <v>0.20678713176491742</v>
      </c>
      <c r="AN170" s="31">
        <v>0.15656134120190557</v>
      </c>
      <c r="AO170" s="31">
        <v>0.16404114759948579</v>
      </c>
      <c r="AP170" s="31">
        <v>0.16782890461962829</v>
      </c>
      <c r="AQ170" s="31">
        <v>0.16660033235186913</v>
      </c>
      <c r="AR170" s="31">
        <v>0.15194285464472035</v>
      </c>
      <c r="AS170" s="31">
        <v>0.16973497702744425</v>
      </c>
      <c r="AT170" s="31">
        <v>0.16720910089759156</v>
      </c>
      <c r="AU170" s="31">
        <v>0.14751708740856675</v>
      </c>
      <c r="AV170" s="31">
        <v>0.16766663884915775</v>
      </c>
      <c r="AW170" s="31">
        <v>0.16213456734626613</v>
      </c>
      <c r="AX170" s="31">
        <v>0.17567013467705989</v>
      </c>
      <c r="AY170" s="31">
        <v>0.17125280694478112</v>
      </c>
      <c r="AZ170" s="31">
        <v>0.17821555056517674</v>
      </c>
      <c r="BA170" s="31">
        <v>0.16291602092212651</v>
      </c>
      <c r="BB170" s="31">
        <v>0.17114358176948108</v>
      </c>
      <c r="BC170" s="31">
        <v>0.15716899407163007</v>
      </c>
      <c r="BD170" s="31">
        <v>0.16151670357314785</v>
      </c>
      <c r="BE170" s="31">
        <v>0.15569732564767053</v>
      </c>
      <c r="BF170" s="31">
        <v>0.17968558232475068</v>
      </c>
      <c r="BG170" s="31">
        <v>0.16936180917785057</v>
      </c>
      <c r="BH170" s="31">
        <v>0.17654307212838749</v>
      </c>
      <c r="BI170" s="31">
        <v>0.16679861288402542</v>
      </c>
      <c r="BJ170" s="31">
        <v>0.16929474667119218</v>
      </c>
      <c r="BK170" s="31">
        <v>0.14636389987504791</v>
      </c>
      <c r="BL170" s="31">
        <v>0.15542489375565871</v>
      </c>
      <c r="BM170" s="31">
        <v>0.16373590283611791</v>
      </c>
      <c r="BN170" s="31">
        <v>0.16202335231267001</v>
      </c>
      <c r="BO170" s="31">
        <v>0.1597645481501179</v>
      </c>
      <c r="BP170" s="31">
        <v>0.16900299808417318</v>
      </c>
      <c r="BQ170" s="31">
        <v>0.16731089891616763</v>
      </c>
      <c r="BR170" s="60"/>
      <c r="BS170" s="60"/>
      <c r="BT170" s="60"/>
      <c r="BU170" s="60"/>
    </row>
    <row r="171" spans="2:73" outlineLevel="1">
      <c r="B171" s="2">
        <v>157</v>
      </c>
      <c r="D171">
        <v>100</v>
      </c>
      <c r="E171" t="s">
        <v>230</v>
      </c>
      <c r="F171" s="32"/>
      <c r="G171" s="32">
        <f t="shared" si="59"/>
        <v>0</v>
      </c>
      <c r="H171" s="32">
        <f t="shared" si="60"/>
        <v>0</v>
      </c>
      <c r="I171" s="32">
        <f t="shared" si="60"/>
        <v>0</v>
      </c>
      <c r="J171" s="32">
        <f t="shared" si="60"/>
        <v>0</v>
      </c>
      <c r="K171" s="32">
        <f t="shared" si="60"/>
        <v>0</v>
      </c>
      <c r="L171" s="32">
        <f t="shared" si="60"/>
        <v>0</v>
      </c>
      <c r="M171" s="32">
        <f t="shared" si="60"/>
        <v>0</v>
      </c>
      <c r="N171" s="174"/>
      <c r="O171" s="178">
        <v>169</v>
      </c>
      <c r="Q171" s="31">
        <v>5.503990155228089E-2</v>
      </c>
      <c r="R171" s="31">
        <v>4.916034883349274E-2</v>
      </c>
      <c r="S171" s="31">
        <v>5.3284587002275452E-2</v>
      </c>
      <c r="T171" s="31">
        <v>4.6438770495822568E-2</v>
      </c>
      <c r="U171" s="31">
        <v>5.4123928392651788E-2</v>
      </c>
      <c r="V171" s="31">
        <v>5.3204514285881799E-2</v>
      </c>
      <c r="W171" s="31">
        <v>5.3512745703827136E-2</v>
      </c>
      <c r="X171" s="31">
        <v>5.0296776035877011E-2</v>
      </c>
      <c r="Y171" s="31">
        <v>5.4182273542130122E-2</v>
      </c>
      <c r="Z171" s="31">
        <v>5.4044621134801796E-2</v>
      </c>
      <c r="AA171" s="31">
        <v>5.13127303109433E-2</v>
      </c>
      <c r="AB171" s="31">
        <v>5.288435121579127E-2</v>
      </c>
      <c r="AC171" s="31">
        <v>5.4667101446115196E-2</v>
      </c>
      <c r="AD171" s="31">
        <v>5.147941371628928E-2</v>
      </c>
      <c r="AE171" s="31">
        <v>5.4158651158093707E-2</v>
      </c>
      <c r="AF171" s="31">
        <v>5.8419685387726017E-2</v>
      </c>
      <c r="AG171" s="31">
        <v>5.3813202937880944E-2</v>
      </c>
      <c r="AH171" s="31">
        <v>5.5239256895829203E-2</v>
      </c>
      <c r="AI171" s="31">
        <v>4.9449949373317037E-2</v>
      </c>
      <c r="AJ171" s="31">
        <v>3.92884225511968E-2</v>
      </c>
      <c r="AK171" s="31">
        <v>5.0210375098082127E-2</v>
      </c>
      <c r="AL171" s="31">
        <v>5.2589972630502468E-2</v>
      </c>
      <c r="AM171" s="31">
        <v>4.8389909273165221E-2</v>
      </c>
      <c r="AN171" s="31">
        <v>6.0341732873607445E-2</v>
      </c>
      <c r="AO171" s="31">
        <v>5.4713049229756505E-2</v>
      </c>
      <c r="AP171" s="31">
        <v>5.0898468907486172E-2</v>
      </c>
      <c r="AQ171" s="31">
        <v>5.3265333346367405E-2</v>
      </c>
      <c r="AR171" s="31">
        <v>5.4883074935938692E-2</v>
      </c>
      <c r="AS171" s="31">
        <v>5.2741199780716452E-2</v>
      </c>
      <c r="AT171" s="31">
        <v>5.5237188358003841E-2</v>
      </c>
      <c r="AU171" s="31">
        <v>5.6033918204693167E-2</v>
      </c>
      <c r="AV171" s="31">
        <v>5.0554854145639982E-2</v>
      </c>
      <c r="AW171" s="31">
        <v>5.4390477619424615E-2</v>
      </c>
      <c r="AX171" s="31">
        <v>5.6170591256039626E-2</v>
      </c>
      <c r="AY171" s="31">
        <v>5.4009750189700778E-2</v>
      </c>
      <c r="AZ171" s="31">
        <v>5.4392669295586948E-2</v>
      </c>
      <c r="BA171" s="31">
        <v>5.5090168412796126E-2</v>
      </c>
      <c r="BB171" s="31">
        <v>5.3716614384770489E-2</v>
      </c>
      <c r="BC171" s="31">
        <v>5.3225749366978548E-2</v>
      </c>
      <c r="BD171" s="31">
        <v>5.4270127536606649E-2</v>
      </c>
      <c r="BE171" s="31">
        <v>5.3373379568857682E-2</v>
      </c>
      <c r="BF171" s="31">
        <v>5.5167258833257127E-2</v>
      </c>
      <c r="BG171" s="31">
        <v>4.6101284287109245E-2</v>
      </c>
      <c r="BH171" s="31">
        <v>5.4131604166514968E-2</v>
      </c>
      <c r="BI171" s="31">
        <v>5.9101216571373683E-2</v>
      </c>
      <c r="BJ171" s="31">
        <v>5.4762699359683475E-2</v>
      </c>
      <c r="BK171" s="31">
        <v>5.3565988595264846E-2</v>
      </c>
      <c r="BL171" s="31">
        <v>5.3358879624143984E-2</v>
      </c>
      <c r="BM171" s="31">
        <v>5.5990134811783165E-2</v>
      </c>
      <c r="BN171" s="31">
        <v>5.4452989613549385E-2</v>
      </c>
      <c r="BO171" s="31">
        <v>5.3965274109464501E-2</v>
      </c>
      <c r="BP171" s="31">
        <v>5.2298936624469383E-2</v>
      </c>
      <c r="BQ171" s="31">
        <v>5.5403825613348445E-2</v>
      </c>
      <c r="BR171" s="60"/>
      <c r="BS171" s="60"/>
      <c r="BT171" s="60"/>
      <c r="BU171" s="60"/>
    </row>
    <row r="172" spans="2:73" outlineLevel="1">
      <c r="B172" s="2">
        <v>158</v>
      </c>
      <c r="D172">
        <v>101</v>
      </c>
      <c r="E172" t="s">
        <v>231</v>
      </c>
      <c r="F172" s="32"/>
      <c r="G172" s="32">
        <f t="shared" si="59"/>
        <v>0</v>
      </c>
      <c r="H172" s="32">
        <f t="shared" si="60"/>
        <v>0</v>
      </c>
      <c r="I172" s="32">
        <f t="shared" si="60"/>
        <v>0</v>
      </c>
      <c r="J172" s="32">
        <f t="shared" si="60"/>
        <v>0</v>
      </c>
      <c r="K172" s="32">
        <f t="shared" si="60"/>
        <v>0</v>
      </c>
      <c r="L172" s="32">
        <f t="shared" si="60"/>
        <v>0</v>
      </c>
      <c r="M172" s="32">
        <f t="shared" si="60"/>
        <v>0</v>
      </c>
      <c r="N172" s="174"/>
      <c r="O172" s="178">
        <v>170</v>
      </c>
      <c r="Q172" s="31">
        <v>8.1411608494639243E-3</v>
      </c>
      <c r="R172" s="31">
        <v>8.3780809469955475E-3</v>
      </c>
      <c r="S172" s="31">
        <v>9.7871670027535052E-3</v>
      </c>
      <c r="T172" s="31">
        <v>1.635269041024201E-2</v>
      </c>
      <c r="U172" s="31">
        <v>9.421783718003951E-3</v>
      </c>
      <c r="V172" s="31">
        <v>1.0619573680694994E-2</v>
      </c>
      <c r="W172" s="31">
        <v>9.2589979425976576E-3</v>
      </c>
      <c r="X172" s="31">
        <v>1.3605974269170984E-2</v>
      </c>
      <c r="Y172" s="31">
        <v>9.5944400375493899E-3</v>
      </c>
      <c r="Z172" s="31">
        <v>9.5187289016650523E-3</v>
      </c>
      <c r="AA172" s="31">
        <v>1.0491982213276518E-2</v>
      </c>
      <c r="AB172" s="31">
        <v>1.0884982180299985E-2</v>
      </c>
      <c r="AC172" s="31">
        <v>7.9388349901480249E-3</v>
      </c>
      <c r="AD172" s="31">
        <v>1.1006053941147842E-2</v>
      </c>
      <c r="AE172" s="31">
        <v>9.4711672338345654E-3</v>
      </c>
      <c r="AF172" s="31">
        <v>8.0165151496298659E-3</v>
      </c>
      <c r="AG172" s="31">
        <v>9.6281305977349296E-3</v>
      </c>
      <c r="AH172" s="31">
        <v>8.7768246463334476E-3</v>
      </c>
      <c r="AI172" s="31">
        <v>1.1464544361095563E-2</v>
      </c>
      <c r="AJ172" s="31">
        <v>2.5779559549943265E-2</v>
      </c>
      <c r="AK172" s="31">
        <v>1.1840717811787527E-2</v>
      </c>
      <c r="AL172" s="31">
        <v>1.1165903805033572E-2</v>
      </c>
      <c r="AM172" s="31">
        <v>1.306357983546147E-2</v>
      </c>
      <c r="AN172" s="31">
        <v>7.0053012385223878E-3</v>
      </c>
      <c r="AO172" s="31">
        <v>9.4875654709910551E-3</v>
      </c>
      <c r="AP172" s="31">
        <v>1.07932400511217E-2</v>
      </c>
      <c r="AQ172" s="31">
        <v>1.0124985957135957E-2</v>
      </c>
      <c r="AR172" s="31">
        <v>9.1358843325688444E-3</v>
      </c>
      <c r="AS172" s="31">
        <v>1.1020866526093354E-2</v>
      </c>
      <c r="AT172" s="31">
        <v>1.0118646189356317E-2</v>
      </c>
      <c r="AU172" s="31">
        <v>9.9902254520090605E-3</v>
      </c>
      <c r="AV172" s="31">
        <v>1.0346625185687741E-2</v>
      </c>
      <c r="AW172" s="31">
        <v>9.2014059929463876E-3</v>
      </c>
      <c r="AX172" s="31">
        <v>7.9296125178026644E-3</v>
      </c>
      <c r="AY172" s="31">
        <v>9.5805310949350631E-3</v>
      </c>
      <c r="AZ172" s="31">
        <v>6.4690505508058771E-3</v>
      </c>
      <c r="BA172" s="31">
        <v>8.6619930215187102E-3</v>
      </c>
      <c r="BB172" s="31">
        <v>1.0171824601749035E-2</v>
      </c>
      <c r="BC172" s="31">
        <v>1.0145632960995909E-2</v>
      </c>
      <c r="BD172" s="31">
        <v>9.3677093679656043E-3</v>
      </c>
      <c r="BE172" s="31">
        <v>1.1248129432982201E-2</v>
      </c>
      <c r="BF172" s="31">
        <v>8.9178394128427985E-3</v>
      </c>
      <c r="BG172" s="31">
        <v>1.8022794006242293E-2</v>
      </c>
      <c r="BH172" s="31">
        <v>9.3352609250269558E-3</v>
      </c>
      <c r="BI172" s="31">
        <v>6.5931192565729102E-3</v>
      </c>
      <c r="BJ172" s="31">
        <v>9.537342017168271E-3</v>
      </c>
      <c r="BK172" s="31">
        <v>1.3022518819600537E-2</v>
      </c>
      <c r="BL172" s="31">
        <v>9.8020658333177746E-3</v>
      </c>
      <c r="BM172" s="31">
        <v>8.7628386700441263E-3</v>
      </c>
      <c r="BN172" s="31">
        <v>9.9897516161615574E-3</v>
      </c>
      <c r="BO172" s="31">
        <v>9.7205101496112833E-3</v>
      </c>
      <c r="BP172" s="31">
        <v>1.0697811739488916E-2</v>
      </c>
      <c r="BQ172" s="31">
        <v>8.3371804494174473E-3</v>
      </c>
      <c r="BR172" s="60"/>
      <c r="BS172" s="60"/>
      <c r="BT172" s="60"/>
      <c r="BU172" s="60"/>
    </row>
    <row r="173" spans="2:73" outlineLevel="1">
      <c r="B173" s="2">
        <v>159</v>
      </c>
      <c r="D173">
        <v>102</v>
      </c>
      <c r="E173" t="s">
        <v>232</v>
      </c>
      <c r="F173" s="32"/>
      <c r="G173" s="32">
        <f t="shared" si="59"/>
        <v>0</v>
      </c>
      <c r="H173" s="32">
        <f t="shared" si="60"/>
        <v>0</v>
      </c>
      <c r="I173" s="32">
        <f t="shared" si="60"/>
        <v>0</v>
      </c>
      <c r="J173" s="32">
        <f t="shared" si="60"/>
        <v>0</v>
      </c>
      <c r="K173" s="32">
        <f t="shared" si="60"/>
        <v>0</v>
      </c>
      <c r="L173" s="32">
        <f t="shared" si="60"/>
        <v>0</v>
      </c>
      <c r="M173" s="32">
        <f t="shared" si="60"/>
        <v>0</v>
      </c>
      <c r="N173" s="174"/>
      <c r="O173" s="178">
        <v>171</v>
      </c>
      <c r="Q173" s="31">
        <v>4.0338828404695715E-4</v>
      </c>
      <c r="R173" s="31">
        <v>5.9946940642715829E-3</v>
      </c>
      <c r="S173" s="31">
        <v>-6.5025914175914634E-4</v>
      </c>
      <c r="T173" s="31">
        <v>1.6759843612100256E-3</v>
      </c>
      <c r="U173" s="31">
        <v>-2.6035614297739706E-4</v>
      </c>
      <c r="V173" s="31">
        <v>-2.2490720512663431E-4</v>
      </c>
      <c r="W173" s="31">
        <v>8.5376572339093681E-4</v>
      </c>
      <c r="X173" s="31">
        <v>6.8268178762295739E-4</v>
      </c>
      <c r="Y173" s="31">
        <v>3.4373713503621506E-5</v>
      </c>
      <c r="Z173" s="31">
        <v>1.0600679838934646E-4</v>
      </c>
      <c r="AA173" s="31">
        <v>2.2701363569527511E-3</v>
      </c>
      <c r="AB173" s="31">
        <v>-3.2346528351723247E-4</v>
      </c>
      <c r="AC173" s="31">
        <v>6.1302371553551005E-5</v>
      </c>
      <c r="AD173" s="31">
        <v>1.140042255446172E-3</v>
      </c>
      <c r="AE173" s="31">
        <v>-2.1441362403668007E-4</v>
      </c>
      <c r="AF173" s="31">
        <v>-2.3827479727646372E-3</v>
      </c>
      <c r="AG173" s="31">
        <v>-1.5707053355296097E-5</v>
      </c>
      <c r="AH173" s="31">
        <v>-3.8825942909598288E-4</v>
      </c>
      <c r="AI173" s="31">
        <v>2.7192736585223976E-3</v>
      </c>
      <c r="AJ173" s="31">
        <v>-1.4134374886796142E-3</v>
      </c>
      <c r="AK173" s="31">
        <v>8.9397456847595258E-4</v>
      </c>
      <c r="AL173" s="31">
        <v>-1.1294551958965504E-3</v>
      </c>
      <c r="AM173" s="31">
        <v>1.2109405594558365E-3</v>
      </c>
      <c r="AN173" s="31">
        <v>-1.094344426412347E-3</v>
      </c>
      <c r="AO173" s="31">
        <v>-9.2664484729276797E-5</v>
      </c>
      <c r="AP173" s="31">
        <v>2.0223953221643332E-3</v>
      </c>
      <c r="AQ173" s="31">
        <v>3.1725297581755574E-4</v>
      </c>
      <c r="AR173" s="31">
        <v>-4.4748950522163766E-4</v>
      </c>
      <c r="AS173" s="31">
        <v>-3.0347596960900169E-4</v>
      </c>
      <c r="AT173" s="31">
        <v>-1.0413741656456477E-4</v>
      </c>
      <c r="AU173" s="31">
        <v>-2.2259690703941293E-3</v>
      </c>
      <c r="AV173" s="31">
        <v>2.5923324333866349E-3</v>
      </c>
      <c r="AW173" s="31">
        <v>3.2685217636735375E-4</v>
      </c>
      <c r="AX173" s="31">
        <v>1.4274970927439234E-3</v>
      </c>
      <c r="AY173" s="31">
        <v>-2.4676475388385466E-4</v>
      </c>
      <c r="AZ173" s="31">
        <v>-1.4618171876717989E-4</v>
      </c>
      <c r="BA173" s="31">
        <v>-1.2931521650270394E-3</v>
      </c>
      <c r="BB173" s="31">
        <v>-1.8589471029353821E-4</v>
      </c>
      <c r="BC173" s="31">
        <v>3.9913554246706617E-5</v>
      </c>
      <c r="BD173" s="31">
        <v>-3.7943535359061253E-4</v>
      </c>
      <c r="BE173" s="31">
        <v>-1.6964015473627803E-4</v>
      </c>
      <c r="BF173" s="31">
        <v>-3.2773297847610294E-4</v>
      </c>
      <c r="BG173" s="31">
        <v>-5.7988406067078779E-3</v>
      </c>
      <c r="BH173" s="31">
        <v>-4.2344457436627181E-4</v>
      </c>
      <c r="BI173" s="31">
        <v>-3.7832146181729365E-4</v>
      </c>
      <c r="BJ173" s="31">
        <v>-5.761489034696865E-4</v>
      </c>
      <c r="BK173" s="31">
        <v>8.631702700449273E-4</v>
      </c>
      <c r="BL173" s="31">
        <v>1.687118599302817E-5</v>
      </c>
      <c r="BM173" s="31">
        <v>-1.367785384319864E-3</v>
      </c>
      <c r="BN173" s="31">
        <v>-7.2531054784727433E-4</v>
      </c>
      <c r="BO173" s="31">
        <v>-1.6300306147759569E-4</v>
      </c>
      <c r="BP173" s="31">
        <v>-5.0436281801816141E-4</v>
      </c>
      <c r="BQ173" s="31">
        <v>-5.7365548392321331E-4</v>
      </c>
      <c r="BR173" s="60"/>
      <c r="BS173" s="60"/>
      <c r="BT173" s="60"/>
      <c r="BU173" s="60"/>
    </row>
    <row r="174" spans="2:73" outlineLevel="1">
      <c r="B174" s="2">
        <v>160</v>
      </c>
      <c r="D174">
        <v>103</v>
      </c>
      <c r="E174" t="s">
        <v>233</v>
      </c>
      <c r="F174" s="32"/>
      <c r="G174" s="32">
        <f t="shared" si="59"/>
        <v>0</v>
      </c>
      <c r="H174" s="32">
        <f t="shared" si="60"/>
        <v>0</v>
      </c>
      <c r="I174" s="32">
        <f t="shared" si="60"/>
        <v>0</v>
      </c>
      <c r="J174" s="32">
        <f t="shared" si="60"/>
        <v>0</v>
      </c>
      <c r="K174" s="32">
        <f t="shared" si="60"/>
        <v>0</v>
      </c>
      <c r="L174" s="32">
        <f t="shared" si="60"/>
        <v>0</v>
      </c>
      <c r="M174" s="32">
        <f t="shared" si="60"/>
        <v>0</v>
      </c>
      <c r="N174" s="174"/>
      <c r="O174" s="178">
        <v>172</v>
      </c>
      <c r="Q174" s="31">
        <v>0.10194906102051043</v>
      </c>
      <c r="R174" s="31">
        <v>0.13797223539543702</v>
      </c>
      <c r="S174" s="31">
        <v>0.11557135318483555</v>
      </c>
      <c r="T174" s="31">
        <v>0.15689125870107565</v>
      </c>
      <c r="U174" s="31">
        <v>0.1420445459839475</v>
      </c>
      <c r="V174" s="31">
        <v>0.11784423877075456</v>
      </c>
      <c r="W174" s="31">
        <v>0.12466894617253094</v>
      </c>
      <c r="X174" s="31">
        <v>0.11405953951133221</v>
      </c>
      <c r="Y174" s="31">
        <v>0.15457317439348905</v>
      </c>
      <c r="Z174" s="31">
        <v>0.14168298109989297</v>
      </c>
      <c r="AA174" s="31">
        <v>0.14857425884810532</v>
      </c>
      <c r="AB174" s="31">
        <v>0.20277109741824062</v>
      </c>
      <c r="AC174" s="31">
        <v>0.17821776452137159</v>
      </c>
      <c r="AD174" s="31">
        <v>0.16927832986658353</v>
      </c>
      <c r="AE174" s="31">
        <v>0.14169574192628809</v>
      </c>
      <c r="AF174" s="31">
        <v>0.10564678612297607</v>
      </c>
      <c r="AG174" s="31">
        <v>0.12594028554582348</v>
      </c>
      <c r="AH174" s="31">
        <v>0.15376739376769985</v>
      </c>
      <c r="AI174" s="31">
        <v>0.17713174311737548</v>
      </c>
      <c r="AJ174" s="31">
        <v>6.3150409965432669E-2</v>
      </c>
      <c r="AK174" s="31">
        <v>5.6930975555831653E-2</v>
      </c>
      <c r="AL174" s="31">
        <v>0.17368009391936112</v>
      </c>
      <c r="AM174" s="31">
        <v>0.2065999902162769</v>
      </c>
      <c r="AN174" s="31">
        <v>0.14619652124988428</v>
      </c>
      <c r="AO174" s="31">
        <v>0.141222278744879</v>
      </c>
      <c r="AP174" s="31">
        <v>0.1482847141632227</v>
      </c>
      <c r="AQ174" s="31">
        <v>0.1401574964782081</v>
      </c>
      <c r="AR174" s="31">
        <v>0.13473180879929952</v>
      </c>
      <c r="AS174" s="31">
        <v>0.15126628844982973</v>
      </c>
      <c r="AT174" s="31">
        <v>0.15909842334365082</v>
      </c>
      <c r="AU174" s="31">
        <v>0.18397040305579559</v>
      </c>
      <c r="AV174" s="31">
        <v>0.14104798504886482</v>
      </c>
      <c r="AW174" s="31">
        <v>8.3835597524175937E-2</v>
      </c>
      <c r="AX174" s="31">
        <v>0.14433696871551771</v>
      </c>
      <c r="AY174" s="31">
        <v>0.12437820874556793</v>
      </c>
      <c r="AZ174" s="31">
        <v>0.2326447049863789</v>
      </c>
      <c r="BA174" s="31">
        <v>0.16333677799130095</v>
      </c>
      <c r="BB174" s="31">
        <v>0.14207316580340745</v>
      </c>
      <c r="BC174" s="31">
        <v>0.15314585004078135</v>
      </c>
      <c r="BD174" s="31">
        <v>0.11920026770553258</v>
      </c>
      <c r="BE174" s="31">
        <v>0.1644240448695794</v>
      </c>
      <c r="BF174" s="31">
        <v>6.0242307161694902E-2</v>
      </c>
      <c r="BG174" s="31">
        <v>0.16295763663883825</v>
      </c>
      <c r="BH174" s="31">
        <v>0.13835080358585455</v>
      </c>
      <c r="BI174" s="31">
        <v>0.19561400337153279</v>
      </c>
      <c r="BJ174" s="31">
        <v>0.15732468491725349</v>
      </c>
      <c r="BK174" s="31">
        <v>0.1136957198299523</v>
      </c>
      <c r="BL174" s="31">
        <v>1.0267065243983853E-2</v>
      </c>
      <c r="BM174" s="31">
        <v>0.14373198907844248</v>
      </c>
      <c r="BN174" s="31">
        <v>0.14463975314387012</v>
      </c>
      <c r="BO174" s="31">
        <v>0.13961842490702145</v>
      </c>
      <c r="BP174" s="31">
        <v>0.12197014541504286</v>
      </c>
      <c r="BQ174" s="31">
        <v>0.12037419191948384</v>
      </c>
      <c r="BR174" s="60"/>
      <c r="BS174" s="60"/>
      <c r="BT174" s="60"/>
      <c r="BU174" s="60"/>
    </row>
    <row r="175" spans="2:73" outlineLevel="1">
      <c r="B175" s="2">
        <v>161</v>
      </c>
      <c r="D175">
        <v>104</v>
      </c>
      <c r="E175" t="s">
        <v>234</v>
      </c>
      <c r="F175" s="32"/>
      <c r="G175" s="32">
        <f t="shared" si="59"/>
        <v>0</v>
      </c>
      <c r="H175" s="32">
        <f t="shared" si="60"/>
        <v>0</v>
      </c>
      <c r="I175" s="32">
        <f t="shared" si="60"/>
        <v>0</v>
      </c>
      <c r="J175" s="32">
        <f t="shared" si="60"/>
        <v>0</v>
      </c>
      <c r="K175" s="32">
        <f t="shared" si="60"/>
        <v>0</v>
      </c>
      <c r="L175" s="32">
        <f t="shared" si="60"/>
        <v>0</v>
      </c>
      <c r="M175" s="32">
        <f t="shared" si="60"/>
        <v>0</v>
      </c>
      <c r="N175" s="174"/>
      <c r="O175" s="178">
        <v>173</v>
      </c>
      <c r="Q175" s="31">
        <v>9.1189738655948011E-2</v>
      </c>
      <c r="R175" s="31">
        <v>0.10143528458581824</v>
      </c>
      <c r="S175" s="31">
        <v>7.0267007453026831E-2</v>
      </c>
      <c r="T175" s="31">
        <v>5.232124614429616E-2</v>
      </c>
      <c r="U175" s="31">
        <v>6.003319427512703E-2</v>
      </c>
      <c r="V175" s="31">
        <v>6.051504417461831E-2</v>
      </c>
      <c r="W175" s="31">
        <v>0.10565182817113133</v>
      </c>
      <c r="X175" s="31">
        <v>5.0262202405579666E-2</v>
      </c>
      <c r="Y175" s="31">
        <v>6.6071035432867714E-2</v>
      </c>
      <c r="Z175" s="31">
        <v>6.2218358729399931E-2</v>
      </c>
      <c r="AA175" s="31">
        <v>4.3348258892874789E-2</v>
      </c>
      <c r="AB175" s="31">
        <v>8.7725060705797123E-2</v>
      </c>
      <c r="AC175" s="31">
        <v>7.7925564110140705E-2</v>
      </c>
      <c r="AD175" s="31">
        <v>3.6828671976821645E-2</v>
      </c>
      <c r="AE175" s="31">
        <v>6.7324079211322413E-2</v>
      </c>
      <c r="AF175" s="31">
        <v>8.8855714342797237E-2</v>
      </c>
      <c r="AG175" s="31">
        <v>5.8278593670142348E-2</v>
      </c>
      <c r="AH175" s="31">
        <v>6.8984448296552911E-2</v>
      </c>
      <c r="AI175" s="31">
        <v>3.8329632195606367E-2</v>
      </c>
      <c r="AJ175" s="31">
        <v>8.4004659034318335E-2</v>
      </c>
      <c r="AK175" s="31">
        <v>2.2877463026163211E-2</v>
      </c>
      <c r="AL175" s="31">
        <v>9.9120475637581668E-2</v>
      </c>
      <c r="AM175" s="31">
        <v>2.250803236897532E-2</v>
      </c>
      <c r="AN175" s="31">
        <v>6.5547648484522603E-2</v>
      </c>
      <c r="AO175" s="31">
        <v>6.9628395848584726E-2</v>
      </c>
      <c r="AP175" s="31">
        <v>6.0882088759193681E-2</v>
      </c>
      <c r="AQ175" s="31">
        <v>6.2872155189259829E-2</v>
      </c>
      <c r="AR175" s="31">
        <v>7.281052872589204E-2</v>
      </c>
      <c r="AS175" s="31">
        <v>5.5763489209087289E-2</v>
      </c>
      <c r="AT175" s="31">
        <v>6.450385986571594E-2</v>
      </c>
      <c r="AU175" s="31">
        <v>0.10485309734642859</v>
      </c>
      <c r="AV175" s="31">
        <v>6.259227882158809E-2</v>
      </c>
      <c r="AW175" s="31">
        <v>6.8599197531240746E-2</v>
      </c>
      <c r="AX175" s="31">
        <v>5.8453936704806808E-2</v>
      </c>
      <c r="AY175" s="31">
        <v>6.0821786295606181E-2</v>
      </c>
      <c r="AZ175" s="31">
        <v>0.10871200396356162</v>
      </c>
      <c r="BA175" s="31">
        <v>8.1234353309591445E-2</v>
      </c>
      <c r="BB175" s="31">
        <v>6.3907524365019161E-2</v>
      </c>
      <c r="BC175" s="31">
        <v>8.6219061139922698E-2</v>
      </c>
      <c r="BD175" s="31">
        <v>8.4039391655790538E-2</v>
      </c>
      <c r="BE175" s="31">
        <v>7.2918304926018515E-2</v>
      </c>
      <c r="BF175" s="31">
        <v>3.3864956833131898E-2</v>
      </c>
      <c r="BG175" s="31">
        <v>6.8816641732062048E-2</v>
      </c>
      <c r="BH175" s="31">
        <v>3.5810646123854012E-2</v>
      </c>
      <c r="BI175" s="31">
        <v>7.6883631560121374E-2</v>
      </c>
      <c r="BJ175" s="31">
        <v>6.4616493049869009E-2</v>
      </c>
      <c r="BK175" s="31">
        <v>8.3766530586805971E-2</v>
      </c>
      <c r="BL175" s="31">
        <v>6.3660439793258597E-2</v>
      </c>
      <c r="BM175" s="31">
        <v>6.2914230789096276E-2</v>
      </c>
      <c r="BN175" s="31">
        <v>7.6790539792661316E-2</v>
      </c>
      <c r="BO175" s="31">
        <v>7.3163749094575195E-2</v>
      </c>
      <c r="BP175" s="31">
        <v>7.1904631761291124E-2</v>
      </c>
      <c r="BQ175" s="31">
        <v>5.8429286772212735E-2</v>
      </c>
      <c r="BR175" s="60"/>
      <c r="BS175" s="60"/>
      <c r="BT175" s="60"/>
      <c r="BU175" s="60"/>
    </row>
    <row r="176" spans="2:73" outlineLevel="1">
      <c r="B176" s="2">
        <v>162</v>
      </c>
      <c r="D176">
        <v>105</v>
      </c>
      <c r="E176" t="s">
        <v>235</v>
      </c>
      <c r="F176" s="32"/>
      <c r="G176" s="32">
        <f t="shared" si="59"/>
        <v>0</v>
      </c>
      <c r="H176" s="32">
        <f t="shared" si="60"/>
        <v>0</v>
      </c>
      <c r="I176" s="32">
        <f t="shared" si="60"/>
        <v>0</v>
      </c>
      <c r="J176" s="32">
        <f t="shared" si="60"/>
        <v>0</v>
      </c>
      <c r="K176" s="32">
        <f t="shared" si="60"/>
        <v>0</v>
      </c>
      <c r="L176" s="32">
        <f t="shared" si="60"/>
        <v>0</v>
      </c>
      <c r="M176" s="32">
        <f t="shared" si="60"/>
        <v>0</v>
      </c>
      <c r="N176" s="174"/>
      <c r="O176" s="178">
        <v>174</v>
      </c>
      <c r="Q176" s="31">
        <v>-0.20663672686964946</v>
      </c>
      <c r="R176" s="31">
        <v>-0.23963911110966085</v>
      </c>
      <c r="S176" s="31">
        <v>-0.19377556722487993</v>
      </c>
      <c r="T176" s="31">
        <v>-0.19667267056573109</v>
      </c>
      <c r="U176" s="31">
        <v>-0.19832146792901736</v>
      </c>
      <c r="V176" s="31">
        <v>-0.18759065264887106</v>
      </c>
      <c r="W176" s="31">
        <v>-0.24875118665730625</v>
      </c>
      <c r="X176" s="31">
        <v>-0.18345276323003798</v>
      </c>
      <c r="Y176" s="31">
        <v>-0.18794898767840035</v>
      </c>
      <c r="Z176" s="31">
        <v>-0.19434568462543164</v>
      </c>
      <c r="AA176" s="31">
        <v>-0.1965192649703878</v>
      </c>
      <c r="AB176" s="31">
        <v>-0.21876341378886505</v>
      </c>
      <c r="AC176" s="31">
        <v>-0.20941867398814357</v>
      </c>
      <c r="AD176" s="31">
        <v>-0.15025749458548762</v>
      </c>
      <c r="AE176" s="31">
        <v>-0.19831640106704812</v>
      </c>
      <c r="AF176" s="31">
        <v>-0.19063932476945222</v>
      </c>
      <c r="AG176" s="31">
        <v>-0.19298885908759725</v>
      </c>
      <c r="AH176" s="31">
        <v>-0.19992696853124642</v>
      </c>
      <c r="AI176" s="31">
        <v>-0.21717851527880416</v>
      </c>
      <c r="AJ176" s="31">
        <v>-0.20481699911382095</v>
      </c>
      <c r="AK176" s="31">
        <v>-0.17420665482110415</v>
      </c>
      <c r="AL176" s="31">
        <v>-0.2116235581971142</v>
      </c>
      <c r="AM176" s="31">
        <v>-0.19950805269641952</v>
      </c>
      <c r="AN176" s="31">
        <v>-0.18735165460066494</v>
      </c>
      <c r="AO176" s="31">
        <v>-0.19997360443550533</v>
      </c>
      <c r="AP176" s="31">
        <v>-0.19546489563692088</v>
      </c>
      <c r="AQ176" s="31">
        <v>-0.1965347725693373</v>
      </c>
      <c r="AR176" s="31">
        <v>-0.19131545113638782</v>
      </c>
      <c r="AS176" s="31">
        <v>-0.19213129090158865</v>
      </c>
      <c r="AT176" s="31">
        <v>-0.19817626582076298</v>
      </c>
      <c r="AU176" s="31">
        <v>-0.21813974871200364</v>
      </c>
      <c r="AV176" s="31">
        <v>-0.19709701505492419</v>
      </c>
      <c r="AW176" s="31">
        <v>-0.19706067365865154</v>
      </c>
      <c r="AX176" s="31">
        <v>-0.20101963201828435</v>
      </c>
      <c r="AY176" s="31">
        <v>-0.19938526215996488</v>
      </c>
      <c r="AZ176" s="31">
        <v>-0.25473357491781701</v>
      </c>
      <c r="BA176" s="31">
        <v>-0.21195870004978368</v>
      </c>
      <c r="BB176" s="31">
        <v>-0.20210733169486494</v>
      </c>
      <c r="BC176" s="31">
        <v>-0.2089484017558583</v>
      </c>
      <c r="BD176" s="31">
        <v>-0.21329347547462973</v>
      </c>
      <c r="BE176" s="31">
        <v>-0.19593447283208443</v>
      </c>
      <c r="BF176" s="31">
        <v>-0.18136915734086642</v>
      </c>
      <c r="BG176" s="31">
        <v>-0.20477978882980941</v>
      </c>
      <c r="BH176" s="31">
        <v>-0.18160352832288848</v>
      </c>
      <c r="BI176" s="31">
        <v>-0.21056030938333606</v>
      </c>
      <c r="BJ176" s="31">
        <v>-0.20156858548674542</v>
      </c>
      <c r="BK176" s="31">
        <v>-0.20256662124834143</v>
      </c>
      <c r="BL176" s="31">
        <v>-0.18646926204413686</v>
      </c>
      <c r="BM176" s="31">
        <v>-0.19413898408103403</v>
      </c>
      <c r="BN176" s="31">
        <v>-0.20575368498050087</v>
      </c>
      <c r="BO176" s="31">
        <v>-0.199694320532977</v>
      </c>
      <c r="BP176" s="31">
        <v>-0.20667439190788128</v>
      </c>
      <c r="BQ176" s="31">
        <v>-0.19208104501518797</v>
      </c>
      <c r="BR176" s="60"/>
      <c r="BS176" s="60"/>
      <c r="BT176" s="60"/>
      <c r="BU176" s="60"/>
    </row>
    <row r="177" spans="2:73" outlineLevel="1">
      <c r="B177" s="2">
        <v>163</v>
      </c>
      <c r="D177">
        <v>106</v>
      </c>
      <c r="E177" t="s">
        <v>222</v>
      </c>
      <c r="F177" s="32"/>
      <c r="G177" s="32">
        <f t="shared" si="59"/>
        <v>0</v>
      </c>
      <c r="H177" s="32">
        <f t="shared" si="60"/>
        <v>0</v>
      </c>
      <c r="I177" s="32">
        <f t="shared" si="60"/>
        <v>0</v>
      </c>
      <c r="J177" s="32">
        <f t="shared" si="60"/>
        <v>0</v>
      </c>
      <c r="K177" s="32">
        <f t="shared" si="60"/>
        <v>0</v>
      </c>
      <c r="L177" s="32">
        <f t="shared" si="60"/>
        <v>0</v>
      </c>
      <c r="M177" s="32">
        <f t="shared" si="60"/>
        <v>0</v>
      </c>
      <c r="N177" s="174"/>
      <c r="O177" s="178">
        <v>175</v>
      </c>
      <c r="Q177" s="31">
        <v>0.28772900710890736</v>
      </c>
      <c r="R177" s="31">
        <v>0.27092696230975616</v>
      </c>
      <c r="S177" s="31">
        <v>0.2899842608063613</v>
      </c>
      <c r="T177" s="31">
        <v>0.28298512422600247</v>
      </c>
      <c r="U177" s="31">
        <v>0.2851490113700737</v>
      </c>
      <c r="V177" s="31">
        <v>0.28500958184648895</v>
      </c>
      <c r="W177" s="31">
        <v>0.28370267151158091</v>
      </c>
      <c r="X177" s="31">
        <v>0.28175998233412042</v>
      </c>
      <c r="Y177" s="31">
        <v>0.2816386059607896</v>
      </c>
      <c r="Z177" s="31">
        <v>0.28536787107195966</v>
      </c>
      <c r="AA177" s="31">
        <v>0.28483022925532114</v>
      </c>
      <c r="AB177" s="31">
        <v>0.29049857880350527</v>
      </c>
      <c r="AC177" s="31">
        <v>0.28379003825737037</v>
      </c>
      <c r="AD177" s="31">
        <v>0.28273774566805199</v>
      </c>
      <c r="AE177" s="31">
        <v>0.2827376505232107</v>
      </c>
      <c r="AF177" s="31">
        <v>0.29843590380536777</v>
      </c>
      <c r="AG177" s="31">
        <v>0.28144827104784864</v>
      </c>
      <c r="AH177" s="31">
        <v>0.28829362994568158</v>
      </c>
      <c r="AI177" s="31">
        <v>0.28413424093437806</v>
      </c>
      <c r="AJ177" s="31">
        <v>0.27952983232604545</v>
      </c>
      <c r="AK177" s="31">
        <v>0.28710962148426139</v>
      </c>
      <c r="AL177" s="31">
        <v>0.28962031145387657</v>
      </c>
      <c r="AM177" s="31">
        <v>0.27114185557669329</v>
      </c>
      <c r="AN177" s="31">
        <v>0.28103942707747115</v>
      </c>
      <c r="AO177" s="31">
        <v>0.28514864990810113</v>
      </c>
      <c r="AP177" s="31">
        <v>0.28738107681180652</v>
      </c>
      <c r="AQ177" s="31">
        <v>0.28455904652676672</v>
      </c>
      <c r="AR177" s="31">
        <v>0.28085824415958044</v>
      </c>
      <c r="AS177" s="31">
        <v>0.29238266824468462</v>
      </c>
      <c r="AT177" s="31">
        <v>0.28031453942393714</v>
      </c>
      <c r="AU177" s="31">
        <v>0.27893679484614825</v>
      </c>
      <c r="AV177" s="31">
        <v>0.28512098255909085</v>
      </c>
      <c r="AW177" s="31">
        <v>0.26488534058798557</v>
      </c>
      <c r="AX177" s="31">
        <v>0.2778199459708583</v>
      </c>
      <c r="AY177" s="31">
        <v>0.28619542192321351</v>
      </c>
      <c r="AZ177" s="31">
        <v>0.30806351907524121</v>
      </c>
      <c r="BA177" s="31">
        <v>0.28425444932860688</v>
      </c>
      <c r="BB177" s="31">
        <v>0.28618264020825912</v>
      </c>
      <c r="BC177" s="31">
        <v>0.28465242249808648</v>
      </c>
      <c r="BD177" s="31">
        <v>0.28471988958403216</v>
      </c>
      <c r="BE177" s="31">
        <v>0.28165005765394108</v>
      </c>
      <c r="BF177" s="31">
        <v>0.29288374730803418</v>
      </c>
      <c r="BG177" s="31">
        <v>0.28111087216612968</v>
      </c>
      <c r="BH177" s="31">
        <v>0.28413142627924287</v>
      </c>
      <c r="BI177" s="31">
        <v>0.28562150100728984</v>
      </c>
      <c r="BJ177" s="31">
        <v>0.2856719537668066</v>
      </c>
      <c r="BK177" s="31">
        <v>0.28632240556882116</v>
      </c>
      <c r="BL177" s="31">
        <v>0.28547139334660182</v>
      </c>
      <c r="BM177" s="31">
        <v>0.28349120517139337</v>
      </c>
      <c r="BN177" s="31">
        <v>0.28615083352883275</v>
      </c>
      <c r="BO177" s="31">
        <v>0.2838741617953463</v>
      </c>
      <c r="BP177" s="31">
        <v>0.28037736243139383</v>
      </c>
      <c r="BQ177" s="31">
        <v>0.28420139449902559</v>
      </c>
      <c r="BR177" s="60"/>
      <c r="BS177" s="60"/>
      <c r="BT177" s="60"/>
      <c r="BU177" s="60"/>
    </row>
    <row r="178" spans="2:73" outlineLevel="1">
      <c r="B178" s="2">
        <v>164</v>
      </c>
      <c r="D178">
        <v>107</v>
      </c>
      <c r="E178" t="s">
        <v>223</v>
      </c>
      <c r="F178" s="32"/>
      <c r="G178" s="32">
        <f t="shared" si="59"/>
        <v>0</v>
      </c>
      <c r="H178" s="32">
        <f t="shared" si="60"/>
        <v>0</v>
      </c>
      <c r="I178" s="32">
        <f t="shared" si="60"/>
        <v>0</v>
      </c>
      <c r="J178" s="32">
        <f t="shared" si="60"/>
        <v>0</v>
      </c>
      <c r="K178" s="32">
        <f t="shared" si="60"/>
        <v>0</v>
      </c>
      <c r="L178" s="32">
        <f t="shared" si="60"/>
        <v>0</v>
      </c>
      <c r="M178" s="32">
        <f t="shared" si="60"/>
        <v>0</v>
      </c>
      <c r="N178" s="174"/>
      <c r="O178" s="178">
        <v>176</v>
      </c>
      <c r="Q178" s="31">
        <v>1.7069606512678453E-2</v>
      </c>
      <c r="R178" s="31">
        <v>1.6552268024858856E-2</v>
      </c>
      <c r="S178" s="31">
        <v>1.6884808980926914E-2</v>
      </c>
      <c r="T178" s="31">
        <v>1.6313376266207182E-2</v>
      </c>
      <c r="U178" s="31">
        <v>1.6393943148746228E-2</v>
      </c>
      <c r="V178" s="31">
        <v>1.6487334535780412E-2</v>
      </c>
      <c r="W178" s="31">
        <v>1.7042358123801227E-2</v>
      </c>
      <c r="X178" s="31">
        <v>1.7148540698927305E-2</v>
      </c>
      <c r="Y178" s="31">
        <v>1.6568226227378101E-2</v>
      </c>
      <c r="Z178" s="31">
        <v>1.6239658779423113E-2</v>
      </c>
      <c r="AA178" s="31">
        <v>1.4944986467434054E-2</v>
      </c>
      <c r="AB178" s="31">
        <v>1.7398767402179435E-2</v>
      </c>
      <c r="AC178" s="31">
        <v>1.7164879005947407E-2</v>
      </c>
      <c r="AD178" s="31">
        <v>1.6514003246118299E-2</v>
      </c>
      <c r="AE178" s="31">
        <v>1.6099577033044595E-2</v>
      </c>
      <c r="AF178" s="31">
        <v>1.749210972384746E-2</v>
      </c>
      <c r="AG178" s="31">
        <v>1.7776288552165551E-2</v>
      </c>
      <c r="AH178" s="31">
        <v>1.5675519503605795E-2</v>
      </c>
      <c r="AI178" s="31">
        <v>1.6630199052646653E-2</v>
      </c>
      <c r="AJ178" s="31">
        <v>1.5547107133269608E-2</v>
      </c>
      <c r="AK178" s="31">
        <v>1.5159457625624144E-2</v>
      </c>
      <c r="AL178" s="31">
        <v>1.5823455220707411E-2</v>
      </c>
      <c r="AM178" s="31">
        <v>1.6247560170027778E-2</v>
      </c>
      <c r="AN178" s="31">
        <v>1.5624869819731506E-2</v>
      </c>
      <c r="AO178" s="31">
        <v>1.6239413994782091E-2</v>
      </c>
      <c r="AP178" s="31">
        <v>1.6694250765189496E-2</v>
      </c>
      <c r="AQ178" s="31">
        <v>1.6466061917639028E-2</v>
      </c>
      <c r="AR178" s="31">
        <v>1.6824620360180863E-2</v>
      </c>
      <c r="AS178" s="31">
        <v>1.6080247796990361E-2</v>
      </c>
      <c r="AT178" s="31">
        <v>1.7765547889685835E-2</v>
      </c>
      <c r="AU178" s="31">
        <v>8.5354633160724946E-3</v>
      </c>
      <c r="AV178" s="31">
        <v>1.7100358087364081E-2</v>
      </c>
      <c r="AW178" s="31">
        <v>1.9257833067450301E-2</v>
      </c>
      <c r="AX178" s="31">
        <v>1.6493101393689487E-2</v>
      </c>
      <c r="AY178" s="31">
        <v>1.651676781430117E-2</v>
      </c>
      <c r="AZ178" s="31">
        <v>1.3387604712142648E-2</v>
      </c>
      <c r="BA178" s="31">
        <v>1.681280839947228E-2</v>
      </c>
      <c r="BB178" s="31">
        <v>1.6332104112459469E-2</v>
      </c>
      <c r="BC178" s="31">
        <v>1.596697492517023E-2</v>
      </c>
      <c r="BD178" s="31">
        <v>1.6073011167664714E-2</v>
      </c>
      <c r="BE178" s="31">
        <v>1.8271794694913294E-2</v>
      </c>
      <c r="BF178" s="31">
        <v>1.6741877542982252E-2</v>
      </c>
      <c r="BG178" s="31">
        <v>1.6560347928585229E-2</v>
      </c>
      <c r="BH178" s="31">
        <v>1.5802795299602459E-2</v>
      </c>
      <c r="BI178" s="31">
        <v>1.7401119226232727E-2</v>
      </c>
      <c r="BJ178" s="31">
        <v>1.6878832535802892E-2</v>
      </c>
      <c r="BK178" s="31">
        <v>1.9028847209653924E-2</v>
      </c>
      <c r="BL178" s="31">
        <v>1.6075484172332705E-2</v>
      </c>
      <c r="BM178" s="31">
        <v>1.6231890457665921E-2</v>
      </c>
      <c r="BN178" s="31">
        <v>1.6206708644970012E-2</v>
      </c>
      <c r="BO178" s="31">
        <v>1.6324414371964677E-2</v>
      </c>
      <c r="BP178" s="31">
        <v>1.8085973688710889E-2</v>
      </c>
      <c r="BQ178" s="31">
        <v>1.5919092215677562E-2</v>
      </c>
      <c r="BR178" s="60"/>
      <c r="BS178" s="60"/>
      <c r="BT178" s="60"/>
      <c r="BU178" s="60"/>
    </row>
    <row r="179" spans="2:73" outlineLevel="1">
      <c r="B179" s="2">
        <v>165</v>
      </c>
      <c r="D179">
        <v>108</v>
      </c>
      <c r="E179" t="s">
        <v>224</v>
      </c>
      <c r="F179" s="32"/>
      <c r="G179" s="32">
        <f t="shared" si="59"/>
        <v>0</v>
      </c>
      <c r="H179" s="32">
        <f t="shared" si="60"/>
        <v>0</v>
      </c>
      <c r="I179" s="32">
        <f t="shared" si="60"/>
        <v>0</v>
      </c>
      <c r="J179" s="32">
        <f t="shared" si="60"/>
        <v>0</v>
      </c>
      <c r="K179" s="32">
        <f t="shared" si="60"/>
        <v>0</v>
      </c>
      <c r="L179" s="32">
        <f t="shared" si="60"/>
        <v>0</v>
      </c>
      <c r="M179" s="32">
        <f t="shared" si="60"/>
        <v>0</v>
      </c>
      <c r="N179" s="174"/>
      <c r="O179" s="178">
        <v>177</v>
      </c>
      <c r="Q179" s="31">
        <v>1.6786752067508934E-2</v>
      </c>
      <c r="R179" s="31">
        <v>1.6747525564226536E-2</v>
      </c>
      <c r="S179" s="31">
        <v>1.7009932059591473E-2</v>
      </c>
      <c r="T179" s="31">
        <v>1.6955520913816583E-2</v>
      </c>
      <c r="U179" s="31">
        <v>1.7086999661839512E-2</v>
      </c>
      <c r="V179" s="31">
        <v>1.690720112802924E-2</v>
      </c>
      <c r="W179" s="31">
        <v>1.7168498267042372E-2</v>
      </c>
      <c r="X179" s="31">
        <v>1.7414061292593028E-2</v>
      </c>
      <c r="Y179" s="31">
        <v>1.720622198906013E-2</v>
      </c>
      <c r="Z179" s="31">
        <v>1.6977158990882913E-2</v>
      </c>
      <c r="AA179" s="31">
        <v>1.7313247671871868E-2</v>
      </c>
      <c r="AB179" s="31">
        <v>1.6956025473438538E-2</v>
      </c>
      <c r="AC179" s="31">
        <v>1.695041636105039E-2</v>
      </c>
      <c r="AD179" s="31">
        <v>1.7117255131705159E-2</v>
      </c>
      <c r="AE179" s="31">
        <v>1.7069436046277635E-2</v>
      </c>
      <c r="AF179" s="31">
        <v>1.6939413316907893E-2</v>
      </c>
      <c r="AG179" s="31">
        <v>1.719346265690247E-2</v>
      </c>
      <c r="AH179" s="31">
        <v>1.7161459713348436E-2</v>
      </c>
      <c r="AI179" s="31">
        <v>1.6860801541318384E-2</v>
      </c>
      <c r="AJ179" s="31">
        <v>1.725507894387681E-2</v>
      </c>
      <c r="AK179" s="31">
        <v>1.7002749995337119E-2</v>
      </c>
      <c r="AL179" s="31">
        <v>1.6823080470422646E-2</v>
      </c>
      <c r="AM179" s="31">
        <v>1.7381500251264996E-2</v>
      </c>
      <c r="AN179" s="31">
        <v>1.6978633925670391E-2</v>
      </c>
      <c r="AO179" s="31">
        <v>1.6908543562592665E-2</v>
      </c>
      <c r="AP179" s="31">
        <v>1.6810530680632627E-2</v>
      </c>
      <c r="AQ179" s="31">
        <v>1.7124782362528762E-2</v>
      </c>
      <c r="AR179" s="31">
        <v>1.6923297552258253E-2</v>
      </c>
      <c r="AS179" s="31">
        <v>1.6879451969016607E-2</v>
      </c>
      <c r="AT179" s="31">
        <v>1.6966263387364029E-2</v>
      </c>
      <c r="AU179" s="31">
        <v>1.7250460353881336E-2</v>
      </c>
      <c r="AV179" s="31">
        <v>1.7318240947118611E-2</v>
      </c>
      <c r="AW179" s="31">
        <v>1.6424473897077706E-2</v>
      </c>
      <c r="AX179" s="31">
        <v>1.6898903802612567E-2</v>
      </c>
      <c r="AY179" s="31">
        <v>1.7065638512686939E-2</v>
      </c>
      <c r="AZ179" s="31">
        <v>1.7635386805908114E-2</v>
      </c>
      <c r="BA179" s="31">
        <v>1.715467325690679E-2</v>
      </c>
      <c r="BB179" s="31">
        <v>1.7190495573677769E-2</v>
      </c>
      <c r="BC179" s="31">
        <v>1.6952934743774482E-2</v>
      </c>
      <c r="BD179" s="31">
        <v>1.7167145572104206E-2</v>
      </c>
      <c r="BE179" s="31">
        <v>1.7071273312970148E-2</v>
      </c>
      <c r="BF179" s="31">
        <v>1.7054156160156039E-2</v>
      </c>
      <c r="BG179" s="31">
        <v>1.6892411172958977E-2</v>
      </c>
      <c r="BH179" s="31">
        <v>1.6875012456433913E-2</v>
      </c>
      <c r="BI179" s="31">
        <v>1.7276607721454604E-2</v>
      </c>
      <c r="BJ179" s="31">
        <v>1.6922988035720829E-2</v>
      </c>
      <c r="BK179" s="31">
        <v>1.6870773683148002E-2</v>
      </c>
      <c r="BL179" s="31">
        <v>1.6762540532253616E-2</v>
      </c>
      <c r="BM179" s="31">
        <v>1.6943170190737777E-2</v>
      </c>
      <c r="BN179" s="31">
        <v>1.6836736100497216E-2</v>
      </c>
      <c r="BO179" s="31">
        <v>1.6954615724874465E-2</v>
      </c>
      <c r="BP179" s="31">
        <v>1.7190103196549511E-2</v>
      </c>
      <c r="BQ179" s="31">
        <v>1.6996314400266339E-2</v>
      </c>
      <c r="BR179" s="60"/>
      <c r="BS179" s="60"/>
      <c r="BT179" s="60"/>
      <c r="BU179" s="60"/>
    </row>
    <row r="180" spans="2:73" outlineLevel="1">
      <c r="B180" s="2">
        <v>166</v>
      </c>
      <c r="E180"/>
      <c r="O180" s="178">
        <v>178</v>
      </c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 s="60"/>
      <c r="BS180" s="60"/>
      <c r="BT180" s="60"/>
      <c r="BU180" s="60"/>
    </row>
    <row r="181" spans="2:73" outlineLevel="1">
      <c r="B181" s="2">
        <v>167</v>
      </c>
      <c r="C181" s="8" t="s">
        <v>236</v>
      </c>
      <c r="D181" s="8"/>
      <c r="E181"/>
      <c r="O181" s="178">
        <v>179</v>
      </c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 s="60"/>
      <c r="BS181" s="60"/>
      <c r="BT181" s="60"/>
      <c r="BU181" s="60"/>
    </row>
    <row r="182" spans="2:73" outlineLevel="1">
      <c r="B182" s="2">
        <v>168</v>
      </c>
      <c r="E182"/>
      <c r="O182" s="178">
        <v>180</v>
      </c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 s="60"/>
      <c r="BS182" s="60"/>
      <c r="BT182" s="60"/>
      <c r="BU182" s="60"/>
    </row>
    <row r="183" spans="2:73" outlineLevel="1">
      <c r="B183" s="2">
        <v>169</v>
      </c>
      <c r="C183" s="33"/>
      <c r="D183" s="33"/>
      <c r="E183" s="29" t="s">
        <v>217</v>
      </c>
      <c r="F183" s="32"/>
      <c r="G183" s="32">
        <f t="shared" ref="G183:G199" si="61">HLOOKUP($E$3,$P$3:$BW$269,O183,FALSE)</f>
        <v>0</v>
      </c>
      <c r="H183" s="32">
        <f t="shared" ref="H183:M199" si="62">G183</f>
        <v>0</v>
      </c>
      <c r="I183" s="32">
        <f t="shared" si="62"/>
        <v>0</v>
      </c>
      <c r="J183" s="32">
        <f t="shared" si="62"/>
        <v>0</v>
      </c>
      <c r="K183" s="32">
        <f t="shared" si="62"/>
        <v>0</v>
      </c>
      <c r="L183" s="32">
        <f t="shared" si="62"/>
        <v>0</v>
      </c>
      <c r="M183" s="32">
        <f t="shared" si="62"/>
        <v>0</v>
      </c>
      <c r="N183" s="174"/>
      <c r="O183" s="178">
        <v>181</v>
      </c>
      <c r="Q183" s="33">
        <v>1</v>
      </c>
      <c r="R183" s="33">
        <v>1</v>
      </c>
      <c r="S183" s="33">
        <v>1</v>
      </c>
      <c r="T183" s="33">
        <v>1</v>
      </c>
      <c r="U183" s="33">
        <v>1</v>
      </c>
      <c r="V183" s="33">
        <v>1</v>
      </c>
      <c r="W183" s="33">
        <v>1</v>
      </c>
      <c r="X183" s="33">
        <v>1</v>
      </c>
      <c r="Y183" s="33">
        <v>1</v>
      </c>
      <c r="Z183" s="33">
        <v>1</v>
      </c>
      <c r="AA183" s="33">
        <v>1</v>
      </c>
      <c r="AB183" s="33">
        <v>1</v>
      </c>
      <c r="AC183" s="33">
        <v>1</v>
      </c>
      <c r="AD183" s="33">
        <v>1</v>
      </c>
      <c r="AE183" s="33">
        <v>1</v>
      </c>
      <c r="AF183" s="33">
        <v>1</v>
      </c>
      <c r="AG183" s="33">
        <v>1</v>
      </c>
      <c r="AH183" s="33">
        <v>1</v>
      </c>
      <c r="AI183" s="33">
        <v>1</v>
      </c>
      <c r="AJ183" s="33">
        <v>1</v>
      </c>
      <c r="AK183" s="33">
        <v>1</v>
      </c>
      <c r="AL183" s="33">
        <v>1</v>
      </c>
      <c r="AM183" s="33">
        <v>1</v>
      </c>
      <c r="AN183" s="33">
        <v>1</v>
      </c>
      <c r="AO183" s="33">
        <v>1</v>
      </c>
      <c r="AP183" s="33">
        <v>1</v>
      </c>
      <c r="AQ183" s="33">
        <v>1</v>
      </c>
      <c r="AR183" s="33">
        <v>1</v>
      </c>
      <c r="AS183" s="33">
        <v>1</v>
      </c>
      <c r="AT183" s="33">
        <v>1</v>
      </c>
      <c r="AU183" s="33">
        <v>1</v>
      </c>
      <c r="AV183" s="33">
        <v>1</v>
      </c>
      <c r="AW183" s="33">
        <v>1</v>
      </c>
      <c r="AX183" s="33">
        <v>1</v>
      </c>
      <c r="AY183" s="33">
        <v>1</v>
      </c>
      <c r="AZ183" s="33">
        <v>1</v>
      </c>
      <c r="BA183" s="33">
        <v>1</v>
      </c>
      <c r="BB183" s="33">
        <v>1</v>
      </c>
      <c r="BC183" s="33">
        <v>1</v>
      </c>
      <c r="BD183" s="33">
        <v>1</v>
      </c>
      <c r="BE183" s="33">
        <v>1</v>
      </c>
      <c r="BF183" s="33">
        <v>1</v>
      </c>
      <c r="BG183" s="33">
        <v>1</v>
      </c>
      <c r="BH183" s="33">
        <v>1</v>
      </c>
      <c r="BI183" s="33">
        <v>1</v>
      </c>
      <c r="BJ183" s="33">
        <v>1</v>
      </c>
      <c r="BK183" s="33">
        <v>1</v>
      </c>
      <c r="BL183" s="33">
        <v>1</v>
      </c>
      <c r="BM183" s="33">
        <v>1</v>
      </c>
      <c r="BN183" s="33">
        <v>1</v>
      </c>
      <c r="BO183" s="33">
        <v>1</v>
      </c>
      <c r="BP183" s="33">
        <v>1</v>
      </c>
      <c r="BQ183" s="33">
        <v>1</v>
      </c>
      <c r="BR183" s="60"/>
      <c r="BS183" s="60"/>
      <c r="BT183" s="60"/>
      <c r="BU183" s="60"/>
    </row>
    <row r="184" spans="2:73" outlineLevel="1">
      <c r="B184" s="2">
        <v>170</v>
      </c>
      <c r="C184" s="33"/>
      <c r="D184" s="33"/>
      <c r="E184" s="29" t="s">
        <v>218</v>
      </c>
      <c r="F184" s="32"/>
      <c r="G184" s="32">
        <f t="shared" si="61"/>
        <v>0</v>
      </c>
      <c r="H184" s="32">
        <f t="shared" si="62"/>
        <v>0</v>
      </c>
      <c r="I184" s="32">
        <f t="shared" si="62"/>
        <v>0</v>
      </c>
      <c r="J184" s="32">
        <f t="shared" si="62"/>
        <v>0</v>
      </c>
      <c r="K184" s="32">
        <f t="shared" si="62"/>
        <v>0</v>
      </c>
      <c r="L184" s="32">
        <f t="shared" si="62"/>
        <v>0</v>
      </c>
      <c r="M184" s="32">
        <f t="shared" si="62"/>
        <v>0</v>
      </c>
      <c r="N184" s="174"/>
      <c r="O184" s="178">
        <v>182</v>
      </c>
      <c r="Q184" s="33">
        <v>0.16439999999999999</v>
      </c>
      <c r="R184" s="33">
        <v>0.16439999999999999</v>
      </c>
      <c r="S184" s="33">
        <v>0.16439999999999999</v>
      </c>
      <c r="T184" s="33">
        <v>0.16439999999999999</v>
      </c>
      <c r="U184" s="33">
        <v>0.16439999999999999</v>
      </c>
      <c r="V184" s="33">
        <v>0.16439999999999999</v>
      </c>
      <c r="W184" s="33">
        <v>0.16439999999999999</v>
      </c>
      <c r="X184" s="33">
        <v>0.16439999999999999</v>
      </c>
      <c r="Y184" s="33">
        <v>0.16439999999999999</v>
      </c>
      <c r="Z184" s="33">
        <v>0.16439999999999999</v>
      </c>
      <c r="AA184" s="33">
        <v>0.16439999999999999</v>
      </c>
      <c r="AB184" s="33">
        <v>0.16439999999999999</v>
      </c>
      <c r="AC184" s="33">
        <v>0.16439999999999999</v>
      </c>
      <c r="AD184" s="33">
        <v>0.16439999999999999</v>
      </c>
      <c r="AE184" s="33">
        <v>0.16439999999999999</v>
      </c>
      <c r="AF184" s="33">
        <v>0.16439999999999999</v>
      </c>
      <c r="AG184" s="33">
        <v>0.16439999999999999</v>
      </c>
      <c r="AH184" s="33">
        <v>0.16439999999999999</v>
      </c>
      <c r="AI184" s="33">
        <v>0.16439999999999999</v>
      </c>
      <c r="AJ184" s="33">
        <v>0.16439999999999999</v>
      </c>
      <c r="AK184" s="33">
        <v>0.16439999999999999</v>
      </c>
      <c r="AL184" s="33">
        <v>0.16439999999999999</v>
      </c>
      <c r="AM184" s="33">
        <v>0.16439999999999999</v>
      </c>
      <c r="AN184" s="33">
        <v>0.16439999999999999</v>
      </c>
      <c r="AO184" s="33">
        <v>0.16439999999999999</v>
      </c>
      <c r="AP184" s="33">
        <v>0.16439999999999999</v>
      </c>
      <c r="AQ184" s="33">
        <v>0.16439999999999999</v>
      </c>
      <c r="AR184" s="33">
        <v>0.16439999999999999</v>
      </c>
      <c r="AS184" s="33">
        <v>0.16439999999999999</v>
      </c>
      <c r="AT184" s="33">
        <v>0.16439999999999999</v>
      </c>
      <c r="AU184" s="33">
        <v>0.16439999999999999</v>
      </c>
      <c r="AV184" s="33">
        <v>0.16439999999999999</v>
      </c>
      <c r="AW184" s="33">
        <v>0.16439999999999999</v>
      </c>
      <c r="AX184" s="33">
        <v>0.16439999999999999</v>
      </c>
      <c r="AY184" s="33">
        <v>0.16439999999999999</v>
      </c>
      <c r="AZ184" s="33">
        <v>0.16439999999999999</v>
      </c>
      <c r="BA184" s="33">
        <v>0.16439999999999999</v>
      </c>
      <c r="BB184" s="33">
        <v>0.16439999999999999</v>
      </c>
      <c r="BC184" s="33">
        <v>0.16439999999999999</v>
      </c>
      <c r="BD184" s="33">
        <v>0.16439999999999999</v>
      </c>
      <c r="BE184" s="33">
        <v>0.16439999999999999</v>
      </c>
      <c r="BF184" s="33">
        <v>0.16439999999999999</v>
      </c>
      <c r="BG184" s="33">
        <v>0.16439999999999999</v>
      </c>
      <c r="BH184" s="33">
        <v>0.16439999999999999</v>
      </c>
      <c r="BI184" s="33">
        <v>0.16439999999999999</v>
      </c>
      <c r="BJ184" s="33">
        <v>0.16439999999999999</v>
      </c>
      <c r="BK184" s="33">
        <v>0.16439999999999999</v>
      </c>
      <c r="BL184" s="33">
        <v>0.16439999999999999</v>
      </c>
      <c r="BM184" s="33">
        <v>0.16439999999999999</v>
      </c>
      <c r="BN184" s="33">
        <v>0.16439999999999999</v>
      </c>
      <c r="BO184" s="33">
        <v>0.16439999999999999</v>
      </c>
      <c r="BP184" s="33">
        <v>0.16439999999999999</v>
      </c>
      <c r="BQ184" s="33">
        <v>0.16439999999999999</v>
      </c>
      <c r="BR184" s="60"/>
      <c r="BS184" s="60"/>
      <c r="BT184" s="60"/>
      <c r="BU184" s="60"/>
    </row>
    <row r="185" spans="2:73" outlineLevel="1">
      <c r="B185" s="2">
        <v>171</v>
      </c>
      <c r="C185" s="6"/>
      <c r="D185" s="6"/>
      <c r="E185" s="34" t="s">
        <v>219</v>
      </c>
      <c r="F185" s="32"/>
      <c r="G185" s="32">
        <f t="shared" si="61"/>
        <v>0</v>
      </c>
      <c r="H185" s="32">
        <f t="shared" si="62"/>
        <v>0</v>
      </c>
      <c r="I185" s="32">
        <f t="shared" si="62"/>
        <v>0</v>
      </c>
      <c r="J185" s="32">
        <f t="shared" si="62"/>
        <v>0</v>
      </c>
      <c r="K185" s="32">
        <f t="shared" si="62"/>
        <v>0</v>
      </c>
      <c r="L185" s="32">
        <f t="shared" si="62"/>
        <v>0</v>
      </c>
      <c r="M185" s="32">
        <f t="shared" si="62"/>
        <v>0</v>
      </c>
      <c r="N185" s="174"/>
      <c r="O185" s="178">
        <v>183</v>
      </c>
      <c r="Q185" s="33">
        <v>63422.311800000003</v>
      </c>
      <c r="R185" s="33">
        <v>63422.311800000003</v>
      </c>
      <c r="S185" s="33">
        <v>63422.311800000003</v>
      </c>
      <c r="T185" s="33">
        <v>63422.311800000003</v>
      </c>
      <c r="U185" s="33">
        <v>63422.311800000003</v>
      </c>
      <c r="V185" s="33">
        <v>63422.311800000003</v>
      </c>
      <c r="W185" s="33">
        <v>63422.311800000003</v>
      </c>
      <c r="X185" s="33">
        <v>63422.311800000003</v>
      </c>
      <c r="Y185" s="33">
        <v>63422.311800000003</v>
      </c>
      <c r="Z185" s="33">
        <v>63422.311800000003</v>
      </c>
      <c r="AA185" s="33">
        <v>63422.311800000003</v>
      </c>
      <c r="AB185" s="33">
        <v>63422.311800000003</v>
      </c>
      <c r="AC185" s="33">
        <v>63422.311800000003</v>
      </c>
      <c r="AD185" s="33">
        <v>63422.311800000003</v>
      </c>
      <c r="AE185" s="33">
        <v>63422.311800000003</v>
      </c>
      <c r="AF185" s="33">
        <v>63422.311800000003</v>
      </c>
      <c r="AG185" s="33">
        <v>63422.311800000003</v>
      </c>
      <c r="AH185" s="33">
        <v>63422.311800000003</v>
      </c>
      <c r="AI185" s="33">
        <v>63422.311800000003</v>
      </c>
      <c r="AJ185" s="33">
        <v>63422.311800000003</v>
      </c>
      <c r="AK185" s="33">
        <v>63422.311800000003</v>
      </c>
      <c r="AL185" s="33">
        <v>63422.311800000003</v>
      </c>
      <c r="AM185" s="33">
        <v>63422.311800000003</v>
      </c>
      <c r="AN185" s="33">
        <v>63422.311800000003</v>
      </c>
      <c r="AO185" s="33">
        <v>63422.311800000003</v>
      </c>
      <c r="AP185" s="33">
        <v>63422.311800000003</v>
      </c>
      <c r="AQ185" s="33">
        <v>63422.311800000003</v>
      </c>
      <c r="AR185" s="33">
        <v>63422.311800000003</v>
      </c>
      <c r="AS185" s="33">
        <v>63422.311800000003</v>
      </c>
      <c r="AT185" s="33">
        <v>63422.311800000003</v>
      </c>
      <c r="AU185" s="33">
        <v>63422.311800000003</v>
      </c>
      <c r="AV185" s="33">
        <v>63422.311800000003</v>
      </c>
      <c r="AW185" s="33">
        <v>63422.311800000003</v>
      </c>
      <c r="AX185" s="33">
        <v>63422.311800000003</v>
      </c>
      <c r="AY185" s="33">
        <v>63422.311800000003</v>
      </c>
      <c r="AZ185" s="33">
        <v>63422.311800000003</v>
      </c>
      <c r="BA185" s="33">
        <v>63422.311800000003</v>
      </c>
      <c r="BB185" s="33">
        <v>63422.311800000003</v>
      </c>
      <c r="BC185" s="33">
        <v>63422.311800000003</v>
      </c>
      <c r="BD185" s="33">
        <v>63422.311800000003</v>
      </c>
      <c r="BE185" s="33">
        <v>63422.311800000003</v>
      </c>
      <c r="BF185" s="33">
        <v>63422.311800000003</v>
      </c>
      <c r="BG185" s="33">
        <v>63422.311800000003</v>
      </c>
      <c r="BH185" s="33">
        <v>63422.311800000003</v>
      </c>
      <c r="BI185" s="33">
        <v>63422.311800000003</v>
      </c>
      <c r="BJ185" s="33">
        <v>63422.311800000003</v>
      </c>
      <c r="BK185" s="33">
        <v>63422.311800000003</v>
      </c>
      <c r="BL185" s="33">
        <v>63422.311800000003</v>
      </c>
      <c r="BM185" s="33">
        <v>63422.311800000003</v>
      </c>
      <c r="BN185" s="33">
        <v>63422.311800000003</v>
      </c>
      <c r="BO185" s="33">
        <v>63422.311800000003</v>
      </c>
      <c r="BP185" s="33">
        <v>63422.311800000003</v>
      </c>
      <c r="BQ185" s="33">
        <v>63422.311800000003</v>
      </c>
      <c r="BR185" s="60"/>
      <c r="BS185" s="60"/>
      <c r="BT185" s="60"/>
      <c r="BU185" s="60"/>
    </row>
    <row r="186" spans="2:73" outlineLevel="1">
      <c r="B186" s="2">
        <v>172</v>
      </c>
      <c r="C186" s="6"/>
      <c r="D186" s="6"/>
      <c r="E186" s="34" t="s">
        <v>220</v>
      </c>
      <c r="F186" s="32"/>
      <c r="G186" s="32">
        <f t="shared" si="61"/>
        <v>0</v>
      </c>
      <c r="H186" s="32">
        <f t="shared" si="62"/>
        <v>0</v>
      </c>
      <c r="I186" s="32">
        <f t="shared" si="62"/>
        <v>0</v>
      </c>
      <c r="J186" s="32">
        <f t="shared" si="62"/>
        <v>0</v>
      </c>
      <c r="K186" s="32">
        <f t="shared" si="62"/>
        <v>0</v>
      </c>
      <c r="L186" s="32">
        <f t="shared" si="62"/>
        <v>0</v>
      </c>
      <c r="M186" s="32">
        <f t="shared" si="62"/>
        <v>0</v>
      </c>
      <c r="N186" s="174"/>
      <c r="O186" s="178">
        <v>184</v>
      </c>
      <c r="Q186" s="6">
        <v>345129.01459999999</v>
      </c>
      <c r="R186" s="6">
        <v>345129.01459999999</v>
      </c>
      <c r="S186" s="6">
        <v>345129.01459999999</v>
      </c>
      <c r="T186" s="6">
        <v>345129.01459999999</v>
      </c>
      <c r="U186" s="6">
        <v>345129.01459999999</v>
      </c>
      <c r="V186" s="6">
        <v>345129.01459999999</v>
      </c>
      <c r="W186" s="6">
        <v>345129.01459999999</v>
      </c>
      <c r="X186" s="6">
        <v>345129.01459999999</v>
      </c>
      <c r="Y186" s="6">
        <v>345129.01459999999</v>
      </c>
      <c r="Z186" s="6">
        <v>345129.01459999999</v>
      </c>
      <c r="AA186" s="6">
        <v>345129.01459999999</v>
      </c>
      <c r="AB186" s="6">
        <v>345129.01459999999</v>
      </c>
      <c r="AC186" s="6">
        <v>345129.01459999999</v>
      </c>
      <c r="AD186" s="6">
        <v>345129.01459999999</v>
      </c>
      <c r="AE186" s="6">
        <v>345129.01459999999</v>
      </c>
      <c r="AF186" s="6">
        <v>345129.01459999999</v>
      </c>
      <c r="AG186" s="6">
        <v>345129.01459999999</v>
      </c>
      <c r="AH186" s="6">
        <v>345129.01459999999</v>
      </c>
      <c r="AI186" s="6">
        <v>345129.01459999999</v>
      </c>
      <c r="AJ186" s="6">
        <v>345129.01459999999</v>
      </c>
      <c r="AK186" s="6">
        <v>345129.01459999999</v>
      </c>
      <c r="AL186" s="6">
        <v>345129.01459999999</v>
      </c>
      <c r="AM186" s="6">
        <v>345129.01459999999</v>
      </c>
      <c r="AN186" s="6">
        <v>345129.01459999999</v>
      </c>
      <c r="AO186" s="6">
        <v>345129.01459999999</v>
      </c>
      <c r="AP186" s="6">
        <v>345129.01459999999</v>
      </c>
      <c r="AQ186" s="6">
        <v>345129.01459999999</v>
      </c>
      <c r="AR186" s="6">
        <v>345129.01459999999</v>
      </c>
      <c r="AS186" s="6">
        <v>345129.01459999999</v>
      </c>
      <c r="AT186" s="6">
        <v>345129.01459999999</v>
      </c>
      <c r="AU186" s="6">
        <v>345129.01459999999</v>
      </c>
      <c r="AV186" s="6">
        <v>345129.01459999999</v>
      </c>
      <c r="AW186" s="6">
        <v>345129.01459999999</v>
      </c>
      <c r="AX186" s="6">
        <v>345129.01459999999</v>
      </c>
      <c r="AY186" s="6">
        <v>345129.01459999999</v>
      </c>
      <c r="AZ186" s="6">
        <v>345129.01459999999</v>
      </c>
      <c r="BA186" s="6">
        <v>345129.01459999999</v>
      </c>
      <c r="BB186" s="6">
        <v>345129.01459999999</v>
      </c>
      <c r="BC186" s="6">
        <v>345129.01459999999</v>
      </c>
      <c r="BD186" s="6">
        <v>345129.01459999999</v>
      </c>
      <c r="BE186" s="6">
        <v>345129.01459999999</v>
      </c>
      <c r="BF186" s="6">
        <v>345129.01459999999</v>
      </c>
      <c r="BG186" s="6">
        <v>345129.01459999999</v>
      </c>
      <c r="BH186" s="6">
        <v>345129.01459999999</v>
      </c>
      <c r="BI186" s="6">
        <v>345129.01459999999</v>
      </c>
      <c r="BJ186" s="6">
        <v>345129.01459999999</v>
      </c>
      <c r="BK186" s="6">
        <v>345129.01459999999</v>
      </c>
      <c r="BL186" s="6">
        <v>345129.01459999999</v>
      </c>
      <c r="BM186" s="6">
        <v>345129.01459999999</v>
      </c>
      <c r="BN186" s="6">
        <v>345129.01459999999</v>
      </c>
      <c r="BO186" s="6">
        <v>345129.01459999999</v>
      </c>
      <c r="BP186" s="6">
        <v>345129.01459999999</v>
      </c>
      <c r="BQ186" s="6">
        <v>345129.01459999999</v>
      </c>
      <c r="BR186" s="60"/>
      <c r="BS186" s="60"/>
      <c r="BT186" s="60"/>
      <c r="BU186" s="60"/>
    </row>
    <row r="187" spans="2:73" outlineLevel="1">
      <c r="B187" s="2">
        <v>173</v>
      </c>
      <c r="C187" s="6"/>
      <c r="D187" s="6"/>
      <c r="E187" s="34" t="s">
        <v>237</v>
      </c>
      <c r="F187" s="17"/>
      <c r="G187" s="17">
        <f t="shared" si="61"/>
        <v>0</v>
      </c>
      <c r="H187" s="17">
        <f t="shared" si="62"/>
        <v>0</v>
      </c>
      <c r="I187" s="17">
        <f t="shared" si="62"/>
        <v>0</v>
      </c>
      <c r="J187" s="17">
        <f t="shared" si="62"/>
        <v>0</v>
      </c>
      <c r="K187" s="17">
        <f t="shared" si="62"/>
        <v>0</v>
      </c>
      <c r="L187" s="17">
        <f t="shared" si="62"/>
        <v>0</v>
      </c>
      <c r="M187" s="17">
        <f t="shared" si="62"/>
        <v>0</v>
      </c>
      <c r="N187" s="39"/>
      <c r="O187" s="178">
        <v>185</v>
      </c>
      <c r="Q187" s="6">
        <v>1630327994.0632999</v>
      </c>
      <c r="R187" s="6">
        <v>1630327994.0632999</v>
      </c>
      <c r="S187" s="6">
        <v>1630327994.0632999</v>
      </c>
      <c r="T187" s="6">
        <v>1630327994.0632999</v>
      </c>
      <c r="U187" s="6">
        <v>1630327994.0632999</v>
      </c>
      <c r="V187" s="6">
        <v>1630327994.0632999</v>
      </c>
      <c r="W187" s="6">
        <v>1630327994.0632999</v>
      </c>
      <c r="X187" s="6">
        <v>1630327994.0632999</v>
      </c>
      <c r="Y187" s="6">
        <v>1630327994.0632999</v>
      </c>
      <c r="Z187" s="6">
        <v>1630327994.0632999</v>
      </c>
      <c r="AA187" s="6">
        <v>1630327994.0632999</v>
      </c>
      <c r="AB187" s="6">
        <v>1630327994.0632999</v>
      </c>
      <c r="AC187" s="6">
        <v>1630327994.0632999</v>
      </c>
      <c r="AD187" s="6">
        <v>1630327994.0632999</v>
      </c>
      <c r="AE187" s="6">
        <v>1630327994.0632999</v>
      </c>
      <c r="AF187" s="6">
        <v>1630327994.0632999</v>
      </c>
      <c r="AG187" s="6">
        <v>1630327994.0632999</v>
      </c>
      <c r="AH187" s="6">
        <v>1630327994.0632999</v>
      </c>
      <c r="AI187" s="6">
        <v>1630327994.0632999</v>
      </c>
      <c r="AJ187" s="6">
        <v>1630327994.0632999</v>
      </c>
      <c r="AK187" s="6">
        <v>1630327994.0632999</v>
      </c>
      <c r="AL187" s="6">
        <v>1630327994.0632999</v>
      </c>
      <c r="AM187" s="6">
        <v>1630327994.0632999</v>
      </c>
      <c r="AN187" s="6">
        <v>1630327994.0632999</v>
      </c>
      <c r="AO187" s="6">
        <v>1630327994.0632999</v>
      </c>
      <c r="AP187" s="6">
        <v>1630327994.0632999</v>
      </c>
      <c r="AQ187" s="6">
        <v>1630327994.0632999</v>
      </c>
      <c r="AR187" s="6">
        <v>1630327994.0632999</v>
      </c>
      <c r="AS187" s="6">
        <v>1630327994.0632999</v>
      </c>
      <c r="AT187" s="6">
        <v>1630327994.0632999</v>
      </c>
      <c r="AU187" s="6">
        <v>1630327994.0632999</v>
      </c>
      <c r="AV187" s="6">
        <v>1630327994.0632999</v>
      </c>
      <c r="AW187" s="6">
        <v>1630327994.0632999</v>
      </c>
      <c r="AX187" s="6">
        <v>1630327994.0632999</v>
      </c>
      <c r="AY187" s="6">
        <v>1630327994.0632999</v>
      </c>
      <c r="AZ187" s="6">
        <v>1630327994.0632999</v>
      </c>
      <c r="BA187" s="6">
        <v>1630327994.0632999</v>
      </c>
      <c r="BB187" s="6">
        <v>1630327994.0632999</v>
      </c>
      <c r="BC187" s="6">
        <v>1630327994.0632999</v>
      </c>
      <c r="BD187" s="6">
        <v>1630327994.0632999</v>
      </c>
      <c r="BE187" s="6">
        <v>1630327994.0632999</v>
      </c>
      <c r="BF187" s="6">
        <v>1630327994.0632999</v>
      </c>
      <c r="BG187" s="6">
        <v>1630327994.0632999</v>
      </c>
      <c r="BH187" s="6">
        <v>1630327994.0632999</v>
      </c>
      <c r="BI187" s="6">
        <v>1630327994.0632999</v>
      </c>
      <c r="BJ187" s="6">
        <v>1630327994.0632999</v>
      </c>
      <c r="BK187" s="6">
        <v>1630327994.0632999</v>
      </c>
      <c r="BL187" s="6">
        <v>1630327994.0632999</v>
      </c>
      <c r="BM187" s="6">
        <v>1630327994.0632999</v>
      </c>
      <c r="BN187" s="6">
        <v>1630327994.0632999</v>
      </c>
      <c r="BO187" s="6">
        <v>1630327994.0632999</v>
      </c>
      <c r="BP187" s="6">
        <v>1630327994.0632999</v>
      </c>
      <c r="BQ187" s="6">
        <v>1630327994.0632999</v>
      </c>
      <c r="BR187" s="60"/>
      <c r="BS187" s="60"/>
      <c r="BT187" s="60"/>
      <c r="BU187" s="60"/>
    </row>
    <row r="188" spans="2:73" outlineLevel="1">
      <c r="B188" s="2">
        <v>174</v>
      </c>
      <c r="C188" s="33"/>
      <c r="D188" s="33"/>
      <c r="E188" s="29" t="s">
        <v>226</v>
      </c>
      <c r="F188" s="32"/>
      <c r="G188" s="32">
        <f t="shared" si="61"/>
        <v>0</v>
      </c>
      <c r="H188" s="32">
        <f t="shared" si="62"/>
        <v>0</v>
      </c>
      <c r="I188" s="32">
        <f t="shared" si="62"/>
        <v>0</v>
      </c>
      <c r="J188" s="32">
        <f t="shared" si="62"/>
        <v>0</v>
      </c>
      <c r="K188" s="32">
        <f t="shared" si="62"/>
        <v>0</v>
      </c>
      <c r="L188" s="32">
        <f t="shared" si="62"/>
        <v>0</v>
      </c>
      <c r="M188" s="32">
        <f t="shared" si="62"/>
        <v>0</v>
      </c>
      <c r="N188" s="174"/>
      <c r="O188" s="178">
        <v>186</v>
      </c>
      <c r="Q188" s="33">
        <v>1</v>
      </c>
      <c r="R188" s="33">
        <v>1</v>
      </c>
      <c r="S188" s="33">
        <v>1</v>
      </c>
      <c r="T188" s="33">
        <v>1</v>
      </c>
      <c r="U188" s="33">
        <v>1</v>
      </c>
      <c r="V188" s="33">
        <v>1</v>
      </c>
      <c r="W188" s="33">
        <v>1</v>
      </c>
      <c r="X188" s="33">
        <v>1</v>
      </c>
      <c r="Y188" s="33">
        <v>1</v>
      </c>
      <c r="Z188" s="33">
        <v>1</v>
      </c>
      <c r="AA188" s="33">
        <v>1</v>
      </c>
      <c r="AB188" s="33">
        <v>1</v>
      </c>
      <c r="AC188" s="33">
        <v>1</v>
      </c>
      <c r="AD188" s="33">
        <v>1</v>
      </c>
      <c r="AE188" s="33">
        <v>1</v>
      </c>
      <c r="AF188" s="33">
        <v>1</v>
      </c>
      <c r="AG188" s="33">
        <v>1</v>
      </c>
      <c r="AH188" s="33">
        <v>1</v>
      </c>
      <c r="AI188" s="33">
        <v>1</v>
      </c>
      <c r="AJ188" s="33">
        <v>1</v>
      </c>
      <c r="AK188" s="33">
        <v>1</v>
      </c>
      <c r="AL188" s="33">
        <v>1</v>
      </c>
      <c r="AM188" s="33">
        <v>1</v>
      </c>
      <c r="AN188" s="33">
        <v>1</v>
      </c>
      <c r="AO188" s="33">
        <v>1</v>
      </c>
      <c r="AP188" s="33">
        <v>1</v>
      </c>
      <c r="AQ188" s="33">
        <v>1</v>
      </c>
      <c r="AR188" s="33">
        <v>1</v>
      </c>
      <c r="AS188" s="33">
        <v>1</v>
      </c>
      <c r="AT188" s="33">
        <v>1</v>
      </c>
      <c r="AU188" s="33">
        <v>1</v>
      </c>
      <c r="AV188" s="33">
        <v>1</v>
      </c>
      <c r="AW188" s="33">
        <v>1</v>
      </c>
      <c r="AX188" s="33">
        <v>1</v>
      </c>
      <c r="AY188" s="33">
        <v>1</v>
      </c>
      <c r="AZ188" s="33">
        <v>1</v>
      </c>
      <c r="BA188" s="33">
        <v>1</v>
      </c>
      <c r="BB188" s="33">
        <v>1</v>
      </c>
      <c r="BC188" s="33">
        <v>1</v>
      </c>
      <c r="BD188" s="33">
        <v>1</v>
      </c>
      <c r="BE188" s="33">
        <v>1</v>
      </c>
      <c r="BF188" s="33">
        <v>1</v>
      </c>
      <c r="BG188" s="33">
        <v>1</v>
      </c>
      <c r="BH188" s="33">
        <v>1</v>
      </c>
      <c r="BI188" s="33">
        <v>1</v>
      </c>
      <c r="BJ188" s="33">
        <v>1</v>
      </c>
      <c r="BK188" s="33">
        <v>1</v>
      </c>
      <c r="BL188" s="33">
        <v>1</v>
      </c>
      <c r="BM188" s="33">
        <v>1</v>
      </c>
      <c r="BN188" s="33">
        <v>1</v>
      </c>
      <c r="BO188" s="33">
        <v>1</v>
      </c>
      <c r="BP188" s="33">
        <v>1</v>
      </c>
      <c r="BQ188" s="33">
        <v>1</v>
      </c>
      <c r="BR188" s="60"/>
      <c r="BS188" s="60"/>
      <c r="BT188" s="60"/>
      <c r="BU188" s="60"/>
    </row>
    <row r="189" spans="2:73" outlineLevel="1">
      <c r="B189" s="2">
        <v>175</v>
      </c>
      <c r="C189" s="33"/>
      <c r="D189" s="33"/>
      <c r="E189" s="29" t="s">
        <v>227</v>
      </c>
      <c r="F189" s="32"/>
      <c r="G189" s="32">
        <f t="shared" si="61"/>
        <v>0</v>
      </c>
      <c r="H189" s="32">
        <f t="shared" si="62"/>
        <v>0</v>
      </c>
      <c r="I189" s="32">
        <f t="shared" si="62"/>
        <v>0</v>
      </c>
      <c r="J189" s="32">
        <f t="shared" si="62"/>
        <v>0</v>
      </c>
      <c r="K189" s="32">
        <f t="shared" si="62"/>
        <v>0</v>
      </c>
      <c r="L189" s="32">
        <f t="shared" si="62"/>
        <v>0</v>
      </c>
      <c r="M189" s="32">
        <f t="shared" si="62"/>
        <v>0</v>
      </c>
      <c r="N189" s="174"/>
      <c r="O189" s="178">
        <v>187</v>
      </c>
      <c r="Q189" s="33">
        <v>1</v>
      </c>
      <c r="R189" s="33">
        <v>1</v>
      </c>
      <c r="S189" s="33">
        <v>1</v>
      </c>
      <c r="T189" s="33">
        <v>1</v>
      </c>
      <c r="U189" s="33">
        <v>1</v>
      </c>
      <c r="V189" s="33">
        <v>1</v>
      </c>
      <c r="W189" s="33">
        <v>1</v>
      </c>
      <c r="X189" s="33">
        <v>1</v>
      </c>
      <c r="Y189" s="33">
        <v>1</v>
      </c>
      <c r="Z189" s="33">
        <v>1</v>
      </c>
      <c r="AA189" s="33">
        <v>1</v>
      </c>
      <c r="AB189" s="33">
        <v>1</v>
      </c>
      <c r="AC189" s="33">
        <v>1</v>
      </c>
      <c r="AD189" s="33">
        <v>1</v>
      </c>
      <c r="AE189" s="33">
        <v>1</v>
      </c>
      <c r="AF189" s="33">
        <v>1</v>
      </c>
      <c r="AG189" s="33">
        <v>1</v>
      </c>
      <c r="AH189" s="33">
        <v>1</v>
      </c>
      <c r="AI189" s="33">
        <v>1</v>
      </c>
      <c r="AJ189" s="33">
        <v>1</v>
      </c>
      <c r="AK189" s="33">
        <v>1</v>
      </c>
      <c r="AL189" s="33">
        <v>1</v>
      </c>
      <c r="AM189" s="33">
        <v>1</v>
      </c>
      <c r="AN189" s="33">
        <v>1</v>
      </c>
      <c r="AO189" s="33">
        <v>1</v>
      </c>
      <c r="AP189" s="33">
        <v>1</v>
      </c>
      <c r="AQ189" s="33">
        <v>1</v>
      </c>
      <c r="AR189" s="33">
        <v>1</v>
      </c>
      <c r="AS189" s="33">
        <v>1</v>
      </c>
      <c r="AT189" s="33">
        <v>1</v>
      </c>
      <c r="AU189" s="33">
        <v>1</v>
      </c>
      <c r="AV189" s="33">
        <v>1</v>
      </c>
      <c r="AW189" s="33">
        <v>1</v>
      </c>
      <c r="AX189" s="33">
        <v>1</v>
      </c>
      <c r="AY189" s="33">
        <v>1</v>
      </c>
      <c r="AZ189" s="33">
        <v>1</v>
      </c>
      <c r="BA189" s="33">
        <v>1</v>
      </c>
      <c r="BB189" s="33">
        <v>1</v>
      </c>
      <c r="BC189" s="33">
        <v>1</v>
      </c>
      <c r="BD189" s="33">
        <v>1</v>
      </c>
      <c r="BE189" s="33">
        <v>1</v>
      </c>
      <c r="BF189" s="33">
        <v>1</v>
      </c>
      <c r="BG189" s="33">
        <v>1</v>
      </c>
      <c r="BH189" s="33">
        <v>1</v>
      </c>
      <c r="BI189" s="33">
        <v>1</v>
      </c>
      <c r="BJ189" s="33">
        <v>1</v>
      </c>
      <c r="BK189" s="33">
        <v>1</v>
      </c>
      <c r="BL189" s="33">
        <v>1</v>
      </c>
      <c r="BM189" s="33">
        <v>1</v>
      </c>
      <c r="BN189" s="33">
        <v>1</v>
      </c>
      <c r="BO189" s="33">
        <v>1</v>
      </c>
      <c r="BP189" s="33">
        <v>1</v>
      </c>
      <c r="BQ189" s="33">
        <v>1</v>
      </c>
      <c r="BR189" s="60"/>
      <c r="BS189" s="60"/>
      <c r="BT189" s="60"/>
      <c r="BU189" s="60"/>
    </row>
    <row r="190" spans="2:73" outlineLevel="1">
      <c r="B190" s="2">
        <v>176</v>
      </c>
      <c r="C190" s="33"/>
      <c r="D190" s="33"/>
      <c r="E190" s="29" t="s">
        <v>228</v>
      </c>
      <c r="F190" s="32"/>
      <c r="G190" s="32">
        <f t="shared" si="61"/>
        <v>0</v>
      </c>
      <c r="H190" s="32">
        <f t="shared" si="62"/>
        <v>0</v>
      </c>
      <c r="I190" s="32">
        <f t="shared" si="62"/>
        <v>0</v>
      </c>
      <c r="J190" s="32">
        <f t="shared" si="62"/>
        <v>0</v>
      </c>
      <c r="K190" s="32">
        <f t="shared" si="62"/>
        <v>0</v>
      </c>
      <c r="L190" s="32">
        <f t="shared" si="62"/>
        <v>0</v>
      </c>
      <c r="M190" s="32">
        <f t="shared" si="62"/>
        <v>0</v>
      </c>
      <c r="N190" s="174"/>
      <c r="O190" s="178">
        <v>188</v>
      </c>
      <c r="Q190" s="33">
        <v>1</v>
      </c>
      <c r="R190" s="33">
        <v>1</v>
      </c>
      <c r="S190" s="33">
        <v>1</v>
      </c>
      <c r="T190" s="33">
        <v>1</v>
      </c>
      <c r="U190" s="33">
        <v>1</v>
      </c>
      <c r="V190" s="33">
        <v>1</v>
      </c>
      <c r="W190" s="33">
        <v>1</v>
      </c>
      <c r="X190" s="33">
        <v>1</v>
      </c>
      <c r="Y190" s="33">
        <v>1</v>
      </c>
      <c r="Z190" s="33">
        <v>1</v>
      </c>
      <c r="AA190" s="33">
        <v>1</v>
      </c>
      <c r="AB190" s="33">
        <v>1</v>
      </c>
      <c r="AC190" s="33">
        <v>1</v>
      </c>
      <c r="AD190" s="33">
        <v>1</v>
      </c>
      <c r="AE190" s="33">
        <v>1</v>
      </c>
      <c r="AF190" s="33">
        <v>1</v>
      </c>
      <c r="AG190" s="33">
        <v>1</v>
      </c>
      <c r="AH190" s="33">
        <v>1</v>
      </c>
      <c r="AI190" s="33">
        <v>1</v>
      </c>
      <c r="AJ190" s="33">
        <v>1</v>
      </c>
      <c r="AK190" s="33">
        <v>1</v>
      </c>
      <c r="AL190" s="33">
        <v>1</v>
      </c>
      <c r="AM190" s="33">
        <v>1</v>
      </c>
      <c r="AN190" s="33">
        <v>1</v>
      </c>
      <c r="AO190" s="33">
        <v>1</v>
      </c>
      <c r="AP190" s="33">
        <v>1</v>
      </c>
      <c r="AQ190" s="33">
        <v>1</v>
      </c>
      <c r="AR190" s="33">
        <v>1</v>
      </c>
      <c r="AS190" s="33">
        <v>1</v>
      </c>
      <c r="AT190" s="33">
        <v>1</v>
      </c>
      <c r="AU190" s="33">
        <v>1</v>
      </c>
      <c r="AV190" s="33">
        <v>1</v>
      </c>
      <c r="AW190" s="33">
        <v>1</v>
      </c>
      <c r="AX190" s="33">
        <v>1</v>
      </c>
      <c r="AY190" s="33">
        <v>1</v>
      </c>
      <c r="AZ190" s="33">
        <v>1</v>
      </c>
      <c r="BA190" s="33">
        <v>1</v>
      </c>
      <c r="BB190" s="33">
        <v>1</v>
      </c>
      <c r="BC190" s="33">
        <v>1</v>
      </c>
      <c r="BD190" s="33">
        <v>1</v>
      </c>
      <c r="BE190" s="33">
        <v>1</v>
      </c>
      <c r="BF190" s="33">
        <v>1</v>
      </c>
      <c r="BG190" s="33">
        <v>1</v>
      </c>
      <c r="BH190" s="33">
        <v>1</v>
      </c>
      <c r="BI190" s="33">
        <v>1</v>
      </c>
      <c r="BJ190" s="33">
        <v>1</v>
      </c>
      <c r="BK190" s="33">
        <v>1</v>
      </c>
      <c r="BL190" s="33">
        <v>1</v>
      </c>
      <c r="BM190" s="33">
        <v>1</v>
      </c>
      <c r="BN190" s="33">
        <v>1</v>
      </c>
      <c r="BO190" s="33">
        <v>1</v>
      </c>
      <c r="BP190" s="33">
        <v>1</v>
      </c>
      <c r="BQ190" s="33">
        <v>1</v>
      </c>
      <c r="BR190" s="60"/>
      <c r="BS190" s="60"/>
      <c r="BT190" s="60"/>
      <c r="BU190" s="60"/>
    </row>
    <row r="191" spans="2:73" outlineLevel="1">
      <c r="B191" s="2">
        <v>177</v>
      </c>
      <c r="C191" s="33"/>
      <c r="D191" s="33"/>
      <c r="E191" s="29" t="s">
        <v>229</v>
      </c>
      <c r="F191" s="32"/>
      <c r="G191" s="32">
        <f t="shared" si="61"/>
        <v>0</v>
      </c>
      <c r="H191" s="32">
        <f t="shared" si="62"/>
        <v>0</v>
      </c>
      <c r="I191" s="32">
        <f t="shared" si="62"/>
        <v>0</v>
      </c>
      <c r="J191" s="32">
        <f t="shared" si="62"/>
        <v>0</v>
      </c>
      <c r="K191" s="32">
        <f t="shared" si="62"/>
        <v>0</v>
      </c>
      <c r="L191" s="32">
        <f t="shared" si="62"/>
        <v>0</v>
      </c>
      <c r="M191" s="32">
        <f t="shared" si="62"/>
        <v>0</v>
      </c>
      <c r="N191" s="174"/>
      <c r="O191" s="178">
        <v>189</v>
      </c>
      <c r="Q191" s="33">
        <v>1</v>
      </c>
      <c r="R191" s="33">
        <v>1</v>
      </c>
      <c r="S191" s="33">
        <v>1</v>
      </c>
      <c r="T191" s="33">
        <v>1</v>
      </c>
      <c r="U191" s="33">
        <v>1</v>
      </c>
      <c r="V191" s="33">
        <v>1</v>
      </c>
      <c r="W191" s="33">
        <v>1</v>
      </c>
      <c r="X191" s="33">
        <v>1</v>
      </c>
      <c r="Y191" s="33">
        <v>1</v>
      </c>
      <c r="Z191" s="33">
        <v>1</v>
      </c>
      <c r="AA191" s="33">
        <v>1</v>
      </c>
      <c r="AB191" s="33">
        <v>1</v>
      </c>
      <c r="AC191" s="33">
        <v>1</v>
      </c>
      <c r="AD191" s="33">
        <v>1</v>
      </c>
      <c r="AE191" s="33">
        <v>1</v>
      </c>
      <c r="AF191" s="33">
        <v>1</v>
      </c>
      <c r="AG191" s="33">
        <v>1</v>
      </c>
      <c r="AH191" s="33">
        <v>1</v>
      </c>
      <c r="AI191" s="33">
        <v>1</v>
      </c>
      <c r="AJ191" s="33">
        <v>1</v>
      </c>
      <c r="AK191" s="33">
        <v>1</v>
      </c>
      <c r="AL191" s="33">
        <v>1</v>
      </c>
      <c r="AM191" s="33">
        <v>1</v>
      </c>
      <c r="AN191" s="33">
        <v>1</v>
      </c>
      <c r="AO191" s="33">
        <v>1</v>
      </c>
      <c r="AP191" s="33">
        <v>1</v>
      </c>
      <c r="AQ191" s="33">
        <v>1</v>
      </c>
      <c r="AR191" s="33">
        <v>1</v>
      </c>
      <c r="AS191" s="33">
        <v>1</v>
      </c>
      <c r="AT191" s="33">
        <v>1</v>
      </c>
      <c r="AU191" s="33">
        <v>1</v>
      </c>
      <c r="AV191" s="33">
        <v>1</v>
      </c>
      <c r="AW191" s="33">
        <v>1</v>
      </c>
      <c r="AX191" s="33">
        <v>1</v>
      </c>
      <c r="AY191" s="33">
        <v>1</v>
      </c>
      <c r="AZ191" s="33">
        <v>1</v>
      </c>
      <c r="BA191" s="33">
        <v>1</v>
      </c>
      <c r="BB191" s="33">
        <v>1</v>
      </c>
      <c r="BC191" s="33">
        <v>1</v>
      </c>
      <c r="BD191" s="33">
        <v>1</v>
      </c>
      <c r="BE191" s="33">
        <v>1</v>
      </c>
      <c r="BF191" s="33">
        <v>1</v>
      </c>
      <c r="BG191" s="33">
        <v>1</v>
      </c>
      <c r="BH191" s="33">
        <v>1</v>
      </c>
      <c r="BI191" s="33">
        <v>1</v>
      </c>
      <c r="BJ191" s="33">
        <v>1</v>
      </c>
      <c r="BK191" s="33">
        <v>1</v>
      </c>
      <c r="BL191" s="33">
        <v>1</v>
      </c>
      <c r="BM191" s="33">
        <v>1</v>
      </c>
      <c r="BN191" s="33">
        <v>1</v>
      </c>
      <c r="BO191" s="33">
        <v>1</v>
      </c>
      <c r="BP191" s="33">
        <v>1</v>
      </c>
      <c r="BQ191" s="33">
        <v>1</v>
      </c>
      <c r="BR191" s="60"/>
      <c r="BS191" s="60"/>
      <c r="BT191" s="60"/>
      <c r="BU191" s="60"/>
    </row>
    <row r="192" spans="2:73" outlineLevel="1">
      <c r="B192" s="2">
        <v>178</v>
      </c>
      <c r="C192" s="33"/>
      <c r="D192" s="33"/>
      <c r="E192" s="29" t="s">
        <v>230</v>
      </c>
      <c r="F192" s="32"/>
      <c r="G192" s="32">
        <f t="shared" si="61"/>
        <v>0</v>
      </c>
      <c r="H192" s="32">
        <f t="shared" si="62"/>
        <v>0</v>
      </c>
      <c r="I192" s="32">
        <f t="shared" si="62"/>
        <v>0</v>
      </c>
      <c r="J192" s="32">
        <f t="shared" si="62"/>
        <v>0</v>
      </c>
      <c r="K192" s="32">
        <f t="shared" si="62"/>
        <v>0</v>
      </c>
      <c r="L192" s="32">
        <f t="shared" si="62"/>
        <v>0</v>
      </c>
      <c r="M192" s="32">
        <f t="shared" si="62"/>
        <v>0</v>
      </c>
      <c r="N192" s="174"/>
      <c r="O192" s="178">
        <v>190</v>
      </c>
      <c r="Q192" s="33">
        <v>1</v>
      </c>
      <c r="R192" s="33">
        <v>1</v>
      </c>
      <c r="S192" s="33">
        <v>1</v>
      </c>
      <c r="T192" s="33">
        <v>1</v>
      </c>
      <c r="U192" s="33">
        <v>1</v>
      </c>
      <c r="V192" s="33">
        <v>1</v>
      </c>
      <c r="W192" s="33">
        <v>1</v>
      </c>
      <c r="X192" s="33">
        <v>1</v>
      </c>
      <c r="Y192" s="33">
        <v>1</v>
      </c>
      <c r="Z192" s="33">
        <v>1</v>
      </c>
      <c r="AA192" s="33">
        <v>1</v>
      </c>
      <c r="AB192" s="33">
        <v>1</v>
      </c>
      <c r="AC192" s="33">
        <v>1</v>
      </c>
      <c r="AD192" s="33">
        <v>1</v>
      </c>
      <c r="AE192" s="33">
        <v>1</v>
      </c>
      <c r="AF192" s="33">
        <v>1</v>
      </c>
      <c r="AG192" s="33">
        <v>1</v>
      </c>
      <c r="AH192" s="33">
        <v>1</v>
      </c>
      <c r="AI192" s="33">
        <v>1</v>
      </c>
      <c r="AJ192" s="33">
        <v>1</v>
      </c>
      <c r="AK192" s="33">
        <v>1</v>
      </c>
      <c r="AL192" s="33">
        <v>1</v>
      </c>
      <c r="AM192" s="33">
        <v>1</v>
      </c>
      <c r="AN192" s="33">
        <v>1</v>
      </c>
      <c r="AO192" s="33">
        <v>1</v>
      </c>
      <c r="AP192" s="33">
        <v>1</v>
      </c>
      <c r="AQ192" s="33">
        <v>1</v>
      </c>
      <c r="AR192" s="33">
        <v>1</v>
      </c>
      <c r="AS192" s="33">
        <v>1</v>
      </c>
      <c r="AT192" s="33">
        <v>1</v>
      </c>
      <c r="AU192" s="33">
        <v>1</v>
      </c>
      <c r="AV192" s="33">
        <v>1</v>
      </c>
      <c r="AW192" s="33">
        <v>1</v>
      </c>
      <c r="AX192" s="33">
        <v>1</v>
      </c>
      <c r="AY192" s="33">
        <v>1</v>
      </c>
      <c r="AZ192" s="33">
        <v>1</v>
      </c>
      <c r="BA192" s="33">
        <v>1</v>
      </c>
      <c r="BB192" s="33">
        <v>1</v>
      </c>
      <c r="BC192" s="33">
        <v>1</v>
      </c>
      <c r="BD192" s="33">
        <v>1</v>
      </c>
      <c r="BE192" s="33">
        <v>1</v>
      </c>
      <c r="BF192" s="33">
        <v>1</v>
      </c>
      <c r="BG192" s="33">
        <v>1</v>
      </c>
      <c r="BH192" s="33">
        <v>1</v>
      </c>
      <c r="BI192" s="33">
        <v>1</v>
      </c>
      <c r="BJ192" s="33">
        <v>1</v>
      </c>
      <c r="BK192" s="33">
        <v>1</v>
      </c>
      <c r="BL192" s="33">
        <v>1</v>
      </c>
      <c r="BM192" s="33">
        <v>1</v>
      </c>
      <c r="BN192" s="33">
        <v>1</v>
      </c>
      <c r="BO192" s="33">
        <v>1</v>
      </c>
      <c r="BP192" s="33">
        <v>1</v>
      </c>
      <c r="BQ192" s="33">
        <v>1</v>
      </c>
      <c r="BR192" s="60"/>
      <c r="BS192" s="60"/>
      <c r="BT192" s="60"/>
      <c r="BU192" s="60"/>
    </row>
    <row r="193" spans="2:73" outlineLevel="1">
      <c r="B193" s="2">
        <v>179</v>
      </c>
      <c r="C193" s="33"/>
      <c r="D193" s="33"/>
      <c r="E193" s="29" t="s">
        <v>231</v>
      </c>
      <c r="F193" s="32"/>
      <c r="G193" s="32">
        <f t="shared" si="61"/>
        <v>0</v>
      </c>
      <c r="H193" s="32">
        <f t="shared" si="62"/>
        <v>0</v>
      </c>
      <c r="I193" s="32">
        <f t="shared" si="62"/>
        <v>0</v>
      </c>
      <c r="J193" s="32">
        <f t="shared" si="62"/>
        <v>0</v>
      </c>
      <c r="K193" s="32">
        <f t="shared" si="62"/>
        <v>0</v>
      </c>
      <c r="L193" s="32">
        <f t="shared" si="62"/>
        <v>0</v>
      </c>
      <c r="M193" s="32">
        <f t="shared" si="62"/>
        <v>0</v>
      </c>
      <c r="N193" s="174"/>
      <c r="O193" s="178">
        <v>191</v>
      </c>
      <c r="Q193" s="33">
        <v>1</v>
      </c>
      <c r="R193" s="33">
        <v>1</v>
      </c>
      <c r="S193" s="33">
        <v>1</v>
      </c>
      <c r="T193" s="33">
        <v>1</v>
      </c>
      <c r="U193" s="33">
        <v>1</v>
      </c>
      <c r="V193" s="33">
        <v>1</v>
      </c>
      <c r="W193" s="33">
        <v>1</v>
      </c>
      <c r="X193" s="33">
        <v>1</v>
      </c>
      <c r="Y193" s="33">
        <v>1</v>
      </c>
      <c r="Z193" s="33">
        <v>1</v>
      </c>
      <c r="AA193" s="33">
        <v>1</v>
      </c>
      <c r="AB193" s="33">
        <v>1</v>
      </c>
      <c r="AC193" s="33">
        <v>1</v>
      </c>
      <c r="AD193" s="33">
        <v>1</v>
      </c>
      <c r="AE193" s="33">
        <v>1</v>
      </c>
      <c r="AF193" s="33">
        <v>1</v>
      </c>
      <c r="AG193" s="33">
        <v>1</v>
      </c>
      <c r="AH193" s="33">
        <v>1</v>
      </c>
      <c r="AI193" s="33">
        <v>1</v>
      </c>
      <c r="AJ193" s="33">
        <v>1</v>
      </c>
      <c r="AK193" s="33">
        <v>1</v>
      </c>
      <c r="AL193" s="33">
        <v>1</v>
      </c>
      <c r="AM193" s="33">
        <v>1</v>
      </c>
      <c r="AN193" s="33">
        <v>1</v>
      </c>
      <c r="AO193" s="33">
        <v>1</v>
      </c>
      <c r="AP193" s="33">
        <v>1</v>
      </c>
      <c r="AQ193" s="33">
        <v>1</v>
      </c>
      <c r="AR193" s="33">
        <v>1</v>
      </c>
      <c r="AS193" s="33">
        <v>1</v>
      </c>
      <c r="AT193" s="33">
        <v>1</v>
      </c>
      <c r="AU193" s="33">
        <v>1</v>
      </c>
      <c r="AV193" s="33">
        <v>1</v>
      </c>
      <c r="AW193" s="33">
        <v>1</v>
      </c>
      <c r="AX193" s="33">
        <v>1</v>
      </c>
      <c r="AY193" s="33">
        <v>1</v>
      </c>
      <c r="AZ193" s="33">
        <v>1</v>
      </c>
      <c r="BA193" s="33">
        <v>1</v>
      </c>
      <c r="BB193" s="33">
        <v>1</v>
      </c>
      <c r="BC193" s="33">
        <v>1</v>
      </c>
      <c r="BD193" s="33">
        <v>1</v>
      </c>
      <c r="BE193" s="33">
        <v>1</v>
      </c>
      <c r="BF193" s="33">
        <v>1</v>
      </c>
      <c r="BG193" s="33">
        <v>1</v>
      </c>
      <c r="BH193" s="33">
        <v>1</v>
      </c>
      <c r="BI193" s="33">
        <v>1</v>
      </c>
      <c r="BJ193" s="33">
        <v>1</v>
      </c>
      <c r="BK193" s="33">
        <v>1</v>
      </c>
      <c r="BL193" s="33">
        <v>1</v>
      </c>
      <c r="BM193" s="33">
        <v>1</v>
      </c>
      <c r="BN193" s="33">
        <v>1</v>
      </c>
      <c r="BO193" s="33">
        <v>1</v>
      </c>
      <c r="BP193" s="33">
        <v>1</v>
      </c>
      <c r="BQ193" s="33">
        <v>1</v>
      </c>
      <c r="BR193" s="60"/>
      <c r="BS193" s="60"/>
      <c r="BT193" s="60"/>
      <c r="BU193" s="60"/>
    </row>
    <row r="194" spans="2:73" outlineLevel="1">
      <c r="B194" s="2">
        <v>180</v>
      </c>
      <c r="C194" s="33"/>
      <c r="D194" s="33"/>
      <c r="E194" s="29" t="s">
        <v>232</v>
      </c>
      <c r="F194" s="32"/>
      <c r="G194" s="32">
        <f t="shared" si="61"/>
        <v>0</v>
      </c>
      <c r="H194" s="32">
        <f t="shared" si="62"/>
        <v>0</v>
      </c>
      <c r="I194" s="32">
        <f t="shared" si="62"/>
        <v>0</v>
      </c>
      <c r="J194" s="32">
        <f t="shared" si="62"/>
        <v>0</v>
      </c>
      <c r="K194" s="32">
        <f t="shared" si="62"/>
        <v>0</v>
      </c>
      <c r="L194" s="32">
        <f t="shared" si="62"/>
        <v>0</v>
      </c>
      <c r="M194" s="32">
        <f t="shared" si="62"/>
        <v>0</v>
      </c>
      <c r="N194" s="174"/>
      <c r="O194" s="178">
        <v>192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33">
        <v>1</v>
      </c>
      <c r="Z194" s="33">
        <v>1</v>
      </c>
      <c r="AA194" s="33">
        <v>1</v>
      </c>
      <c r="AB194" s="33">
        <v>1</v>
      </c>
      <c r="AC194" s="33">
        <v>1</v>
      </c>
      <c r="AD194" s="33">
        <v>1</v>
      </c>
      <c r="AE194" s="33">
        <v>1</v>
      </c>
      <c r="AF194" s="33">
        <v>1</v>
      </c>
      <c r="AG194" s="33">
        <v>1</v>
      </c>
      <c r="AH194" s="33">
        <v>1</v>
      </c>
      <c r="AI194" s="33">
        <v>1</v>
      </c>
      <c r="AJ194" s="33">
        <v>1</v>
      </c>
      <c r="AK194" s="33">
        <v>1</v>
      </c>
      <c r="AL194" s="33">
        <v>1</v>
      </c>
      <c r="AM194" s="33">
        <v>1</v>
      </c>
      <c r="AN194" s="33">
        <v>1</v>
      </c>
      <c r="AO194" s="33">
        <v>1</v>
      </c>
      <c r="AP194" s="33">
        <v>1</v>
      </c>
      <c r="AQ194" s="33">
        <v>1</v>
      </c>
      <c r="AR194" s="33">
        <v>1</v>
      </c>
      <c r="AS194" s="33">
        <v>1</v>
      </c>
      <c r="AT194" s="33">
        <v>1</v>
      </c>
      <c r="AU194" s="33">
        <v>1</v>
      </c>
      <c r="AV194" s="33">
        <v>1</v>
      </c>
      <c r="AW194" s="33">
        <v>1</v>
      </c>
      <c r="AX194" s="33">
        <v>1</v>
      </c>
      <c r="AY194" s="33">
        <v>1</v>
      </c>
      <c r="AZ194" s="33">
        <v>1</v>
      </c>
      <c r="BA194" s="33">
        <v>1</v>
      </c>
      <c r="BB194" s="33">
        <v>1</v>
      </c>
      <c r="BC194" s="33">
        <v>1</v>
      </c>
      <c r="BD194" s="33">
        <v>1</v>
      </c>
      <c r="BE194" s="33">
        <v>1</v>
      </c>
      <c r="BF194" s="33">
        <v>1</v>
      </c>
      <c r="BG194" s="33">
        <v>1</v>
      </c>
      <c r="BH194" s="33">
        <v>1</v>
      </c>
      <c r="BI194" s="33">
        <v>1</v>
      </c>
      <c r="BJ194" s="33">
        <v>1</v>
      </c>
      <c r="BK194" s="33">
        <v>1</v>
      </c>
      <c r="BL194" s="33">
        <v>1</v>
      </c>
      <c r="BM194" s="33">
        <v>1</v>
      </c>
      <c r="BN194" s="33">
        <v>1</v>
      </c>
      <c r="BO194" s="33">
        <v>1</v>
      </c>
      <c r="BP194" s="33">
        <v>1</v>
      </c>
      <c r="BQ194" s="33">
        <v>1</v>
      </c>
      <c r="BR194" s="60"/>
      <c r="BS194" s="60"/>
      <c r="BT194" s="60"/>
      <c r="BU194" s="60"/>
    </row>
    <row r="195" spans="2:73" outlineLevel="1">
      <c r="B195" s="2">
        <v>181</v>
      </c>
      <c r="C195" s="33"/>
      <c r="D195" s="33"/>
      <c r="E195" s="29" t="s">
        <v>233</v>
      </c>
      <c r="F195" s="32"/>
      <c r="G195" s="32">
        <f t="shared" si="61"/>
        <v>0</v>
      </c>
      <c r="H195" s="32">
        <f t="shared" si="62"/>
        <v>0</v>
      </c>
      <c r="I195" s="32">
        <f t="shared" si="62"/>
        <v>0</v>
      </c>
      <c r="J195" s="32">
        <f t="shared" si="62"/>
        <v>0</v>
      </c>
      <c r="K195" s="32">
        <f t="shared" si="62"/>
        <v>0</v>
      </c>
      <c r="L195" s="32">
        <f t="shared" si="62"/>
        <v>0</v>
      </c>
      <c r="M195" s="32">
        <f t="shared" si="62"/>
        <v>0</v>
      </c>
      <c r="N195" s="174"/>
      <c r="O195" s="178">
        <v>193</v>
      </c>
      <c r="Q195" s="33">
        <v>1</v>
      </c>
      <c r="R195" s="33">
        <v>1</v>
      </c>
      <c r="S195" s="33">
        <v>1</v>
      </c>
      <c r="T195" s="33">
        <v>1</v>
      </c>
      <c r="U195" s="33">
        <v>1</v>
      </c>
      <c r="V195" s="33">
        <v>1</v>
      </c>
      <c r="W195" s="33">
        <v>1</v>
      </c>
      <c r="X195" s="33">
        <v>1</v>
      </c>
      <c r="Y195" s="33">
        <v>1</v>
      </c>
      <c r="Z195" s="33">
        <v>1</v>
      </c>
      <c r="AA195" s="33">
        <v>1</v>
      </c>
      <c r="AB195" s="33">
        <v>1</v>
      </c>
      <c r="AC195" s="33">
        <v>1</v>
      </c>
      <c r="AD195" s="33">
        <v>1</v>
      </c>
      <c r="AE195" s="33">
        <v>1</v>
      </c>
      <c r="AF195" s="33">
        <v>1</v>
      </c>
      <c r="AG195" s="33">
        <v>1</v>
      </c>
      <c r="AH195" s="33">
        <v>1</v>
      </c>
      <c r="AI195" s="33">
        <v>1</v>
      </c>
      <c r="AJ195" s="33">
        <v>1</v>
      </c>
      <c r="AK195" s="33">
        <v>1</v>
      </c>
      <c r="AL195" s="33">
        <v>1</v>
      </c>
      <c r="AM195" s="33">
        <v>1</v>
      </c>
      <c r="AN195" s="33">
        <v>1</v>
      </c>
      <c r="AO195" s="33">
        <v>1</v>
      </c>
      <c r="AP195" s="33">
        <v>1</v>
      </c>
      <c r="AQ195" s="33">
        <v>1</v>
      </c>
      <c r="AR195" s="33">
        <v>1</v>
      </c>
      <c r="AS195" s="33">
        <v>1</v>
      </c>
      <c r="AT195" s="33">
        <v>1</v>
      </c>
      <c r="AU195" s="33">
        <v>1</v>
      </c>
      <c r="AV195" s="33">
        <v>1</v>
      </c>
      <c r="AW195" s="33">
        <v>1</v>
      </c>
      <c r="AX195" s="33">
        <v>1</v>
      </c>
      <c r="AY195" s="33">
        <v>1</v>
      </c>
      <c r="AZ195" s="33">
        <v>1</v>
      </c>
      <c r="BA195" s="33">
        <v>1</v>
      </c>
      <c r="BB195" s="33">
        <v>1</v>
      </c>
      <c r="BC195" s="33">
        <v>1</v>
      </c>
      <c r="BD195" s="33">
        <v>1</v>
      </c>
      <c r="BE195" s="33">
        <v>1</v>
      </c>
      <c r="BF195" s="33">
        <v>1</v>
      </c>
      <c r="BG195" s="33">
        <v>1</v>
      </c>
      <c r="BH195" s="33">
        <v>1</v>
      </c>
      <c r="BI195" s="33">
        <v>1</v>
      </c>
      <c r="BJ195" s="33">
        <v>1</v>
      </c>
      <c r="BK195" s="33">
        <v>1</v>
      </c>
      <c r="BL195" s="33">
        <v>1</v>
      </c>
      <c r="BM195" s="33">
        <v>1</v>
      </c>
      <c r="BN195" s="33">
        <v>1</v>
      </c>
      <c r="BO195" s="33">
        <v>1</v>
      </c>
      <c r="BP195" s="33">
        <v>1</v>
      </c>
      <c r="BQ195" s="33">
        <v>1</v>
      </c>
      <c r="BR195" s="60"/>
      <c r="BS195" s="60"/>
      <c r="BT195" s="60"/>
      <c r="BU195" s="60"/>
    </row>
    <row r="196" spans="2:73" outlineLevel="1">
      <c r="B196" s="2">
        <v>182</v>
      </c>
      <c r="C196" s="33"/>
      <c r="D196" s="33"/>
      <c r="E196" s="29" t="s">
        <v>234</v>
      </c>
      <c r="F196" s="32"/>
      <c r="G196" s="32">
        <f t="shared" si="61"/>
        <v>0</v>
      </c>
      <c r="H196" s="32">
        <f t="shared" si="62"/>
        <v>0</v>
      </c>
      <c r="I196" s="32">
        <f t="shared" si="62"/>
        <v>0</v>
      </c>
      <c r="J196" s="32">
        <f t="shared" si="62"/>
        <v>0</v>
      </c>
      <c r="K196" s="32">
        <f t="shared" si="62"/>
        <v>0</v>
      </c>
      <c r="L196" s="32">
        <f t="shared" si="62"/>
        <v>0</v>
      </c>
      <c r="M196" s="32">
        <f t="shared" si="62"/>
        <v>0</v>
      </c>
      <c r="N196" s="174"/>
      <c r="O196" s="178">
        <v>194</v>
      </c>
      <c r="Q196" s="33">
        <v>1</v>
      </c>
      <c r="R196" s="33">
        <v>1</v>
      </c>
      <c r="S196" s="33">
        <v>1</v>
      </c>
      <c r="T196" s="33">
        <v>1</v>
      </c>
      <c r="U196" s="33">
        <v>1</v>
      </c>
      <c r="V196" s="33">
        <v>1</v>
      </c>
      <c r="W196" s="33">
        <v>1</v>
      </c>
      <c r="X196" s="33">
        <v>1</v>
      </c>
      <c r="Y196" s="33">
        <v>1</v>
      </c>
      <c r="Z196" s="33">
        <v>1</v>
      </c>
      <c r="AA196" s="33">
        <v>1</v>
      </c>
      <c r="AB196" s="33">
        <v>1</v>
      </c>
      <c r="AC196" s="33">
        <v>1</v>
      </c>
      <c r="AD196" s="33">
        <v>1</v>
      </c>
      <c r="AE196" s="33">
        <v>1</v>
      </c>
      <c r="AF196" s="33">
        <v>1</v>
      </c>
      <c r="AG196" s="33">
        <v>1</v>
      </c>
      <c r="AH196" s="33">
        <v>1</v>
      </c>
      <c r="AI196" s="33">
        <v>1</v>
      </c>
      <c r="AJ196" s="33">
        <v>1</v>
      </c>
      <c r="AK196" s="33">
        <v>1</v>
      </c>
      <c r="AL196" s="33">
        <v>1</v>
      </c>
      <c r="AM196" s="33">
        <v>1</v>
      </c>
      <c r="AN196" s="33">
        <v>1</v>
      </c>
      <c r="AO196" s="33">
        <v>1</v>
      </c>
      <c r="AP196" s="33">
        <v>1</v>
      </c>
      <c r="AQ196" s="33">
        <v>1</v>
      </c>
      <c r="AR196" s="33">
        <v>1</v>
      </c>
      <c r="AS196" s="33">
        <v>1</v>
      </c>
      <c r="AT196" s="33">
        <v>1</v>
      </c>
      <c r="AU196" s="33">
        <v>1</v>
      </c>
      <c r="AV196" s="33">
        <v>1</v>
      </c>
      <c r="AW196" s="33">
        <v>1</v>
      </c>
      <c r="AX196" s="33">
        <v>1</v>
      </c>
      <c r="AY196" s="33">
        <v>1</v>
      </c>
      <c r="AZ196" s="33">
        <v>1</v>
      </c>
      <c r="BA196" s="33">
        <v>1</v>
      </c>
      <c r="BB196" s="33">
        <v>1</v>
      </c>
      <c r="BC196" s="33">
        <v>1</v>
      </c>
      <c r="BD196" s="33">
        <v>1</v>
      </c>
      <c r="BE196" s="33">
        <v>1</v>
      </c>
      <c r="BF196" s="33">
        <v>1</v>
      </c>
      <c r="BG196" s="33">
        <v>1</v>
      </c>
      <c r="BH196" s="33">
        <v>1</v>
      </c>
      <c r="BI196" s="33">
        <v>1</v>
      </c>
      <c r="BJ196" s="33">
        <v>1</v>
      </c>
      <c r="BK196" s="33">
        <v>1</v>
      </c>
      <c r="BL196" s="33">
        <v>1</v>
      </c>
      <c r="BM196" s="33">
        <v>1</v>
      </c>
      <c r="BN196" s="33">
        <v>1</v>
      </c>
      <c r="BO196" s="33">
        <v>1</v>
      </c>
      <c r="BP196" s="33">
        <v>1</v>
      </c>
      <c r="BQ196" s="33">
        <v>1</v>
      </c>
      <c r="BR196" s="60"/>
      <c r="BS196" s="60"/>
      <c r="BT196" s="60"/>
      <c r="BU196" s="60"/>
    </row>
    <row r="197" spans="2:73" outlineLevel="1">
      <c r="B197" s="2">
        <v>183</v>
      </c>
      <c r="C197" s="33"/>
      <c r="D197" s="33"/>
      <c r="E197" s="29" t="s">
        <v>235</v>
      </c>
      <c r="F197" s="32"/>
      <c r="G197" s="32">
        <f t="shared" si="61"/>
        <v>0</v>
      </c>
      <c r="H197" s="32">
        <f t="shared" si="62"/>
        <v>0</v>
      </c>
      <c r="I197" s="32">
        <f t="shared" si="62"/>
        <v>0</v>
      </c>
      <c r="J197" s="32">
        <f t="shared" si="62"/>
        <v>0</v>
      </c>
      <c r="K197" s="32">
        <f t="shared" si="62"/>
        <v>0</v>
      </c>
      <c r="L197" s="32">
        <f t="shared" si="62"/>
        <v>0</v>
      </c>
      <c r="M197" s="32">
        <f t="shared" si="62"/>
        <v>0</v>
      </c>
      <c r="N197" s="174"/>
      <c r="O197" s="178">
        <v>195</v>
      </c>
      <c r="Q197" s="33">
        <v>1</v>
      </c>
      <c r="R197" s="33">
        <v>1</v>
      </c>
      <c r="S197" s="33">
        <v>1</v>
      </c>
      <c r="T197" s="33">
        <v>1</v>
      </c>
      <c r="U197" s="33">
        <v>1</v>
      </c>
      <c r="V197" s="33">
        <v>1</v>
      </c>
      <c r="W197" s="33">
        <v>1</v>
      </c>
      <c r="X197" s="33">
        <v>1</v>
      </c>
      <c r="Y197" s="33">
        <v>1</v>
      </c>
      <c r="Z197" s="33">
        <v>1</v>
      </c>
      <c r="AA197" s="33">
        <v>1</v>
      </c>
      <c r="AB197" s="33">
        <v>1</v>
      </c>
      <c r="AC197" s="33">
        <v>1</v>
      </c>
      <c r="AD197" s="33">
        <v>1</v>
      </c>
      <c r="AE197" s="33">
        <v>1</v>
      </c>
      <c r="AF197" s="33">
        <v>1</v>
      </c>
      <c r="AG197" s="33">
        <v>1</v>
      </c>
      <c r="AH197" s="33">
        <v>1</v>
      </c>
      <c r="AI197" s="33">
        <v>1</v>
      </c>
      <c r="AJ197" s="33">
        <v>1</v>
      </c>
      <c r="AK197" s="33">
        <v>1</v>
      </c>
      <c r="AL197" s="33">
        <v>1</v>
      </c>
      <c r="AM197" s="33">
        <v>1</v>
      </c>
      <c r="AN197" s="33">
        <v>1</v>
      </c>
      <c r="AO197" s="33">
        <v>1</v>
      </c>
      <c r="AP197" s="33">
        <v>1</v>
      </c>
      <c r="AQ197" s="33">
        <v>1</v>
      </c>
      <c r="AR197" s="33">
        <v>1</v>
      </c>
      <c r="AS197" s="33">
        <v>1</v>
      </c>
      <c r="AT197" s="33">
        <v>1</v>
      </c>
      <c r="AU197" s="33">
        <v>1</v>
      </c>
      <c r="AV197" s="33">
        <v>1</v>
      </c>
      <c r="AW197" s="33">
        <v>1</v>
      </c>
      <c r="AX197" s="33">
        <v>1</v>
      </c>
      <c r="AY197" s="33">
        <v>1</v>
      </c>
      <c r="AZ197" s="33">
        <v>1</v>
      </c>
      <c r="BA197" s="33">
        <v>1</v>
      </c>
      <c r="BB197" s="33">
        <v>1</v>
      </c>
      <c r="BC197" s="33">
        <v>1</v>
      </c>
      <c r="BD197" s="33">
        <v>1</v>
      </c>
      <c r="BE197" s="33">
        <v>1</v>
      </c>
      <c r="BF197" s="33">
        <v>1</v>
      </c>
      <c r="BG197" s="33">
        <v>1</v>
      </c>
      <c r="BH197" s="33">
        <v>1</v>
      </c>
      <c r="BI197" s="33">
        <v>1</v>
      </c>
      <c r="BJ197" s="33">
        <v>1</v>
      </c>
      <c r="BK197" s="33">
        <v>1</v>
      </c>
      <c r="BL197" s="33">
        <v>1</v>
      </c>
      <c r="BM197" s="33">
        <v>1</v>
      </c>
      <c r="BN197" s="33">
        <v>1</v>
      </c>
      <c r="BO197" s="33">
        <v>1</v>
      </c>
      <c r="BP197" s="33">
        <v>1</v>
      </c>
      <c r="BQ197" s="33">
        <v>1</v>
      </c>
      <c r="BR197" s="60"/>
      <c r="BS197" s="60"/>
      <c r="BT197" s="60"/>
      <c r="BU197" s="60"/>
    </row>
    <row r="198" spans="2:73" outlineLevel="1">
      <c r="B198" s="2">
        <v>184</v>
      </c>
      <c r="C198" s="6"/>
      <c r="D198" s="6"/>
      <c r="E198" s="34" t="s">
        <v>222</v>
      </c>
      <c r="F198" s="17"/>
      <c r="G198" s="17">
        <f t="shared" si="61"/>
        <v>0</v>
      </c>
      <c r="H198" s="17">
        <f t="shared" si="62"/>
        <v>0</v>
      </c>
      <c r="I198" s="17">
        <f t="shared" si="62"/>
        <v>0</v>
      </c>
      <c r="J198" s="17">
        <f t="shared" si="62"/>
        <v>0</v>
      </c>
      <c r="K198" s="17">
        <f t="shared" si="62"/>
        <v>0</v>
      </c>
      <c r="L198" s="17">
        <f t="shared" si="62"/>
        <v>0</v>
      </c>
      <c r="M198" s="17">
        <f t="shared" si="62"/>
        <v>0</v>
      </c>
      <c r="N198" s="39"/>
      <c r="O198" s="178">
        <v>196</v>
      </c>
      <c r="Q198" s="6">
        <v>2722.7979999999998</v>
      </c>
      <c r="R198" s="6">
        <v>2722.7979999999998</v>
      </c>
      <c r="S198" s="6">
        <v>2722.7979999999998</v>
      </c>
      <c r="T198" s="6">
        <v>2722.7979999999998</v>
      </c>
      <c r="U198" s="6">
        <v>2722.7979999999998</v>
      </c>
      <c r="V198" s="6">
        <v>2722.7979999999998</v>
      </c>
      <c r="W198" s="6">
        <v>2722.7979999999998</v>
      </c>
      <c r="X198" s="6">
        <v>2722.7979999999998</v>
      </c>
      <c r="Y198" s="6">
        <v>2722.7979999999998</v>
      </c>
      <c r="Z198" s="6">
        <v>2722.7979999999998</v>
      </c>
      <c r="AA198" s="6">
        <v>2722.7979999999998</v>
      </c>
      <c r="AB198" s="6">
        <v>2722.7979999999998</v>
      </c>
      <c r="AC198" s="6">
        <v>2722.7979999999998</v>
      </c>
      <c r="AD198" s="6">
        <v>2722.7979999999998</v>
      </c>
      <c r="AE198" s="6">
        <v>2722.7979999999998</v>
      </c>
      <c r="AF198" s="6">
        <v>2722.7979999999998</v>
      </c>
      <c r="AG198" s="6">
        <v>2722.7979999999998</v>
      </c>
      <c r="AH198" s="6">
        <v>2722.7979999999998</v>
      </c>
      <c r="AI198" s="6">
        <v>2722.7979999999998</v>
      </c>
      <c r="AJ198" s="6">
        <v>2722.7979999999998</v>
      </c>
      <c r="AK198" s="6">
        <v>2722.7979999999998</v>
      </c>
      <c r="AL198" s="6">
        <v>2722.7979999999998</v>
      </c>
      <c r="AM198" s="6">
        <v>2722.7979999999998</v>
      </c>
      <c r="AN198" s="6">
        <v>2722.7979999999998</v>
      </c>
      <c r="AO198" s="6">
        <v>2722.7979999999998</v>
      </c>
      <c r="AP198" s="6">
        <v>2722.7979999999998</v>
      </c>
      <c r="AQ198" s="6">
        <v>2722.7979999999998</v>
      </c>
      <c r="AR198" s="6">
        <v>2722.7979999999998</v>
      </c>
      <c r="AS198" s="6">
        <v>2722.7979999999998</v>
      </c>
      <c r="AT198" s="6">
        <v>2722.7979999999998</v>
      </c>
      <c r="AU198" s="6">
        <v>2722.7979999999998</v>
      </c>
      <c r="AV198" s="6">
        <v>2722.7979999999998</v>
      </c>
      <c r="AW198" s="6">
        <v>2722.7979999999998</v>
      </c>
      <c r="AX198" s="6">
        <v>2722.7979999999998</v>
      </c>
      <c r="AY198" s="6">
        <v>2722.7979999999998</v>
      </c>
      <c r="AZ198" s="6">
        <v>2722.7979999999998</v>
      </c>
      <c r="BA198" s="6">
        <v>2722.7979999999998</v>
      </c>
      <c r="BB198" s="6">
        <v>2722.7979999999998</v>
      </c>
      <c r="BC198" s="6">
        <v>2722.7979999999998</v>
      </c>
      <c r="BD198" s="6">
        <v>2722.7979999999998</v>
      </c>
      <c r="BE198" s="6">
        <v>2722.7979999999998</v>
      </c>
      <c r="BF198" s="6">
        <v>2722.7979999999998</v>
      </c>
      <c r="BG198" s="6">
        <v>2722.7979999999998</v>
      </c>
      <c r="BH198" s="6">
        <v>2722.7979999999998</v>
      </c>
      <c r="BI198" s="6">
        <v>2722.7979999999998</v>
      </c>
      <c r="BJ198" s="6">
        <v>2722.7979999999998</v>
      </c>
      <c r="BK198" s="6">
        <v>2722.7979999999998</v>
      </c>
      <c r="BL198" s="6">
        <v>2722.7979999999998</v>
      </c>
      <c r="BM198" s="6">
        <v>2722.7979999999998</v>
      </c>
      <c r="BN198" s="6">
        <v>2722.7979999999998</v>
      </c>
      <c r="BO198" s="6">
        <v>2722.7979999999998</v>
      </c>
      <c r="BP198" s="6">
        <v>2722.7979999999998</v>
      </c>
      <c r="BQ198" s="6">
        <v>2722.7979999999998</v>
      </c>
      <c r="BR198" s="60"/>
      <c r="BS198" s="60"/>
      <c r="BT198" s="60"/>
      <c r="BU198" s="60"/>
    </row>
    <row r="199" spans="2:73" outlineLevel="1">
      <c r="B199" s="2">
        <v>185</v>
      </c>
      <c r="C199" s="35"/>
      <c r="D199" s="35"/>
      <c r="E199" s="36" t="s">
        <v>223</v>
      </c>
      <c r="F199" s="32"/>
      <c r="G199" s="32">
        <f t="shared" si="61"/>
        <v>0</v>
      </c>
      <c r="H199" s="32">
        <f t="shared" si="62"/>
        <v>0</v>
      </c>
      <c r="I199" s="32">
        <f t="shared" si="62"/>
        <v>0</v>
      </c>
      <c r="J199" s="32">
        <f t="shared" si="62"/>
        <v>0</v>
      </c>
      <c r="K199" s="32">
        <f t="shared" si="62"/>
        <v>0</v>
      </c>
      <c r="L199" s="32">
        <f t="shared" si="62"/>
        <v>0</v>
      </c>
      <c r="M199" s="32">
        <f t="shared" si="62"/>
        <v>0</v>
      </c>
      <c r="N199" s="174"/>
      <c r="O199" s="178">
        <v>197</v>
      </c>
      <c r="Q199" s="19">
        <v>0.12859999999999999</v>
      </c>
      <c r="R199" s="19">
        <v>0.12859999999999999</v>
      </c>
      <c r="S199" s="19">
        <v>0.12859999999999999</v>
      </c>
      <c r="T199" s="19">
        <v>0.12859999999999999</v>
      </c>
      <c r="U199" s="19">
        <v>0.12859999999999999</v>
      </c>
      <c r="V199" s="19">
        <v>0.12859999999999999</v>
      </c>
      <c r="W199" s="19">
        <v>0.12859999999999999</v>
      </c>
      <c r="X199" s="19">
        <v>0.12859999999999999</v>
      </c>
      <c r="Y199" s="19">
        <v>0.12859999999999999</v>
      </c>
      <c r="Z199" s="19">
        <v>0.12859999999999999</v>
      </c>
      <c r="AA199" s="19">
        <v>0.12859999999999999</v>
      </c>
      <c r="AB199" s="19">
        <v>0.12859999999999999</v>
      </c>
      <c r="AC199" s="19">
        <v>0.12859999999999999</v>
      </c>
      <c r="AD199" s="19">
        <v>0.12859999999999999</v>
      </c>
      <c r="AE199" s="19">
        <v>0.12859999999999999</v>
      </c>
      <c r="AF199" s="19">
        <v>0.12859999999999999</v>
      </c>
      <c r="AG199" s="19">
        <v>0.12859999999999999</v>
      </c>
      <c r="AH199" s="19">
        <v>0.12859999999999999</v>
      </c>
      <c r="AI199" s="19">
        <v>0.12859999999999999</v>
      </c>
      <c r="AJ199" s="19">
        <v>0.12859999999999999</v>
      </c>
      <c r="AK199" s="19">
        <v>0.12859999999999999</v>
      </c>
      <c r="AL199" s="19">
        <v>0.12859999999999999</v>
      </c>
      <c r="AM199" s="19">
        <v>0.12859999999999999</v>
      </c>
      <c r="AN199" s="19">
        <v>0.12859999999999999</v>
      </c>
      <c r="AO199" s="19">
        <v>0.12859999999999999</v>
      </c>
      <c r="AP199" s="19">
        <v>0.12859999999999999</v>
      </c>
      <c r="AQ199" s="19">
        <v>0.12859999999999999</v>
      </c>
      <c r="AR199" s="19">
        <v>0.12859999999999999</v>
      </c>
      <c r="AS199" s="19">
        <v>0.12859999999999999</v>
      </c>
      <c r="AT199" s="19">
        <v>0.12859999999999999</v>
      </c>
      <c r="AU199" s="19">
        <v>0.12859999999999999</v>
      </c>
      <c r="AV199" s="19">
        <v>0.12859999999999999</v>
      </c>
      <c r="AW199" s="19">
        <v>0.12859999999999999</v>
      </c>
      <c r="AX199" s="19">
        <v>0.12859999999999999</v>
      </c>
      <c r="AY199" s="19">
        <v>0.12859999999999999</v>
      </c>
      <c r="AZ199" s="19">
        <v>0.12859999999999999</v>
      </c>
      <c r="BA199" s="19">
        <v>0.12859999999999999</v>
      </c>
      <c r="BB199" s="19">
        <v>0.12859999999999999</v>
      </c>
      <c r="BC199" s="19">
        <v>0.12859999999999999</v>
      </c>
      <c r="BD199" s="19">
        <v>0.12859999999999999</v>
      </c>
      <c r="BE199" s="19">
        <v>0.12859999999999999</v>
      </c>
      <c r="BF199" s="19">
        <v>0.12859999999999999</v>
      </c>
      <c r="BG199" s="19">
        <v>0.12859999999999999</v>
      </c>
      <c r="BH199" s="19">
        <v>0.12859999999999999</v>
      </c>
      <c r="BI199" s="19">
        <v>0.12859999999999999</v>
      </c>
      <c r="BJ199" s="19">
        <v>0.12859999999999999</v>
      </c>
      <c r="BK199" s="19">
        <v>0.12859999999999999</v>
      </c>
      <c r="BL199" s="19">
        <v>0.12859999999999999</v>
      </c>
      <c r="BM199" s="19">
        <v>0.12859999999999999</v>
      </c>
      <c r="BN199" s="19">
        <v>0.12859999999999999</v>
      </c>
      <c r="BO199" s="19">
        <v>0.12859999999999999</v>
      </c>
      <c r="BP199" s="19">
        <v>0.12859999999999999</v>
      </c>
      <c r="BQ199" s="19">
        <v>0.12859999999999999</v>
      </c>
      <c r="BR199" s="60"/>
      <c r="BS199" s="60"/>
      <c r="BT199" s="60"/>
      <c r="BU199" s="60"/>
    </row>
    <row r="200" spans="2:73" outlineLevel="1">
      <c r="B200" s="2">
        <v>186</v>
      </c>
      <c r="C200" s="33"/>
      <c r="D200" s="33"/>
      <c r="E200" s="29"/>
      <c r="F200" s="32"/>
      <c r="G200" s="32"/>
      <c r="H200" s="32"/>
      <c r="I200" s="32"/>
      <c r="J200" s="32"/>
      <c r="K200" s="32"/>
      <c r="L200" s="32"/>
      <c r="M200" s="32"/>
      <c r="N200" s="174"/>
      <c r="O200" s="178">
        <v>198</v>
      </c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 s="60"/>
      <c r="BS200" s="60"/>
      <c r="BT200" s="60"/>
      <c r="BU200" s="60"/>
    </row>
    <row r="201" spans="2:73" outlineLevel="1">
      <c r="B201" s="2">
        <v>187</v>
      </c>
      <c r="E201"/>
      <c r="O201" s="178">
        <v>199</v>
      </c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 s="60"/>
      <c r="BS201" s="60"/>
      <c r="BT201" s="60"/>
      <c r="BU201" s="60"/>
    </row>
    <row r="202" spans="2:73" outlineLevel="1">
      <c r="B202" s="2">
        <v>188</v>
      </c>
      <c r="E202"/>
      <c r="O202" s="178">
        <v>200</v>
      </c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 s="60"/>
      <c r="BS202" s="60"/>
      <c r="BT202" s="60"/>
      <c r="BU202" s="60"/>
    </row>
    <row r="203" spans="2:73" outlineLevel="1">
      <c r="B203" s="2">
        <v>189</v>
      </c>
      <c r="C203" s="8" t="s">
        <v>238</v>
      </c>
      <c r="D203" s="8"/>
      <c r="E203"/>
      <c r="O203" s="178">
        <v>201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 s="60"/>
      <c r="BS203" s="60"/>
      <c r="BT203" s="60"/>
      <c r="BU203" s="60"/>
    </row>
    <row r="204" spans="2:73" outlineLevel="1">
      <c r="B204" s="2">
        <v>190</v>
      </c>
      <c r="E204"/>
      <c r="O204" s="178">
        <v>202</v>
      </c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 s="60"/>
      <c r="BS204" s="60"/>
      <c r="BT204" s="60"/>
      <c r="BU204" s="60"/>
    </row>
    <row r="205" spans="2:73" outlineLevel="1">
      <c r="B205" s="2">
        <v>191</v>
      </c>
      <c r="E205" t="s">
        <v>217</v>
      </c>
      <c r="F205" s="31"/>
      <c r="G205" s="31">
        <f t="shared" ref="G205:G222" si="63">HLOOKUP($E$3,$P$3:$BW$269,O205,FALSE)</f>
        <v>0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75"/>
      <c r="O205" s="178">
        <v>203</v>
      </c>
      <c r="Q205" s="31">
        <v>1</v>
      </c>
      <c r="R205" s="31">
        <v>1</v>
      </c>
      <c r="S205" s="31">
        <v>1</v>
      </c>
      <c r="T205" s="31">
        <v>1</v>
      </c>
      <c r="U205" s="31">
        <v>1</v>
      </c>
      <c r="V205" s="31">
        <v>1</v>
      </c>
      <c r="W205" s="31">
        <v>1</v>
      </c>
      <c r="X205" s="31">
        <v>1</v>
      </c>
      <c r="Y205" s="31">
        <v>1</v>
      </c>
      <c r="Z205" s="31">
        <v>1</v>
      </c>
      <c r="AA205" s="31">
        <v>1</v>
      </c>
      <c r="AB205" s="31">
        <v>1</v>
      </c>
      <c r="AC205" s="31">
        <v>1</v>
      </c>
      <c r="AD205" s="31">
        <v>1</v>
      </c>
      <c r="AE205" s="31">
        <v>1</v>
      </c>
      <c r="AF205" s="31">
        <v>1</v>
      </c>
      <c r="AG205" s="31">
        <v>1</v>
      </c>
      <c r="AH205" s="31">
        <v>1</v>
      </c>
      <c r="AI205" s="31">
        <v>1</v>
      </c>
      <c r="AJ205" s="31">
        <v>1</v>
      </c>
      <c r="AK205" s="31">
        <v>1</v>
      </c>
      <c r="AL205" s="31">
        <v>1</v>
      </c>
      <c r="AM205" s="31">
        <v>1</v>
      </c>
      <c r="AN205" s="31">
        <v>1</v>
      </c>
      <c r="AO205" s="31">
        <v>1</v>
      </c>
      <c r="AP205" s="31">
        <v>1</v>
      </c>
      <c r="AQ205" s="31">
        <v>1</v>
      </c>
      <c r="AR205" s="31">
        <v>1</v>
      </c>
      <c r="AS205" s="31">
        <v>1</v>
      </c>
      <c r="AT205" s="31">
        <v>1</v>
      </c>
      <c r="AU205" s="31">
        <v>1</v>
      </c>
      <c r="AV205" s="31">
        <v>1</v>
      </c>
      <c r="AW205" s="31">
        <v>1</v>
      </c>
      <c r="AX205" s="31">
        <v>1</v>
      </c>
      <c r="AY205" s="31">
        <v>1</v>
      </c>
      <c r="AZ205" s="31">
        <v>1</v>
      </c>
      <c r="BA205" s="31">
        <v>1</v>
      </c>
      <c r="BB205" s="31">
        <v>1</v>
      </c>
      <c r="BC205" s="31">
        <v>1</v>
      </c>
      <c r="BD205" s="31">
        <v>1</v>
      </c>
      <c r="BE205" s="31">
        <v>1</v>
      </c>
      <c r="BF205" s="31">
        <v>1</v>
      </c>
      <c r="BG205" s="31">
        <v>1</v>
      </c>
      <c r="BH205" s="31">
        <v>1</v>
      </c>
      <c r="BI205" s="31">
        <v>1</v>
      </c>
      <c r="BJ205" s="31">
        <v>1</v>
      </c>
      <c r="BK205" s="31">
        <v>1</v>
      </c>
      <c r="BL205" s="31">
        <v>1</v>
      </c>
      <c r="BM205" s="31">
        <v>1</v>
      </c>
      <c r="BN205" s="31">
        <v>1</v>
      </c>
      <c r="BO205" s="31">
        <v>1</v>
      </c>
      <c r="BP205" s="31">
        <v>1</v>
      </c>
      <c r="BQ205" s="31">
        <v>1</v>
      </c>
      <c r="BR205" s="60"/>
      <c r="BS205" s="60"/>
      <c r="BT205" s="60"/>
      <c r="BU205" s="60"/>
    </row>
    <row r="206" spans="2:73" outlineLevel="1">
      <c r="B206" s="2">
        <v>192</v>
      </c>
      <c r="E206" t="s">
        <v>218</v>
      </c>
      <c r="F206" s="31"/>
      <c r="G206" s="31">
        <f t="shared" si="63"/>
        <v>0</v>
      </c>
      <c r="H206" s="31" t="e">
        <f t="shared" ref="H206:K209" si="64">LN(H152/H184)</f>
        <v>#DIV/0!</v>
      </c>
      <c r="I206" s="31" t="e">
        <f t="shared" si="64"/>
        <v>#DIV/0!</v>
      </c>
      <c r="J206" s="31" t="e">
        <f t="shared" si="64"/>
        <v>#DIV/0!</v>
      </c>
      <c r="K206" s="31" t="e">
        <f t="shared" si="64"/>
        <v>#DIV/0!</v>
      </c>
      <c r="L206" s="31" t="e">
        <f t="shared" ref="L206:M206" si="65">LN(L152/L184)</f>
        <v>#DIV/0!</v>
      </c>
      <c r="M206" s="31" t="e">
        <f t="shared" si="65"/>
        <v>#DIV/0!</v>
      </c>
      <c r="N206" s="175"/>
      <c r="O206" s="178">
        <v>204</v>
      </c>
      <c r="Q206" s="31">
        <v>-0.29999983084828402</v>
      </c>
      <c r="R206" s="31">
        <v>-6.8203411385982446E-2</v>
      </c>
      <c r="S206" s="31">
        <v>-0.12802202288700337</v>
      </c>
      <c r="T206" s="31">
        <v>-0.20747319102644857</v>
      </c>
      <c r="U206" s="31">
        <v>-0.25985954559998015</v>
      </c>
      <c r="V206" s="31">
        <v>-0.12951446872032507</v>
      </c>
      <c r="W206" s="31">
        <v>-0.19245956420595209</v>
      </c>
      <c r="X206" s="31">
        <v>-0.29228632705900154</v>
      </c>
      <c r="Y206" s="31">
        <v>-0.32326817023433302</v>
      </c>
      <c r="Z206" s="31">
        <v>-0.30475277148483476</v>
      </c>
      <c r="AA206" s="31">
        <v>-0.16186285355222166</v>
      </c>
      <c r="AB206" s="31">
        <v>-0.32326817023433302</v>
      </c>
      <c r="AC206" s="31">
        <v>-9.3593975495396595E-2</v>
      </c>
      <c r="AD206" s="31">
        <v>-0.16788241747522262</v>
      </c>
      <c r="AE206" s="31">
        <v>-0.32326817023433302</v>
      </c>
      <c r="AF206" s="31">
        <v>-0.14451977466489227</v>
      </c>
      <c r="AG206" s="31">
        <v>-0.12802202288700337</v>
      </c>
      <c r="AH206" s="31">
        <v>-0.14105857831203669</v>
      </c>
      <c r="AI206" s="31">
        <v>-0.25985954559998015</v>
      </c>
      <c r="AJ206" s="31">
        <v>-0.28013108001668979</v>
      </c>
      <c r="AK206" s="31">
        <v>-0.14105857831203669</v>
      </c>
      <c r="AL206" s="31">
        <v>-4.8601960859120739E-2</v>
      </c>
      <c r="AM206" s="31">
        <v>-4.8601960859120739E-2</v>
      </c>
      <c r="AN206" s="31">
        <v>-0.24494049826388645</v>
      </c>
      <c r="AO206" s="31">
        <v>-0.29228632705900154</v>
      </c>
      <c r="AP206" s="31">
        <v>-0.23622622504481147</v>
      </c>
      <c r="AQ206" s="31">
        <v>-9.2861696206039485E-2</v>
      </c>
      <c r="AR206" s="31">
        <v>-0.14805583721206816</v>
      </c>
      <c r="AS206" s="31">
        <v>-0.15701915475112946</v>
      </c>
      <c r="AT206" s="31">
        <v>-0.16788241747522262</v>
      </c>
      <c r="AU206" s="31">
        <v>-0.25985954559998015</v>
      </c>
      <c r="AV206" s="31">
        <v>-0.26862132591808424</v>
      </c>
      <c r="AW206" s="31">
        <v>-0.12951446872032507</v>
      </c>
      <c r="AX206" s="31">
        <v>-0.12951446872032507</v>
      </c>
      <c r="AY206" s="31">
        <v>-7.0994449778556221E-2</v>
      </c>
      <c r="AZ206" s="31">
        <v>-0.17749937780234248</v>
      </c>
      <c r="BA206" s="31">
        <v>-0.28013108001668979</v>
      </c>
      <c r="BB206" s="31">
        <v>-0.26862132591808424</v>
      </c>
      <c r="BC206" s="31">
        <v>-0.29999983084828402</v>
      </c>
      <c r="BD206" s="31">
        <v>1.2088325570046033E-2</v>
      </c>
      <c r="BE206" s="31">
        <v>-6.8203411385982446E-2</v>
      </c>
      <c r="BF206" s="31">
        <v>1.2088325570046033E-2</v>
      </c>
      <c r="BG206" s="31">
        <v>-0.1331037809727478</v>
      </c>
      <c r="BH206" s="31">
        <v>-0.12802202288700337</v>
      </c>
      <c r="BI206" s="31">
        <v>-0.12802202288700337</v>
      </c>
      <c r="BJ206" s="31">
        <v>-0.19738291561022969</v>
      </c>
      <c r="BK206" s="31">
        <v>-0.29999983084828402</v>
      </c>
      <c r="BL206" s="31">
        <v>-0.23622622504481147</v>
      </c>
      <c r="BM206" s="31">
        <v>-0.12951446872032507</v>
      </c>
      <c r="BN206" s="31">
        <v>-0.139687905122103</v>
      </c>
      <c r="BO206" s="31">
        <v>-3.9347572501941555E-2</v>
      </c>
      <c r="BP206" s="31">
        <v>-0.23088194498964043</v>
      </c>
      <c r="BQ206" s="31">
        <v>-0.23087183388332555</v>
      </c>
      <c r="BR206" s="60"/>
      <c r="BS206" s="60"/>
      <c r="BT206" s="60"/>
      <c r="BU206" s="60"/>
    </row>
    <row r="207" spans="2:73" outlineLevel="1">
      <c r="B207" s="2">
        <v>193</v>
      </c>
      <c r="E207" t="s">
        <v>219</v>
      </c>
      <c r="F207" s="31"/>
      <c r="G207" s="31">
        <f t="shared" si="63"/>
        <v>0</v>
      </c>
      <c r="H207" s="31" t="e">
        <f t="shared" si="64"/>
        <v>#N/A</v>
      </c>
      <c r="I207" s="31" t="e">
        <f t="shared" si="64"/>
        <v>#N/A</v>
      </c>
      <c r="J207" s="31" t="e">
        <f t="shared" si="64"/>
        <v>#N/A</v>
      </c>
      <c r="K207" s="31" t="e">
        <f t="shared" si="64"/>
        <v>#N/A</v>
      </c>
      <c r="L207" s="31" t="e">
        <f t="shared" ref="L207:M207" si="66">LN(L153/L185)</f>
        <v>#N/A</v>
      </c>
      <c r="M207" s="31" t="e">
        <f t="shared" si="66"/>
        <v>#N/A</v>
      </c>
      <c r="N207" s="175"/>
      <c r="O207" s="178">
        <v>205</v>
      </c>
      <c r="Q207" s="31">
        <v>2.8406046706296677</v>
      </c>
      <c r="R207" s="31">
        <v>-1.6232873961902887</v>
      </c>
      <c r="S207" s="31">
        <v>-3.6673895714248159</v>
      </c>
      <c r="T207" s="31">
        <v>-0.5280380700959082</v>
      </c>
      <c r="U207" s="31">
        <v>9.2388344791844809E-2</v>
      </c>
      <c r="V207" s="31">
        <v>-0.71838015594634319</v>
      </c>
      <c r="W207" s="31">
        <v>-2.1278708853377979</v>
      </c>
      <c r="X207" s="31">
        <v>-3.1547138083706638</v>
      </c>
      <c r="Y207" s="31">
        <v>-1.6048336194389665</v>
      </c>
      <c r="Z207" s="31">
        <v>1.0376650527291242</v>
      </c>
      <c r="AA207" s="31">
        <v>9.7218497620364295E-4</v>
      </c>
      <c r="AB207" s="31">
        <v>0.37201633369564913</v>
      </c>
      <c r="AC207" s="31">
        <v>-1.2026436377304945</v>
      </c>
      <c r="AD207" s="31">
        <v>-0.93246105217284658</v>
      </c>
      <c r="AE207" s="31">
        <v>-0.69833722336619031</v>
      </c>
      <c r="AF207" s="31">
        <v>-1.032706875948604</v>
      </c>
      <c r="AG207" s="31">
        <v>-2.8293941036999257</v>
      </c>
      <c r="AH207" s="31">
        <v>-0.27383448658822801</v>
      </c>
      <c r="AI207" s="31">
        <v>-1.6694192263589942</v>
      </c>
      <c r="AJ207" s="31">
        <v>-1.0087717159550635</v>
      </c>
      <c r="AK207" s="31">
        <v>-3.1639989261463435</v>
      </c>
      <c r="AL207" s="31">
        <v>-3.9029556427375827</v>
      </c>
      <c r="AM207" s="31">
        <v>-2.417098792074837</v>
      </c>
      <c r="AN207" s="31">
        <v>3.1483519404615641</v>
      </c>
      <c r="AO207" s="31">
        <v>1.7684031746877127</v>
      </c>
      <c r="AP207" s="31">
        <v>-0.9925600129584462</v>
      </c>
      <c r="AQ207" s="31">
        <v>-0.80261704410599699</v>
      </c>
      <c r="AR207" s="31">
        <v>-1.7187494660265228</v>
      </c>
      <c r="AS207" s="31">
        <v>-1.4570145303296376</v>
      </c>
      <c r="AT207" s="31">
        <v>0.97548070396792885</v>
      </c>
      <c r="AU207" s="31">
        <v>-0.36410451765172108</v>
      </c>
      <c r="AV207" s="31">
        <v>-0.34228693957083106</v>
      </c>
      <c r="AW207" s="31">
        <v>-6.9367263639119242E-2</v>
      </c>
      <c r="AX207" s="31">
        <v>-1.8389648832580303</v>
      </c>
      <c r="AY207" s="31">
        <v>-0.82291094358880834</v>
      </c>
      <c r="AZ207" s="31">
        <v>-2.3660884231383177</v>
      </c>
      <c r="BA207" s="31">
        <v>0.21159996010064866</v>
      </c>
      <c r="BB207" s="31">
        <v>-1.5832522819225174</v>
      </c>
      <c r="BC207" s="31">
        <v>-8.5875725481574326E-3</v>
      </c>
      <c r="BD207" s="31">
        <v>-1.683837080766627</v>
      </c>
      <c r="BE207" s="31">
        <v>-0.6192874227105476</v>
      </c>
      <c r="BF207" s="31">
        <v>-2.6641286156711832</v>
      </c>
      <c r="BG207" s="31">
        <v>-2.3457983540455514</v>
      </c>
      <c r="BH207" s="31">
        <v>-3.0602441766531481</v>
      </c>
      <c r="BI207" s="31">
        <v>-0.10024191128376665</v>
      </c>
      <c r="BJ207" s="31">
        <v>-2.003533622070464</v>
      </c>
      <c r="BK207" s="31">
        <v>2.5290218687016273</v>
      </c>
      <c r="BL207" s="31">
        <v>-1.3977486341501242</v>
      </c>
      <c r="BM207" s="31">
        <v>-0.88203545244730486</v>
      </c>
      <c r="BN207" s="31">
        <v>-2.6709421782561247</v>
      </c>
      <c r="BO207" s="31">
        <v>-0.93780339582231043</v>
      </c>
      <c r="BP207" s="31">
        <v>0.946452778952385</v>
      </c>
      <c r="BQ207" s="31">
        <v>0.59796452187670934</v>
      </c>
      <c r="BR207" s="60"/>
      <c r="BS207" s="60"/>
      <c r="BT207" s="60"/>
      <c r="BU207" s="60"/>
    </row>
    <row r="208" spans="2:73" outlineLevel="1">
      <c r="B208" s="2">
        <v>194</v>
      </c>
      <c r="E208" t="s">
        <v>220</v>
      </c>
      <c r="F208" s="31"/>
      <c r="G208" s="31">
        <f t="shared" si="63"/>
        <v>0</v>
      </c>
      <c r="H208" s="31" t="e">
        <f t="shared" si="64"/>
        <v>#N/A</v>
      </c>
      <c r="I208" s="31" t="e">
        <f t="shared" si="64"/>
        <v>#N/A</v>
      </c>
      <c r="J208" s="31" t="e">
        <f t="shared" si="64"/>
        <v>#N/A</v>
      </c>
      <c r="K208" s="31" t="e">
        <f t="shared" si="64"/>
        <v>#N/A</v>
      </c>
      <c r="L208" s="31" t="e">
        <f t="shared" ref="L208:M208" si="67">LN(L154/L186)</f>
        <v>#N/A</v>
      </c>
      <c r="M208" s="31" t="e">
        <f t="shared" si="67"/>
        <v>#N/A</v>
      </c>
      <c r="N208" s="175"/>
      <c r="O208" s="178">
        <v>206</v>
      </c>
      <c r="Q208" s="31">
        <v>2.8739128809447472</v>
      </c>
      <c r="R208" s="31">
        <v>-1.8780891625031253</v>
      </c>
      <c r="S208" s="31">
        <v>-3.6780697330692242</v>
      </c>
      <c r="T208" s="31">
        <v>-0.45318585197698569</v>
      </c>
      <c r="U208" s="31">
        <v>9.5436827819632281E-2</v>
      </c>
      <c r="V208" s="31">
        <v>-1.0821889109311928</v>
      </c>
      <c r="W208" s="31">
        <v>-2.1564147945557934</v>
      </c>
      <c r="X208" s="31">
        <v>-3.810128106229052</v>
      </c>
      <c r="Y208" s="31">
        <v>-1.6601596964395595</v>
      </c>
      <c r="Z208" s="31">
        <v>0.77695191967253319</v>
      </c>
      <c r="AA208" s="31">
        <v>-9.3016900672931627E-2</v>
      </c>
      <c r="AB208" s="31">
        <v>0.6433089907071281</v>
      </c>
      <c r="AC208" s="31">
        <v>-1.5879794047418916</v>
      </c>
      <c r="AD208" s="31">
        <v>-0.92914067137276812</v>
      </c>
      <c r="AE208" s="31">
        <v>-0.87814091403536998</v>
      </c>
      <c r="AF208" s="31">
        <v>-1.0840204603001919</v>
      </c>
      <c r="AG208" s="31">
        <v>-2.9069280489595708</v>
      </c>
      <c r="AH208" s="31">
        <v>-0.51148940631299422</v>
      </c>
      <c r="AI208" s="31">
        <v>-1.6035128374834962</v>
      </c>
      <c r="AJ208" s="31">
        <v>-0.47723225922383888</v>
      </c>
      <c r="AK208" s="31">
        <v>-2.7252164665921241</v>
      </c>
      <c r="AL208" s="31">
        <v>-3.8088205746620147</v>
      </c>
      <c r="AM208" s="31">
        <v>-2.1549638511882216</v>
      </c>
      <c r="AN208" s="31">
        <v>2.9867741121701359</v>
      </c>
      <c r="AO208" s="31">
        <v>1.4813413212788484</v>
      </c>
      <c r="AP208" s="31">
        <v>-1.5711347107379683</v>
      </c>
      <c r="AQ208" s="31">
        <v>-0.85034778702013525</v>
      </c>
      <c r="AR208" s="31">
        <v>-1.9179726682212965</v>
      </c>
      <c r="AS208" s="31">
        <v>-1.5956516579954414</v>
      </c>
      <c r="AT208" s="31">
        <v>0.7344644769863482</v>
      </c>
      <c r="AU208" s="31">
        <v>-0.57214000217893901</v>
      </c>
      <c r="AV208" s="31">
        <v>-0.5229201017187044</v>
      </c>
      <c r="AW208" s="31">
        <v>-0.24820742255487613</v>
      </c>
      <c r="AX208" s="31">
        <v>-1.8913869517241604</v>
      </c>
      <c r="AY208" s="31">
        <v>-0.91374858324057917</v>
      </c>
      <c r="AZ208" s="31">
        <v>-2.5519779067645927</v>
      </c>
      <c r="BA208" s="31">
        <v>0.11986153516719188</v>
      </c>
      <c r="BB208" s="31">
        <v>-1.8614368334130913</v>
      </c>
      <c r="BC208" s="31">
        <v>-0.34658615620614708</v>
      </c>
      <c r="BD208" s="31">
        <v>-1.9739680734835605</v>
      </c>
      <c r="BE208" s="31">
        <v>-0.79191076528781146</v>
      </c>
      <c r="BF208" s="31">
        <v>-2.8486361302161929</v>
      </c>
      <c r="BG208" s="31">
        <v>-2.1645337829376641</v>
      </c>
      <c r="BH208" s="31">
        <v>-2.7192212976548094</v>
      </c>
      <c r="BI208" s="31">
        <v>-0.44235866217505515</v>
      </c>
      <c r="BJ208" s="31">
        <v>-1.9636749635976791</v>
      </c>
      <c r="BK208" s="31">
        <v>2.6769238234600059</v>
      </c>
      <c r="BL208" s="31">
        <v>-2.2194440450681991</v>
      </c>
      <c r="BM208" s="31">
        <v>-1.1959568622468233</v>
      </c>
      <c r="BN208" s="31">
        <v>-2.8554624379065841</v>
      </c>
      <c r="BO208" s="31">
        <v>-1.2964831671529458</v>
      </c>
      <c r="BP208" s="31">
        <v>0.6806684420327711</v>
      </c>
      <c r="BQ208" s="31">
        <v>0.51915462763214681</v>
      </c>
      <c r="BR208" s="60"/>
      <c r="BS208" s="60"/>
      <c r="BT208" s="60"/>
      <c r="BU208" s="60"/>
    </row>
    <row r="209" spans="1:142" outlineLevel="1">
      <c r="B209" s="2">
        <v>195</v>
      </c>
      <c r="E209" t="s">
        <v>221</v>
      </c>
      <c r="F209" s="31"/>
      <c r="G209" s="31">
        <f t="shared" si="63"/>
        <v>0</v>
      </c>
      <c r="H209" s="31" t="e">
        <f t="shared" si="64"/>
        <v>#N/A</v>
      </c>
      <c r="I209" s="31" t="e">
        <f t="shared" si="64"/>
        <v>#N/A</v>
      </c>
      <c r="J209" s="31" t="e">
        <f t="shared" si="64"/>
        <v>#N/A</v>
      </c>
      <c r="K209" s="31" t="e">
        <f t="shared" si="64"/>
        <v>#N/A</v>
      </c>
      <c r="L209" s="31" t="e">
        <f t="shared" ref="L209:M209" si="68">LN(L155/L187)</f>
        <v>#N/A</v>
      </c>
      <c r="M209" s="31" t="e">
        <f t="shared" si="68"/>
        <v>#N/A</v>
      </c>
      <c r="N209" s="175"/>
      <c r="O209" s="178">
        <v>207</v>
      </c>
      <c r="Q209" s="31">
        <v>2.8083339370311737</v>
      </c>
      <c r="R209" s="31">
        <v>-1.7940309226000899</v>
      </c>
      <c r="S209" s="31">
        <v>-4.0458341609520678</v>
      </c>
      <c r="T209" s="31">
        <v>-0.53601739985320951</v>
      </c>
      <c r="U209" s="31">
        <v>-8.1509488077125339E-2</v>
      </c>
      <c r="V209" s="31">
        <v>-1.2106994564206106</v>
      </c>
      <c r="W209" s="31">
        <v>-2.3926427281833451</v>
      </c>
      <c r="X209" s="31">
        <v>-3.9479069521094599</v>
      </c>
      <c r="Y209" s="31">
        <v>-1.8907279365603185</v>
      </c>
      <c r="Z209" s="31">
        <v>0.79052629994696677</v>
      </c>
      <c r="AA209" s="31">
        <v>-0.26379822421742416</v>
      </c>
      <c r="AB209" s="31">
        <v>0.28262774972774241</v>
      </c>
      <c r="AC209" s="31">
        <v>-1.6453871169128897</v>
      </c>
      <c r="AD209" s="31">
        <v>-0.95226928657391297</v>
      </c>
      <c r="AE209" s="31">
        <v>-1.0587040500876266</v>
      </c>
      <c r="AF209" s="31">
        <v>-0.99608023480490882</v>
      </c>
      <c r="AG209" s="31">
        <v>-3.164776345310865</v>
      </c>
      <c r="AH209" s="31">
        <v>-0.66477313996406073</v>
      </c>
      <c r="AI209" s="31">
        <v>-1.8361938212947253</v>
      </c>
      <c r="AJ209" s="31">
        <v>-1.1709668444395573</v>
      </c>
      <c r="AK209" s="31">
        <v>-3.1018531767198163</v>
      </c>
      <c r="AL209" s="31">
        <v>-4.4512386235407364</v>
      </c>
      <c r="AM209" s="31">
        <v>-2.4608200878426381</v>
      </c>
      <c r="AN209" s="31">
        <v>3.1578990091519326</v>
      </c>
      <c r="AO209" s="31">
        <v>1.4988285107659636</v>
      </c>
      <c r="AP209" s="31">
        <v>-1.6696624155976998</v>
      </c>
      <c r="AQ209" s="31">
        <v>-0.89774071851993231</v>
      </c>
      <c r="AR209" s="31">
        <v>-1.9455936637525175</v>
      </c>
      <c r="AS209" s="31">
        <v>-1.7094976399760387</v>
      </c>
      <c r="AT209" s="31">
        <v>0.68422242422629653</v>
      </c>
      <c r="AU209" s="31">
        <v>-0.5198163329472667</v>
      </c>
      <c r="AV209" s="31">
        <v>-0.67617493477658719</v>
      </c>
      <c r="AW209" s="31">
        <v>-0.23355528108266754</v>
      </c>
      <c r="AX209" s="31">
        <v>-1.7342016125222635</v>
      </c>
      <c r="AY209" s="31">
        <v>-1.1156055054950924</v>
      </c>
      <c r="AZ209" s="31">
        <v>-2.6705632071986249</v>
      </c>
      <c r="BA209" s="31">
        <v>3.1819631747635961E-2</v>
      </c>
      <c r="BB209" s="31">
        <v>-1.8217106927230737</v>
      </c>
      <c r="BC209" s="31">
        <v>-0.39580734069043033</v>
      </c>
      <c r="BD209" s="31">
        <v>-2.2017761788002419</v>
      </c>
      <c r="BE209" s="31">
        <v>-1.0053213070943776</v>
      </c>
      <c r="BF209" s="31">
        <v>-2.9334269111878171</v>
      </c>
      <c r="BG209" s="31">
        <v>-2.7680847835903872</v>
      </c>
      <c r="BH209" s="31">
        <v>-3.0138676568689586</v>
      </c>
      <c r="BI209" s="31">
        <v>-0.55360455593106317</v>
      </c>
      <c r="BJ209" s="31">
        <v>-2.2069076276123054</v>
      </c>
      <c r="BK209" s="31">
        <v>2.6779060229323668</v>
      </c>
      <c r="BL209" s="31">
        <v>-2.3813094676500604</v>
      </c>
      <c r="BM209" s="31">
        <v>-1.4434574748218474</v>
      </c>
      <c r="BN209" s="31">
        <v>-2.6777514125597355</v>
      </c>
      <c r="BO209" s="31">
        <v>-1.3204924309983948</v>
      </c>
      <c r="BP209" s="31">
        <v>0.71049986773919938</v>
      </c>
      <c r="BQ209" s="31">
        <v>0.57434300680911299</v>
      </c>
      <c r="BR209" s="60"/>
      <c r="BS209" s="60"/>
      <c r="BT209" s="60"/>
      <c r="BU209" s="60"/>
    </row>
    <row r="210" spans="1:142" outlineLevel="1">
      <c r="B210" s="2">
        <v>196</v>
      </c>
      <c r="E210" t="s">
        <v>226</v>
      </c>
      <c r="F210" s="31"/>
      <c r="G210" s="31">
        <f t="shared" si="63"/>
        <v>0</v>
      </c>
      <c r="H210" s="31" t="e">
        <f t="shared" ref="H210:K213" si="69">H206*H206/2</f>
        <v>#DIV/0!</v>
      </c>
      <c r="I210" s="31" t="e">
        <f t="shared" si="69"/>
        <v>#DIV/0!</v>
      </c>
      <c r="J210" s="31" t="e">
        <f t="shared" si="69"/>
        <v>#DIV/0!</v>
      </c>
      <c r="K210" s="31" t="e">
        <f t="shared" si="69"/>
        <v>#DIV/0!</v>
      </c>
      <c r="L210" s="31" t="e">
        <f t="shared" ref="L210:M210" si="70">L206*L206/2</f>
        <v>#DIV/0!</v>
      </c>
      <c r="M210" s="31" t="e">
        <f t="shared" si="70"/>
        <v>#DIV/0!</v>
      </c>
      <c r="N210" s="175"/>
      <c r="O210" s="178">
        <v>208</v>
      </c>
      <c r="Q210" s="31">
        <v>4.4999949254499509E-2</v>
      </c>
      <c r="R210" s="31">
        <v>2.3258526623427798E-3</v>
      </c>
      <c r="S210" s="31">
        <v>8.1948191720402075E-3</v>
      </c>
      <c r="T210" s="31">
        <v>2.1522562497348609E-2</v>
      </c>
      <c r="U210" s="31">
        <v>3.376349171971408E-2</v>
      </c>
      <c r="V210" s="31">
        <v>8.3869988039540298E-3</v>
      </c>
      <c r="W210" s="31">
        <v>1.8520341927172498E-2</v>
      </c>
      <c r="X210" s="31">
        <v>4.2715648492820807E-2</v>
      </c>
      <c r="Y210" s="31">
        <v>5.2251154943326855E-2</v>
      </c>
      <c r="Z210" s="31">
        <v>4.6437125863843957E-2</v>
      </c>
      <c r="AA210" s="31">
        <v>1.3099791680033978E-2</v>
      </c>
      <c r="AB210" s="31">
        <v>5.2251154943326855E-2</v>
      </c>
      <c r="AC210" s="31">
        <v>4.3799161245164494E-3</v>
      </c>
      <c r="AD210" s="31">
        <v>1.4092253048662465E-2</v>
      </c>
      <c r="AE210" s="31">
        <v>5.2251154943326855E-2</v>
      </c>
      <c r="AF210" s="31">
        <v>1.0442982634595619E-2</v>
      </c>
      <c r="AG210" s="31">
        <v>8.1948191720402075E-3</v>
      </c>
      <c r="AH210" s="31">
        <v>9.9487612577064937E-3</v>
      </c>
      <c r="AI210" s="31">
        <v>3.376349171971408E-2</v>
      </c>
      <c r="AJ210" s="31">
        <v>3.9236710995658529E-2</v>
      </c>
      <c r="AK210" s="31">
        <v>9.9487612577064937E-3</v>
      </c>
      <c r="AL210" s="31">
        <v>1.1810752996757523E-3</v>
      </c>
      <c r="AM210" s="31">
        <v>1.1810752996757523E-3</v>
      </c>
      <c r="AN210" s="31">
        <v>2.9997923844880481E-2</v>
      </c>
      <c r="AO210" s="31">
        <v>4.2715648492820807E-2</v>
      </c>
      <c r="AP210" s="31">
        <v>2.7901414699460957E-2</v>
      </c>
      <c r="AQ210" s="31">
        <v>4.3116473111313837E-3</v>
      </c>
      <c r="AR210" s="31">
        <v>1.0960265466283214E-2</v>
      </c>
      <c r="AS210" s="31">
        <v>1.232750747937957E-2</v>
      </c>
      <c r="AT210" s="31">
        <v>1.4092253048662465E-2</v>
      </c>
      <c r="AU210" s="31">
        <v>3.376349171971408E-2</v>
      </c>
      <c r="AV210" s="31">
        <v>3.6078708368994822E-2</v>
      </c>
      <c r="AW210" s="31">
        <v>8.3869988039540298E-3</v>
      </c>
      <c r="AX210" s="31">
        <v>8.3869988039540298E-3</v>
      </c>
      <c r="AY210" s="31">
        <v>2.5201059496799709E-3</v>
      </c>
      <c r="AZ210" s="31">
        <v>1.5753014560109357E-2</v>
      </c>
      <c r="BA210" s="31">
        <v>3.9236710995658529E-2</v>
      </c>
      <c r="BB210" s="31">
        <v>3.6078708368994822E-2</v>
      </c>
      <c r="BC210" s="31">
        <v>4.4999949254499509E-2</v>
      </c>
      <c r="BD210" s="31">
        <v>7.3063807543714382E-5</v>
      </c>
      <c r="BE210" s="31">
        <v>2.3258526623427798E-3</v>
      </c>
      <c r="BF210" s="31">
        <v>7.3063807543714382E-5</v>
      </c>
      <c r="BG210" s="31">
        <v>8.8583082546206098E-3</v>
      </c>
      <c r="BH210" s="31">
        <v>8.1948191720402075E-3</v>
      </c>
      <c r="BI210" s="31">
        <v>8.1948191720402075E-3</v>
      </c>
      <c r="BJ210" s="31">
        <v>1.9480007687397528E-2</v>
      </c>
      <c r="BK210" s="31">
        <v>4.4999949254499509E-2</v>
      </c>
      <c r="BL210" s="31">
        <v>2.7901414699460957E-2</v>
      </c>
      <c r="BM210" s="31">
        <v>8.3869988039540298E-3</v>
      </c>
      <c r="BN210" s="31">
        <v>9.7563554187008236E-3</v>
      </c>
      <c r="BO210" s="31">
        <v>7.7411573089777364E-4</v>
      </c>
      <c r="BP210" s="31">
        <v>2.6653236261099673E-2</v>
      </c>
      <c r="BQ210" s="31">
        <v>2.6650901840324932E-2</v>
      </c>
      <c r="BR210" s="60"/>
      <c r="BS210" s="60"/>
      <c r="BT210" s="60"/>
      <c r="BU210" s="60"/>
    </row>
    <row r="211" spans="1:142" outlineLevel="1">
      <c r="B211" s="2">
        <v>197</v>
      </c>
      <c r="E211" t="s">
        <v>227</v>
      </c>
      <c r="F211" s="31"/>
      <c r="G211" s="31">
        <f t="shared" si="63"/>
        <v>0</v>
      </c>
      <c r="H211" s="31" t="e">
        <f t="shared" si="69"/>
        <v>#N/A</v>
      </c>
      <c r="I211" s="31" t="e">
        <f t="shared" si="69"/>
        <v>#N/A</v>
      </c>
      <c r="J211" s="31" t="e">
        <f t="shared" si="69"/>
        <v>#N/A</v>
      </c>
      <c r="K211" s="31" t="e">
        <f t="shared" si="69"/>
        <v>#N/A</v>
      </c>
      <c r="L211" s="31" t="e">
        <f t="shared" ref="L211:M211" si="71">L207*L207/2</f>
        <v>#N/A</v>
      </c>
      <c r="M211" s="31" t="e">
        <f t="shared" si="71"/>
        <v>#N/A</v>
      </c>
      <c r="N211" s="175"/>
      <c r="O211" s="178">
        <v>209</v>
      </c>
      <c r="Q211" s="31">
        <v>4.0345174474015417</v>
      </c>
      <c r="R211" s="31">
        <v>1.3175309853151238</v>
      </c>
      <c r="S211" s="31">
        <v>6.7248731342977477</v>
      </c>
      <c r="T211" s="31">
        <v>0.13941210173530563</v>
      </c>
      <c r="U211" s="31">
        <v>4.2678031266883991E-3</v>
      </c>
      <c r="V211" s="31">
        <v>0.25803502422874619</v>
      </c>
      <c r="W211" s="31">
        <v>2.263917252334132</v>
      </c>
      <c r="X211" s="31">
        <v>4.976109606362269</v>
      </c>
      <c r="Y211" s="31">
        <v>1.2877454730407869</v>
      </c>
      <c r="Z211" s="31">
        <v>0.53837438082766809</v>
      </c>
      <c r="AA211" s="31">
        <v>4.7257181397803889E-7</v>
      </c>
      <c r="AB211" s="31">
        <v>6.9198076268176284E-2</v>
      </c>
      <c r="AC211" s="31">
        <v>0.72317585968681852</v>
      </c>
      <c r="AD211" s="31">
        <v>0.43474180690964603</v>
      </c>
      <c r="AE211" s="31">
        <v>0.2438374387694002</v>
      </c>
      <c r="AF211" s="31">
        <v>0.53324174581576267</v>
      </c>
      <c r="AG211" s="31">
        <v>4.0027354970259532</v>
      </c>
      <c r="AH211" s="31">
        <v>3.7492663022519211E-2</v>
      </c>
      <c r="AI211" s="31">
        <v>1.3934802766685315</v>
      </c>
      <c r="AJ211" s="31">
        <v>0.50881018745546169</v>
      </c>
      <c r="AK211" s="31">
        <v>5.0054446023276071</v>
      </c>
      <c r="AL211" s="31">
        <v>7.6165313745885683</v>
      </c>
      <c r="AM211" s="31">
        <v>2.9211832853248181</v>
      </c>
      <c r="AN211" s="31">
        <v>4.9560599705040476</v>
      </c>
      <c r="AO211" s="31">
        <v>1.5636248941227904</v>
      </c>
      <c r="AP211" s="31">
        <v>0.49258768966203542</v>
      </c>
      <c r="AQ211" s="31">
        <v>0.32209705974472397</v>
      </c>
      <c r="AR211" s="31">
        <v>1.4770498634832285</v>
      </c>
      <c r="AS211" s="31">
        <v>1.0614456707958473</v>
      </c>
      <c r="AT211" s="31">
        <v>0.475781301906883</v>
      </c>
      <c r="AU211" s="31">
        <v>6.6286049887196233E-2</v>
      </c>
      <c r="AV211" s="31">
        <v>5.858017450038288E-2</v>
      </c>
      <c r="AW211" s="31">
        <v>2.4059086323895374E-3</v>
      </c>
      <c r="AX211" s="31">
        <v>1.6908959209281105</v>
      </c>
      <c r="AY211" s="31">
        <v>0.33859121053911145</v>
      </c>
      <c r="AZ211" s="31">
        <v>2.7991872130545854</v>
      </c>
      <c r="BA211" s="31">
        <v>2.2387271557298052E-2</v>
      </c>
      <c r="BB211" s="31">
        <v>1.2533438941064292</v>
      </c>
      <c r="BC211" s="31">
        <v>3.6873201134933569E-5</v>
      </c>
      <c r="BD211" s="31">
        <v>1.4176536572823382</v>
      </c>
      <c r="BE211" s="31">
        <v>0.19175845596373622</v>
      </c>
      <c r="BF211" s="31">
        <v>3.5487906404190275</v>
      </c>
      <c r="BG211" s="31">
        <v>2.7513849589214088</v>
      </c>
      <c r="BH211" s="31">
        <v>4.6825472103697523</v>
      </c>
      <c r="BI211" s="31">
        <v>5.0242203889112724E-3</v>
      </c>
      <c r="BJ211" s="31">
        <v>2.0070734873833964</v>
      </c>
      <c r="BK211" s="31">
        <v>3.1979758061855352</v>
      </c>
      <c r="BL211" s="31">
        <v>0.97685062213426888</v>
      </c>
      <c r="BM211" s="31">
        <v>0.38899326968696091</v>
      </c>
      <c r="BN211" s="31">
        <v>3.5669660597937862</v>
      </c>
      <c r="BO211" s="31">
        <v>0.43973760460792854</v>
      </c>
      <c r="BP211" s="31">
        <v>0.44788643139334605</v>
      </c>
      <c r="BQ211" s="31">
        <v>0.17878078471162082</v>
      </c>
      <c r="BR211" s="60"/>
      <c r="BS211" s="60"/>
      <c r="BT211" s="60"/>
      <c r="BU211" s="60"/>
    </row>
    <row r="212" spans="1:142" outlineLevel="1">
      <c r="B212" s="2">
        <v>198</v>
      </c>
      <c r="E212" t="s">
        <v>228</v>
      </c>
      <c r="F212" s="31"/>
      <c r="G212" s="31">
        <f t="shared" si="63"/>
        <v>0</v>
      </c>
      <c r="H212" s="31" t="e">
        <f t="shared" si="69"/>
        <v>#N/A</v>
      </c>
      <c r="I212" s="31" t="e">
        <f t="shared" si="69"/>
        <v>#N/A</v>
      </c>
      <c r="J212" s="31" t="e">
        <f t="shared" si="69"/>
        <v>#N/A</v>
      </c>
      <c r="K212" s="31" t="e">
        <f t="shared" si="69"/>
        <v>#N/A</v>
      </c>
      <c r="L212" s="31" t="e">
        <f t="shared" ref="L212:M212" si="72">L208*L208/2</f>
        <v>#N/A</v>
      </c>
      <c r="M212" s="31" t="e">
        <f t="shared" si="72"/>
        <v>#N/A</v>
      </c>
      <c r="N212" s="175"/>
      <c r="O212" s="178">
        <v>210</v>
      </c>
      <c r="Q212" s="31">
        <v>4.1296876236300681</v>
      </c>
      <c r="R212" s="31">
        <v>1.7636094511558453</v>
      </c>
      <c r="S212" s="31">
        <v>6.7640984806599569</v>
      </c>
      <c r="T212" s="31">
        <v>0.10268870821605319</v>
      </c>
      <c r="U212" s="31">
        <v>4.5540940521370688E-3</v>
      </c>
      <c r="V212" s="31">
        <v>0.58556641947122068</v>
      </c>
      <c r="W212" s="31">
        <v>2.3250623830895525</v>
      </c>
      <c r="X212" s="31">
        <v>7.2585380929382906</v>
      </c>
      <c r="Y212" s="31">
        <v>1.3780651088411453</v>
      </c>
      <c r="Z212" s="31">
        <v>0.30182714274141725</v>
      </c>
      <c r="AA212" s="31">
        <v>4.3260719053990144E-3</v>
      </c>
      <c r="AB212" s="31">
        <v>0.20692322876231192</v>
      </c>
      <c r="AC212" s="31">
        <v>1.2608392949422063</v>
      </c>
      <c r="AD212" s="31">
        <v>0.43165119359951915</v>
      </c>
      <c r="AE212" s="31">
        <v>0.38556573245143755</v>
      </c>
      <c r="AF212" s="31">
        <v>0.58755017917471997</v>
      </c>
      <c r="AG212" s="31">
        <v>4.2251153409139484</v>
      </c>
      <c r="AH212" s="31">
        <v>0.13081070638520964</v>
      </c>
      <c r="AI212" s="31">
        <v>1.2856267099871865</v>
      </c>
      <c r="AJ212" s="31">
        <v>0.11387531462194468</v>
      </c>
      <c r="AK212" s="31">
        <v>3.7134023948924311</v>
      </c>
      <c r="AL212" s="31">
        <v>7.2535570849843403</v>
      </c>
      <c r="AM212" s="31">
        <v>2.3219345999639858</v>
      </c>
      <c r="AN212" s="31">
        <v>4.4604097985648519</v>
      </c>
      <c r="AO212" s="31">
        <v>1.0971860550640822</v>
      </c>
      <c r="AP212" s="31">
        <v>1.2342321396428397</v>
      </c>
      <c r="AQ212" s="31">
        <v>0.36154567944502064</v>
      </c>
      <c r="AR212" s="31">
        <v>1.8393095780219597</v>
      </c>
      <c r="AS212" s="31">
        <v>1.2730521068318006</v>
      </c>
      <c r="AT212" s="31">
        <v>0.26971903397741498</v>
      </c>
      <c r="AU212" s="31">
        <v>0.16367209104665817</v>
      </c>
      <c r="AV212" s="31">
        <v>0.13672271639075007</v>
      </c>
      <c r="AW212" s="31">
        <v>3.0803462305667415E-2</v>
      </c>
      <c r="AX212" s="31">
        <v>1.7886723005762057</v>
      </c>
      <c r="AY212" s="31">
        <v>0.41746823668708283</v>
      </c>
      <c r="AZ212" s="31">
        <v>3.2562956183072962</v>
      </c>
      <c r="BA212" s="31">
        <v>7.1833938063179878E-3</v>
      </c>
      <c r="BB212" s="31">
        <v>1.7324735423934783</v>
      </c>
      <c r="BC212" s="31">
        <v>6.0060981836875894E-2</v>
      </c>
      <c r="BD212" s="31">
        <v>1.9482749775661996</v>
      </c>
      <c r="BE212" s="31">
        <v>0.3135613300893636</v>
      </c>
      <c r="BF212" s="31">
        <v>4.0573639011865437</v>
      </c>
      <c r="BG212" s="31">
        <v>2.3426032487392172</v>
      </c>
      <c r="BH212" s="31">
        <v>3.6970822328097528</v>
      </c>
      <c r="BI212" s="31">
        <v>9.7840593000652287E-2</v>
      </c>
      <c r="BJ212" s="31">
        <v>1.9280096813301733</v>
      </c>
      <c r="BK212" s="31">
        <v>3.5829605783038683</v>
      </c>
      <c r="BL212" s="31">
        <v>2.4629659345943451</v>
      </c>
      <c r="BM212" s="31">
        <v>0.71515640817763348</v>
      </c>
      <c r="BN212" s="31">
        <v>4.0768328671477061</v>
      </c>
      <c r="BO212" s="31">
        <v>0.8404343013554666</v>
      </c>
      <c r="BP212" s="31">
        <v>0.23165476398965995</v>
      </c>
      <c r="BQ212" s="31">
        <v>0.13476076369593651</v>
      </c>
      <c r="BR212" s="60"/>
      <c r="BS212" s="60"/>
      <c r="BT212" s="60"/>
      <c r="BU212" s="60"/>
    </row>
    <row r="213" spans="1:142" outlineLevel="1">
      <c r="B213" s="2">
        <v>199</v>
      </c>
      <c r="E213" t="s">
        <v>229</v>
      </c>
      <c r="F213" s="31"/>
      <c r="G213" s="31">
        <f t="shared" si="63"/>
        <v>0</v>
      </c>
      <c r="H213" s="31" t="e">
        <f t="shared" si="69"/>
        <v>#N/A</v>
      </c>
      <c r="I213" s="31" t="e">
        <f t="shared" si="69"/>
        <v>#N/A</v>
      </c>
      <c r="J213" s="31" t="e">
        <f t="shared" si="69"/>
        <v>#N/A</v>
      </c>
      <c r="K213" s="31" t="e">
        <f t="shared" si="69"/>
        <v>#N/A</v>
      </c>
      <c r="L213" s="31" t="e">
        <f t="shared" ref="L213:M213" si="73">L209*L209/2</f>
        <v>#N/A</v>
      </c>
      <c r="M213" s="31" t="e">
        <f t="shared" si="73"/>
        <v>#N/A</v>
      </c>
      <c r="N213" s="175"/>
      <c r="O213" s="178">
        <v>211</v>
      </c>
      <c r="Q213" s="31">
        <v>3.9433697509405063</v>
      </c>
      <c r="R213" s="31">
        <v>1.6092734756226648</v>
      </c>
      <c r="S213" s="31">
        <v>8.1843870289633607</v>
      </c>
      <c r="T213" s="31">
        <v>0.14365732647269774</v>
      </c>
      <c r="U213" s="31">
        <v>3.3218983232975187E-3</v>
      </c>
      <c r="V213" s="31">
        <v>0.73289658688858106</v>
      </c>
      <c r="W213" s="31">
        <v>2.8623696123643203</v>
      </c>
      <c r="X213" s="31">
        <v>7.7929846512571022</v>
      </c>
      <c r="Y213" s="31">
        <v>1.7874260650448197</v>
      </c>
      <c r="Z213" s="31">
        <v>0.31246591545392083</v>
      </c>
      <c r="AA213" s="31">
        <v>3.4794751550133195E-2</v>
      </c>
      <c r="AB213" s="31">
        <v>3.9939222458083699E-2</v>
      </c>
      <c r="AC213" s="31">
        <v>1.3536493822514557</v>
      </c>
      <c r="AD213" s="31">
        <v>0.45340839707599456</v>
      </c>
      <c r="AE213" s="31">
        <v>0.5604271328359719</v>
      </c>
      <c r="AF213" s="31">
        <v>0.49608791708450112</v>
      </c>
      <c r="AG213" s="31">
        <v>5.0079046579195978</v>
      </c>
      <c r="AH213" s="31">
        <v>0.22096166380883833</v>
      </c>
      <c r="AI213" s="31">
        <v>1.6858038746804629</v>
      </c>
      <c r="AJ213" s="31">
        <v>0.68558167538836723</v>
      </c>
      <c r="AK213" s="31">
        <v>4.8107465649634076</v>
      </c>
      <c r="AL213" s="31">
        <v>9.9067626418504151</v>
      </c>
      <c r="AM213" s="31">
        <v>3.0278177523649243</v>
      </c>
      <c r="AN213" s="31">
        <v>4.9861630760013789</v>
      </c>
      <c r="AO213" s="31">
        <v>1.1232434523424581</v>
      </c>
      <c r="AP213" s="31">
        <v>1.3938862910297729</v>
      </c>
      <c r="AQ213" s="31">
        <v>0.40296919884434218</v>
      </c>
      <c r="AR213" s="31">
        <v>1.8926673522169721</v>
      </c>
      <c r="AS213" s="31">
        <v>1.4611910905418228</v>
      </c>
      <c r="AT213" s="31">
        <v>0.23408016290705505</v>
      </c>
      <c r="AU213" s="31">
        <v>0.13510450999937182</v>
      </c>
      <c r="AV213" s="31">
        <v>0.22860627121006097</v>
      </c>
      <c r="AW213" s="31">
        <v>2.7274034660801923E-2</v>
      </c>
      <c r="AX213" s="31">
        <v>1.5037276164374094</v>
      </c>
      <c r="AY213" s="31">
        <v>0.62228782194548038</v>
      </c>
      <c r="AZ213" s="31">
        <v>3.5659539218215031</v>
      </c>
      <c r="BA213" s="31">
        <v>5.0624448227758114E-4</v>
      </c>
      <c r="BB213" s="31">
        <v>1.6593149239907905</v>
      </c>
      <c r="BC213" s="31">
        <v>7.8331725472215188E-2</v>
      </c>
      <c r="BD213" s="31">
        <v>2.4239091707660974</v>
      </c>
      <c r="BE213" s="31">
        <v>0.50533546524897399</v>
      </c>
      <c r="BF213" s="31">
        <v>4.3024967216404484</v>
      </c>
      <c r="BG213" s="31">
        <v>3.8311466845723205</v>
      </c>
      <c r="BH213" s="31">
        <v>4.5416991265603937</v>
      </c>
      <c r="BI213" s="31">
        <v>0.15323900217381484</v>
      </c>
      <c r="BJ213" s="31">
        <v>2.4352206384066872</v>
      </c>
      <c r="BK213" s="31">
        <v>3.5855903338287227</v>
      </c>
      <c r="BL213" s="31">
        <v>2.8353173903599069</v>
      </c>
      <c r="BM213" s="31">
        <v>1.041784740809532</v>
      </c>
      <c r="BN213" s="31">
        <v>3.5851763137328292</v>
      </c>
      <c r="BO213" s="31">
        <v>0.87185013016202517</v>
      </c>
      <c r="BP213" s="31">
        <v>0.25240503102870993</v>
      </c>
      <c r="BQ213" s="31">
        <v>0.1649349447352664</v>
      </c>
      <c r="BR213" s="60"/>
      <c r="BS213" s="60"/>
      <c r="BT213" s="60"/>
      <c r="BU213" s="60"/>
    </row>
    <row r="214" spans="1:142" outlineLevel="1">
      <c r="B214" s="2">
        <v>200</v>
      </c>
      <c r="E214" t="s">
        <v>230</v>
      </c>
      <c r="F214" s="31"/>
      <c r="G214" s="31">
        <f t="shared" si="63"/>
        <v>0</v>
      </c>
      <c r="H214" s="31" t="e">
        <f t="shared" ref="H214:K214" si="74">H206*H207</f>
        <v>#DIV/0!</v>
      </c>
      <c r="I214" s="31" t="e">
        <f t="shared" si="74"/>
        <v>#DIV/0!</v>
      </c>
      <c r="J214" s="31" t="e">
        <f t="shared" si="74"/>
        <v>#DIV/0!</v>
      </c>
      <c r="K214" s="31" t="e">
        <f t="shared" si="74"/>
        <v>#DIV/0!</v>
      </c>
      <c r="L214" s="31" t="e">
        <f t="shared" ref="L214:M214" si="75">L206*L207</f>
        <v>#DIV/0!</v>
      </c>
      <c r="M214" s="31" t="e">
        <f t="shared" si="75"/>
        <v>#DIV/0!</v>
      </c>
      <c r="N214" s="175"/>
      <c r="O214" s="178">
        <v>212</v>
      </c>
      <c r="Q214" s="31">
        <v>-0.8521809206957458</v>
      </c>
      <c r="R214" s="31">
        <v>0.11071373808004653</v>
      </c>
      <c r="S214" s="31">
        <v>0.46950663164850526</v>
      </c>
      <c r="T214" s="31">
        <v>0.1095537433862456</v>
      </c>
      <c r="U214" s="31">
        <v>-2.4007993296343084E-2</v>
      </c>
      <c r="V214" s="31">
        <v>9.3040624236614911E-2</v>
      </c>
      <c r="W214" s="31">
        <v>0.409529103278646</v>
      </c>
      <c r="X214" s="31">
        <v>0.92207971197097616</v>
      </c>
      <c r="Y214" s="31">
        <v>0.51879162768657661</v>
      </c>
      <c r="Z214" s="31">
        <v>-0.31623130069215782</v>
      </c>
      <c r="AA214" s="31">
        <v>-1.5736063442892037E-4</v>
      </c>
      <c r="AB214" s="31">
        <v>-0.12026103949107754</v>
      </c>
      <c r="AC214" s="31">
        <v>0.11256019915944253</v>
      </c>
      <c r="AD214" s="31">
        <v>0.15654381564026718</v>
      </c>
      <c r="AE214" s="31">
        <v>0.22575019640411306</v>
      </c>
      <c r="AF214" s="31">
        <v>0.14924656500697711</v>
      </c>
      <c r="AG214" s="31">
        <v>0.3622247567002243</v>
      </c>
      <c r="AH214" s="31">
        <v>3.8626703370941921E-2</v>
      </c>
      <c r="AI214" s="31">
        <v>0.43381452157751865</v>
      </c>
      <c r="AJ214" s="31">
        <v>0.28258831028078135</v>
      </c>
      <c r="AK214" s="31">
        <v>0.44630919030301397</v>
      </c>
      <c r="AL214" s="31">
        <v>0.18969129738321641</v>
      </c>
      <c r="AM214" s="31">
        <v>0.11747574088504925</v>
      </c>
      <c r="AN214" s="31">
        <v>-0.77115889300672924</v>
      </c>
      <c r="AO214" s="31">
        <v>-0.51688006868894942</v>
      </c>
      <c r="AP214" s="31">
        <v>0.23446870499160291</v>
      </c>
      <c r="AQ214" s="31">
        <v>7.4532380119560482E-2</v>
      </c>
      <c r="AR214" s="31">
        <v>0.25447089115035193</v>
      </c>
      <c r="AS214" s="31">
        <v>0.22877919001247357</v>
      </c>
      <c r="AT214" s="31">
        <v>-0.16376605878256789</v>
      </c>
      <c r="AU214" s="31">
        <v>9.4616034507876187E-2</v>
      </c>
      <c r="AV214" s="31">
        <v>9.1945571551959815E-2</v>
      </c>
      <c r="AW214" s="31">
        <v>8.9840642968032521E-3</v>
      </c>
      <c r="AX214" s="31">
        <v>0.2381725598504984</v>
      </c>
      <c r="AY214" s="31">
        <v>5.8422109656839964E-2</v>
      </c>
      <c r="AZ214" s="31">
        <v>0.41997922293237705</v>
      </c>
      <c r="BA214" s="31">
        <v>-5.927572535448318E-2</v>
      </c>
      <c r="BB214" s="31">
        <v>0.42529532723285918</v>
      </c>
      <c r="BC214" s="31">
        <v>2.5762703118445973E-3</v>
      </c>
      <c r="BD214" s="31">
        <v>-2.0354770839222883E-2</v>
      </c>
      <c r="BE214" s="31">
        <v>4.2237514857292283E-2</v>
      </c>
      <c r="BF214" s="31">
        <v>-3.2204854066709303E-2</v>
      </c>
      <c r="BG214" s="31">
        <v>0.31223463032311138</v>
      </c>
      <c r="BH214" s="31">
        <v>0.39177865002330814</v>
      </c>
      <c r="BI214" s="31">
        <v>1.2833172260607336E-2</v>
      </c>
      <c r="BJ214" s="31">
        <v>0.39546330784739225</v>
      </c>
      <c r="BK214" s="31">
        <v>-0.75870613282209931</v>
      </c>
      <c r="BL214" s="31">
        <v>0.33018488340682511</v>
      </c>
      <c r="BM214" s="31">
        <v>0.11423635301620423</v>
      </c>
      <c r="BN214" s="31">
        <v>0.37309831758286466</v>
      </c>
      <c r="BO214" s="31">
        <v>3.6900287109685355E-2</v>
      </c>
      <c r="BP214" s="31">
        <v>-0.21851885844537686</v>
      </c>
      <c r="BQ214" s="31">
        <v>-0.13805316576284182</v>
      </c>
      <c r="BR214" s="60"/>
      <c r="BS214" s="60"/>
      <c r="BT214" s="60"/>
      <c r="BU214" s="60"/>
    </row>
    <row r="215" spans="1:142" outlineLevel="1">
      <c r="B215" s="2">
        <v>201</v>
      </c>
      <c r="E215" t="s">
        <v>231</v>
      </c>
      <c r="F215" s="31"/>
      <c r="G215" s="31">
        <f t="shared" si="63"/>
        <v>0</v>
      </c>
      <c r="H215" s="31" t="e">
        <f t="shared" ref="H215:K215" si="76">H206*H208</f>
        <v>#DIV/0!</v>
      </c>
      <c r="I215" s="31" t="e">
        <f t="shared" si="76"/>
        <v>#DIV/0!</v>
      </c>
      <c r="J215" s="31" t="e">
        <f t="shared" si="76"/>
        <v>#DIV/0!</v>
      </c>
      <c r="K215" s="31" t="e">
        <f t="shared" si="76"/>
        <v>#DIV/0!</v>
      </c>
      <c r="L215" s="31" t="e">
        <f t="shared" ref="L215:M215" si="77">L206*L208</f>
        <v>#DIV/0!</v>
      </c>
      <c r="M215" s="31" t="e">
        <f t="shared" si="77"/>
        <v>#DIV/0!</v>
      </c>
      <c r="N215" s="175"/>
      <c r="O215" s="178">
        <v>213</v>
      </c>
      <c r="Q215" s="31">
        <v>-0.86217337815612882</v>
      </c>
      <c r="R215" s="31">
        <v>0.12809208776975589</v>
      </c>
      <c r="S215" s="31">
        <v>0.4708739275469826</v>
      </c>
      <c r="T215" s="31">
        <v>9.4023914837704989E-2</v>
      </c>
      <c r="U215" s="31">
        <v>-2.480017071071319E-2</v>
      </c>
      <c r="V215" s="31">
        <v>0.14015912185428064</v>
      </c>
      <c r="W215" s="31">
        <v>0.4150226516074757</v>
      </c>
      <c r="X215" s="31">
        <v>1.1136483497939589</v>
      </c>
      <c r="Y215" s="31">
        <v>0.53667678736480218</v>
      </c>
      <c r="Z215" s="31">
        <v>-0.2367782508306672</v>
      </c>
      <c r="AA215" s="31">
        <v>1.505598097150428E-2</v>
      </c>
      <c r="AB215" s="31">
        <v>-0.20796132032118886</v>
      </c>
      <c r="AC215" s="31">
        <v>0.14862530549460706</v>
      </c>
      <c r="AD215" s="31">
        <v>0.15598638208461169</v>
      </c>
      <c r="AE215" s="31">
        <v>0.28387500648811875</v>
      </c>
      <c r="AF215" s="31">
        <v>0.15666239265471654</v>
      </c>
      <c r="AG215" s="31">
        <v>0.37215080921477423</v>
      </c>
      <c r="AH215" s="31">
        <v>7.2149968476178647E-2</v>
      </c>
      <c r="AI215" s="31">
        <v>0.41668811731219613</v>
      </c>
      <c r="AJ215" s="31">
        <v>0.13368758819517887</v>
      </c>
      <c r="AK215" s="31">
        <v>0.38441516037003709</v>
      </c>
      <c r="AL215" s="31">
        <v>0.18511614848913699</v>
      </c>
      <c r="AM215" s="31">
        <v>0.10473546874827004</v>
      </c>
      <c r="AN215" s="31">
        <v>-0.73158193923663017</v>
      </c>
      <c r="AO215" s="31">
        <v>-0.43297581391732298</v>
      </c>
      <c r="AP215" s="31">
        <v>0.3711432217545021</v>
      </c>
      <c r="AQ215" s="31">
        <v>7.8964737867741761E-2</v>
      </c>
      <c r="AR215" s="31">
        <v>0.28396704914336829</v>
      </c>
      <c r="AS215" s="31">
        <v>0.25054787461568251</v>
      </c>
      <c r="AT215" s="31">
        <v>-0.12330367194614314</v>
      </c>
      <c r="AU215" s="31">
        <v>0.14867604098579074</v>
      </c>
      <c r="AV215" s="31">
        <v>0.14046749107289785</v>
      </c>
      <c r="AW215" s="31">
        <v>3.2146452464636009E-2</v>
      </c>
      <c r="AX215" s="31">
        <v>0.24496197619710974</v>
      </c>
      <c r="AY215" s="31">
        <v>6.4871077903100191E-2</v>
      </c>
      <c r="AZ215" s="31">
        <v>0.45297449061603956</v>
      </c>
      <c r="BA215" s="31">
        <v>-3.3576941298843907E-2</v>
      </c>
      <c r="BB215" s="31">
        <v>0.50002163030418467</v>
      </c>
      <c r="BC215" s="31">
        <v>0.10397578823620107</v>
      </c>
      <c r="BD215" s="31">
        <v>-2.3861968737145831E-2</v>
      </c>
      <c r="BE215" s="31">
        <v>5.4011015705912789E-2</v>
      </c>
      <c r="BF215" s="31">
        <v>-3.4435240972649384E-2</v>
      </c>
      <c r="BG215" s="31">
        <v>0.28810763055224808</v>
      </c>
      <c r="BH215" s="31">
        <v>0.34812021120319103</v>
      </c>
      <c r="BI215" s="31">
        <v>5.6631650773239103E-2</v>
      </c>
      <c r="BJ215" s="31">
        <v>0.38759588962572156</v>
      </c>
      <c r="BK215" s="31">
        <v>-0.80307669423174344</v>
      </c>
      <c r="BL215" s="31">
        <v>0.52429088846464711</v>
      </c>
      <c r="BM215" s="31">
        <v>0.15489371762632431</v>
      </c>
      <c r="BN215" s="31">
        <v>0.39887356610602381</v>
      </c>
      <c r="BO215" s="31">
        <v>5.1013465417097344E-2</v>
      </c>
      <c r="BP215" s="31">
        <v>-0.15715405378959452</v>
      </c>
      <c r="BQ215" s="31">
        <v>-0.11985818095044873</v>
      </c>
      <c r="BR215" s="60"/>
      <c r="BS215" s="60"/>
      <c r="BT215" s="60"/>
      <c r="BU215" s="60"/>
    </row>
    <row r="216" spans="1:142" outlineLevel="1">
      <c r="B216" s="2">
        <v>202</v>
      </c>
      <c r="E216" t="s">
        <v>232</v>
      </c>
      <c r="F216" s="31"/>
      <c r="G216" s="31">
        <f t="shared" si="63"/>
        <v>0</v>
      </c>
      <c r="H216" s="31" t="e">
        <f t="shared" ref="H216:K216" si="78">H206*H209</f>
        <v>#DIV/0!</v>
      </c>
      <c r="I216" s="31" t="e">
        <f t="shared" si="78"/>
        <v>#DIV/0!</v>
      </c>
      <c r="J216" s="31" t="e">
        <f t="shared" si="78"/>
        <v>#DIV/0!</v>
      </c>
      <c r="K216" s="31" t="e">
        <f t="shared" si="78"/>
        <v>#DIV/0!</v>
      </c>
      <c r="L216" s="31" t="e">
        <f t="shared" ref="L216:M216" si="79">L206*L209</f>
        <v>#DIV/0!</v>
      </c>
      <c r="M216" s="31" t="e">
        <f t="shared" si="79"/>
        <v>#DIV/0!</v>
      </c>
      <c r="N216" s="175"/>
      <c r="O216" s="178">
        <v>214</v>
      </c>
      <c r="Q216" s="31">
        <v>-0.84249970607484759</v>
      </c>
      <c r="R216" s="31">
        <v>0.12235902905326757</v>
      </c>
      <c r="S216" s="31">
        <v>0.51795587355042572</v>
      </c>
      <c r="T216" s="31">
        <v>0.1112092403932452</v>
      </c>
      <c r="U216" s="31">
        <v>2.1181018533808792E-2</v>
      </c>
      <c r="V216" s="31">
        <v>0.15680309687830174</v>
      </c>
      <c r="W216" s="31">
        <v>0.46048697676670686</v>
      </c>
      <c r="X216" s="31">
        <v>1.1539192226027715</v>
      </c>
      <c r="Y216" s="31">
        <v>0.61121216046279025</v>
      </c>
      <c r="Z216" s="31">
        <v>-0.2409150808404899</v>
      </c>
      <c r="AA216" s="31">
        <v>4.2699133333841059E-2</v>
      </c>
      <c r="AB216" s="31">
        <v>-9.1364555511934301E-2</v>
      </c>
      <c r="AC216" s="31">
        <v>0.15399832150078627</v>
      </c>
      <c r="AD216" s="31">
        <v>0.15986926991743405</v>
      </c>
      <c r="AE216" s="31">
        <v>0.34224532109150468</v>
      </c>
      <c r="AF216" s="31">
        <v>0.1439532910821584</v>
      </c>
      <c r="AG216" s="31">
        <v>0.40516106971163446</v>
      </c>
      <c r="AH216" s="31">
        <v>9.3771954023358986E-2</v>
      </c>
      <c r="AI216" s="31">
        <v>0.47715249203513849</v>
      </c>
      <c r="AJ216" s="31">
        <v>0.32802420679658839</v>
      </c>
      <c r="AK216" s="31">
        <v>0.437542999240772</v>
      </c>
      <c r="AL216" s="31">
        <v>0.21633892535593335</v>
      </c>
      <c r="AM216" s="31">
        <v>0.11960068159066596</v>
      </c>
      <c r="AN216" s="31">
        <v>-0.77349735676870768</v>
      </c>
      <c r="AO216" s="31">
        <v>-0.43808708030309662</v>
      </c>
      <c r="AP216" s="31">
        <v>0.39441804953584575</v>
      </c>
      <c r="AQ216" s="31">
        <v>8.3365725874989555E-2</v>
      </c>
      <c r="AR216" s="31">
        <v>0.28805649876137401</v>
      </c>
      <c r="AS216" s="31">
        <v>0.26842387447808819</v>
      </c>
      <c r="AT216" s="31">
        <v>-0.11486891466986798</v>
      </c>
      <c r="AU216" s="31">
        <v>0.1350792360751247</v>
      </c>
      <c r="AV216" s="31">
        <v>0.18163500753226097</v>
      </c>
      <c r="AW216" s="31">
        <v>3.0248788146247874E-2</v>
      </c>
      <c r="AX216" s="31">
        <v>0.22460420049975199</v>
      </c>
      <c r="AY216" s="31">
        <v>7.9201799032552159E-2</v>
      </c>
      <c r="AZ216" s="31">
        <v>0.47402330765958417</v>
      </c>
      <c r="BA216" s="31">
        <v>-8.9136678071986119E-3</v>
      </c>
      <c r="BB216" s="31">
        <v>0.48935034171842379</v>
      </c>
      <c r="BC216" s="31">
        <v>0.11874213525563823</v>
      </c>
      <c r="BD216" s="31">
        <v>-2.661578728170921E-2</v>
      </c>
      <c r="BE216" s="31">
        <v>6.8566342682851431E-2</v>
      </c>
      <c r="BF216" s="31">
        <v>-3.5460219538372841E-2</v>
      </c>
      <c r="BG216" s="31">
        <v>0.36844255074901089</v>
      </c>
      <c r="BH216" s="31">
        <v>0.38584143414607702</v>
      </c>
      <c r="BI216" s="31">
        <v>7.0873575129755909E-2</v>
      </c>
      <c r="BJ216" s="31">
        <v>0.43560586202057189</v>
      </c>
      <c r="BK216" s="31">
        <v>-0.80337135390731107</v>
      </c>
      <c r="BL216" s="31">
        <v>0.56252774620644341</v>
      </c>
      <c r="BM216" s="31">
        <v>0.18694862797193357</v>
      </c>
      <c r="BN216" s="31">
        <v>0.37404948525822163</v>
      </c>
      <c r="BO216" s="31">
        <v>5.1958171666974397E-2</v>
      </c>
      <c r="BP216" s="31">
        <v>-0.16404159137850863</v>
      </c>
      <c r="BQ216" s="31">
        <v>-0.13259962326008326</v>
      </c>
      <c r="BR216" s="60"/>
      <c r="BS216" s="60"/>
      <c r="BT216" s="60"/>
      <c r="BU216" s="60"/>
    </row>
    <row r="217" spans="1:142" outlineLevel="1">
      <c r="B217" s="2">
        <v>203</v>
      </c>
      <c r="E217" t="s">
        <v>233</v>
      </c>
      <c r="F217" s="31"/>
      <c r="G217" s="31">
        <f t="shared" si="63"/>
        <v>0</v>
      </c>
      <c r="H217" s="31" t="e">
        <f t="shared" ref="H217:K217" si="80">H207*H208</f>
        <v>#N/A</v>
      </c>
      <c r="I217" s="31" t="e">
        <f t="shared" si="80"/>
        <v>#N/A</v>
      </c>
      <c r="J217" s="31" t="e">
        <f t="shared" si="80"/>
        <v>#N/A</v>
      </c>
      <c r="K217" s="31" t="e">
        <f t="shared" si="80"/>
        <v>#N/A</v>
      </c>
      <c r="L217" s="31" t="e">
        <f t="shared" ref="L217:M217" si="81">L207*L208</f>
        <v>#N/A</v>
      </c>
      <c r="M217" s="31" t="e">
        <f t="shared" si="81"/>
        <v>#N/A</v>
      </c>
      <c r="N217" s="175"/>
      <c r="O217" s="178">
        <v>215</v>
      </c>
      <c r="Q217" s="31">
        <v>8.1636503525944129</v>
      </c>
      <c r="R217" s="31">
        <v>3.0486784664128983</v>
      </c>
      <c r="S217" s="31">
        <v>13.488914582031329</v>
      </c>
      <c r="T217" s="31">
        <v>0.23929938267269746</v>
      </c>
      <c r="U217" s="31">
        <v>8.817250554440114E-3</v>
      </c>
      <c r="V217" s="31">
        <v>0.77742303859815365</v>
      </c>
      <c r="W217" s="31">
        <v>4.5885722580469617</v>
      </c>
      <c r="X217" s="31">
        <v>12.019863748381958</v>
      </c>
      <c r="Y217" s="31">
        <v>2.6642800944837943</v>
      </c>
      <c r="Z217" s="31">
        <v>0.80621585469499346</v>
      </c>
      <c r="AA217" s="31">
        <v>-9.0429633367250653E-5</v>
      </c>
      <c r="AB217" s="31">
        <v>0.2393214521563142</v>
      </c>
      <c r="AC217" s="31">
        <v>1.9097733279598939</v>
      </c>
      <c r="AD217" s="31">
        <v>0.86638748804483645</v>
      </c>
      <c r="AE217" s="31">
        <v>0.61323848763170874</v>
      </c>
      <c r="AF217" s="31">
        <v>1.1194753830209789</v>
      </c>
      <c r="AG217" s="31">
        <v>8.2248450816061389</v>
      </c>
      <c r="AH217" s="31">
        <v>0.14006343897303633</v>
      </c>
      <c r="AI217" s="31">
        <v>2.676935160608414</v>
      </c>
      <c r="AJ217" s="31">
        <v>0.48141840504634364</v>
      </c>
      <c r="AK217" s="31">
        <v>8.6225819738138139</v>
      </c>
      <c r="AL217" s="31">
        <v>14.865657754052112</v>
      </c>
      <c r="AM217" s="31">
        <v>5.208760521671989</v>
      </c>
      <c r="AN217" s="31">
        <v>9.403416071771213</v>
      </c>
      <c r="AO217" s="31">
        <v>2.6196086953456064</v>
      </c>
      <c r="AP217" s="31">
        <v>1.5594454888495424</v>
      </c>
      <c r="AQ217" s="31">
        <v>0.68250362728017688</v>
      </c>
      <c r="AR217" s="31">
        <v>3.2965144993588185</v>
      </c>
      <c r="AS217" s="31">
        <v>2.3248876510439356</v>
      </c>
      <c r="AT217" s="31">
        <v>0.7164559250500796</v>
      </c>
      <c r="AU217" s="31">
        <v>0.20831875952261725</v>
      </c>
      <c r="AV217" s="31">
        <v>0.17898872125736301</v>
      </c>
      <c r="AW217" s="31">
        <v>1.7217469717550365E-2</v>
      </c>
      <c r="AX217" s="31">
        <v>3.4781941848731823</v>
      </c>
      <c r="AY217" s="31">
        <v>0.75193370883744182</v>
      </c>
      <c r="AZ217" s="31">
        <v>6.0382053813004601</v>
      </c>
      <c r="BA217" s="31">
        <v>2.5362696058980297E-2</v>
      </c>
      <c r="BB217" s="31">
        <v>2.9471241141559017</v>
      </c>
      <c r="BC217" s="31">
        <v>2.9763337606073122E-3</v>
      </c>
      <c r="BD217" s="31">
        <v>3.323840638381081</v>
      </c>
      <c r="BE217" s="31">
        <v>0.49042037685182616</v>
      </c>
      <c r="BF217" s="31">
        <v>7.589133030143782</v>
      </c>
      <c r="BG217" s="31">
        <v>5.0775597852911636</v>
      </c>
      <c r="BH217" s="31">
        <v>8.3214811411793477</v>
      </c>
      <c r="BI217" s="31">
        <v>4.434287776935758E-2</v>
      </c>
      <c r="BJ217" s="31">
        <v>3.9342888123859447</v>
      </c>
      <c r="BK217" s="31">
        <v>6.7699988903787292</v>
      </c>
      <c r="BL217" s="31">
        <v>3.102224882566702</v>
      </c>
      <c r="BM217" s="31">
        <v>1.0548763520993358</v>
      </c>
      <c r="BN217" s="31">
        <v>7.6267750638307561</v>
      </c>
      <c r="BO217" s="31">
        <v>1.2158463167824967</v>
      </c>
      <c r="BP217" s="31">
        <v>0.64422053850710659</v>
      </c>
      <c r="BQ217" s="31">
        <v>0.31043604869213776</v>
      </c>
      <c r="BR217" s="60"/>
      <c r="BS217" s="60"/>
      <c r="BT217" s="60"/>
      <c r="BU217" s="60"/>
    </row>
    <row r="218" spans="1:142" outlineLevel="1">
      <c r="B218" s="2">
        <v>204</v>
      </c>
      <c r="E218" t="s">
        <v>234</v>
      </c>
      <c r="F218" s="31"/>
      <c r="G218" s="31">
        <f t="shared" si="63"/>
        <v>0</v>
      </c>
      <c r="H218" s="31" t="e">
        <f t="shared" ref="H218:K218" si="82">H207*H209</f>
        <v>#N/A</v>
      </c>
      <c r="I218" s="31" t="e">
        <f t="shared" si="82"/>
        <v>#N/A</v>
      </c>
      <c r="J218" s="31" t="e">
        <f t="shared" si="82"/>
        <v>#N/A</v>
      </c>
      <c r="K218" s="31" t="e">
        <f t="shared" si="82"/>
        <v>#N/A</v>
      </c>
      <c r="L218" s="31" t="e">
        <f t="shared" ref="L218:M218" si="83">L207*L209</f>
        <v>#N/A</v>
      </c>
      <c r="M218" s="31" t="e">
        <f t="shared" si="83"/>
        <v>#N/A</v>
      </c>
      <c r="N218" s="175"/>
      <c r="O218" s="178">
        <v>216</v>
      </c>
      <c r="Q218" s="31">
        <v>7.9773664982185553</v>
      </c>
      <c r="R218" s="31">
        <v>2.9122277850323615</v>
      </c>
      <c r="S218" s="31">
        <v>14.837650009589884</v>
      </c>
      <c r="T218" s="31">
        <v>0.28303759335631551</v>
      </c>
      <c r="U218" s="31">
        <v>-7.5305266882762191E-3</v>
      </c>
      <c r="V218" s="31">
        <v>0.86974246430759117</v>
      </c>
      <c r="W218" s="31">
        <v>5.0912348003165384</v>
      </c>
      <c r="X218" s="31">
        <v>12.454516575982254</v>
      </c>
      <c r="Y218" s="31">
        <v>3.0343037578044645</v>
      </c>
      <c r="Z218" s="31">
        <v>0.82030151471822876</v>
      </c>
      <c r="AA218" s="31">
        <v>-2.5646067033337975E-4</v>
      </c>
      <c r="AB218" s="31">
        <v>0.10514213925436623</v>
      </c>
      <c r="AC218" s="31">
        <v>1.9788143477590083</v>
      </c>
      <c r="AD218" s="31">
        <v>0.88795402091059683</v>
      </c>
      <c r="AE218" s="31">
        <v>0.73933244670473319</v>
      </c>
      <c r="AF218" s="31">
        <v>1.0286589074795294</v>
      </c>
      <c r="AG218" s="31">
        <v>8.9543995309515623</v>
      </c>
      <c r="AH218" s="31">
        <v>0.1820378114797028</v>
      </c>
      <c r="AI218" s="31">
        <v>3.0653772685910057</v>
      </c>
      <c r="AJ218" s="31">
        <v>1.1812382329917783</v>
      </c>
      <c r="AK218" s="31">
        <v>9.8142601202051232</v>
      </c>
      <c r="AL218" s="31">
        <v>17.372986902919788</v>
      </c>
      <c r="AM218" s="31">
        <v>5.9480452618379349</v>
      </c>
      <c r="AN218" s="31">
        <v>9.9421774732451382</v>
      </c>
      <c r="AO218" s="31">
        <v>2.6505330967509866</v>
      </c>
      <c r="AP218" s="31">
        <v>1.6572401488618835</v>
      </c>
      <c r="AQ218" s="31">
        <v>0.72054200187206197</v>
      </c>
      <c r="AR218" s="31">
        <v>3.3439880706792255</v>
      </c>
      <c r="AS218" s="31">
        <v>2.4907629010093117</v>
      </c>
      <c r="AT218" s="31">
        <v>0.66744577205491062</v>
      </c>
      <c r="AU218" s="31">
        <v>0.189267475175251</v>
      </c>
      <c r="AV218" s="31">
        <v>0.23144584903918433</v>
      </c>
      <c r="AW218" s="31">
        <v>1.6201090757169998E-2</v>
      </c>
      <c r="AX218" s="31">
        <v>3.1891358659178923</v>
      </c>
      <c r="AY218" s="31">
        <v>0.91804397919983605</v>
      </c>
      <c r="AZ218" s="31">
        <v>6.3187886878118027</v>
      </c>
      <c r="BA218" s="31">
        <v>6.7330328082171025E-3</v>
      </c>
      <c r="BB218" s="31">
        <v>2.8842276112564567</v>
      </c>
      <c r="BC218" s="31">
        <v>3.3990242532723359E-3</v>
      </c>
      <c r="BD218" s="31">
        <v>3.7074323734124981</v>
      </c>
      <c r="BE218" s="31">
        <v>0.62258284126647612</v>
      </c>
      <c r="BF218" s="31">
        <v>7.8150265760753941</v>
      </c>
      <c r="BG218" s="31">
        <v>6.4933687292048665</v>
      </c>
      <c r="BH218" s="31">
        <v>9.2231709461364986</v>
      </c>
      <c r="BI218" s="31">
        <v>5.549437878193067E-2</v>
      </c>
      <c r="BJ218" s="31">
        <v>4.4216136327250171</v>
      </c>
      <c r="BK218" s="31">
        <v>6.7724828943237574</v>
      </c>
      <c r="BL218" s="31">
        <v>3.328472055896631</v>
      </c>
      <c r="BM218" s="31">
        <v>1.2731806668929324</v>
      </c>
      <c r="BN218" s="31">
        <v>7.1521191906907147</v>
      </c>
      <c r="BO218" s="31">
        <v>1.2383622859479526</v>
      </c>
      <c r="BP218" s="31">
        <v>0.67245457426706723</v>
      </c>
      <c r="BQ218" s="31">
        <v>0.34343674145984288</v>
      </c>
      <c r="BR218" s="60"/>
      <c r="BS218" s="60"/>
      <c r="BT218" s="60"/>
      <c r="BU218" s="60"/>
    </row>
    <row r="219" spans="1:142" outlineLevel="1">
      <c r="B219" s="2">
        <v>205</v>
      </c>
      <c r="E219" t="s">
        <v>235</v>
      </c>
      <c r="F219" s="31"/>
      <c r="G219" s="31">
        <f t="shared" si="63"/>
        <v>0</v>
      </c>
      <c r="H219" s="31" t="e">
        <f t="shared" ref="H219:K219" si="84">H208*H209</f>
        <v>#N/A</v>
      </c>
      <c r="I219" s="31" t="e">
        <f t="shared" si="84"/>
        <v>#N/A</v>
      </c>
      <c r="J219" s="31" t="e">
        <f t="shared" si="84"/>
        <v>#N/A</v>
      </c>
      <c r="K219" s="31" t="e">
        <f t="shared" si="84"/>
        <v>#N/A</v>
      </c>
      <c r="L219" s="31" t="e">
        <f t="shared" ref="L219:M219" si="85">L208*L209</f>
        <v>#N/A</v>
      </c>
      <c r="M219" s="31" t="e">
        <f t="shared" si="85"/>
        <v>#N/A</v>
      </c>
      <c r="N219" s="175"/>
      <c r="O219" s="178">
        <v>217</v>
      </c>
      <c r="Q219" s="31">
        <v>8.0709070756281651</v>
      </c>
      <c r="R219" s="31">
        <v>3.3693500329307122</v>
      </c>
      <c r="S219" s="31">
        <v>14.880860172415321</v>
      </c>
      <c r="T219" s="31">
        <v>0.24291550202696535</v>
      </c>
      <c r="U219" s="31">
        <v>-7.7790069792829809E-3</v>
      </c>
      <c r="V219" s="31">
        <v>1.3102055262088077</v>
      </c>
      <c r="W219" s="31">
        <v>5.1595301771409012</v>
      </c>
      <c r="X219" s="31">
        <v>15.042031239009324</v>
      </c>
      <c r="Y219" s="31">
        <v>3.1389103172097732</v>
      </c>
      <c r="Z219" s="31">
        <v>0.61420092629542056</v>
      </c>
      <c r="AA219" s="31">
        <v>2.4537693219727888E-2</v>
      </c>
      <c r="AB219" s="31">
        <v>0.18181697242318076</v>
      </c>
      <c r="AC219" s="31">
        <v>2.6128408544853077</v>
      </c>
      <c r="AD219" s="31">
        <v>0.88479212425495246</v>
      </c>
      <c r="AE219" s="31">
        <v>0.92969134223689653</v>
      </c>
      <c r="AF219" s="31">
        <v>1.0797713546291405</v>
      </c>
      <c r="AG219" s="31">
        <v>9.1997771268679145</v>
      </c>
      <c r="AH219" s="31">
        <v>0.34002441869304245</v>
      </c>
      <c r="AI219" s="31">
        <v>2.9443603645539684</v>
      </c>
      <c r="AJ219" s="31">
        <v>0.55882315264809945</v>
      </c>
      <c r="AK219" s="31">
        <v>8.4532213541479333</v>
      </c>
      <c r="AL219" s="31">
        <v>16.953969252072184</v>
      </c>
      <c r="AM219" s="31">
        <v>5.3029783335787091</v>
      </c>
      <c r="AN219" s="31">
        <v>9.4319310093827156</v>
      </c>
      <c r="AO219" s="31">
        <v>2.2202766065084614</v>
      </c>
      <c r="AP219" s="31">
        <v>2.6232645763601496</v>
      </c>
      <c r="AQ219" s="31">
        <v>0.76339183331129057</v>
      </c>
      <c r="AR219" s="31">
        <v>3.7315954705418641</v>
      </c>
      <c r="AS219" s="31">
        <v>2.7277627435670602</v>
      </c>
      <c r="AT219" s="31">
        <v>0.50253706495169814</v>
      </c>
      <c r="AU219" s="31">
        <v>0.29740771786509723</v>
      </c>
      <c r="AV219" s="31">
        <v>0.3535854656730113</v>
      </c>
      <c r="AW219" s="31">
        <v>5.7970154341608529E-2</v>
      </c>
      <c r="AX219" s="31">
        <v>3.2800463015836074</v>
      </c>
      <c r="AY219" s="31">
        <v>1.0193829501015308</v>
      </c>
      <c r="AZ219" s="31">
        <v>6.8152183033892841</v>
      </c>
      <c r="BA219" s="31">
        <v>3.8139499097263629E-3</v>
      </c>
      <c r="BB219" s="31">
        <v>3.3909993832572072</v>
      </c>
      <c r="BC219" s="31">
        <v>0.13718134480807317</v>
      </c>
      <c r="BD219" s="31">
        <v>4.3462358819083091</v>
      </c>
      <c r="BE219" s="31">
        <v>0.79612476566125145</v>
      </c>
      <c r="BF219" s="31">
        <v>8.3562658845581037</v>
      </c>
      <c r="BG219" s="31">
        <v>5.9916130281170865</v>
      </c>
      <c r="BH219" s="31">
        <v>8.1953731208710696</v>
      </c>
      <c r="BI219" s="31">
        <v>0.24489177073568061</v>
      </c>
      <c r="BJ219" s="31">
        <v>4.3336492553150343</v>
      </c>
      <c r="BK219" s="31">
        <v>7.1685504297746894</v>
      </c>
      <c r="BL219" s="31">
        <v>5.2851831174404502</v>
      </c>
      <c r="BM219" s="31">
        <v>1.7263128723746595</v>
      </c>
      <c r="BN219" s="31">
        <v>7.6462185766156212</v>
      </c>
      <c r="BO219" s="31">
        <v>1.7119962091422916</v>
      </c>
      <c r="BP219" s="31">
        <v>0.48361483803853078</v>
      </c>
      <c r="BQ219" s="31">
        <v>0.29817282983311261</v>
      </c>
      <c r="BR219" s="60"/>
      <c r="BS219" s="60"/>
      <c r="BT219" s="60"/>
      <c r="BU219" s="60"/>
    </row>
    <row r="220" spans="1:142" outlineLevel="1">
      <c r="B220" s="2">
        <v>206</v>
      </c>
      <c r="E220" t="s">
        <v>222</v>
      </c>
      <c r="F220" s="31"/>
      <c r="G220" s="31">
        <f t="shared" si="63"/>
        <v>0</v>
      </c>
      <c r="H220" s="31" t="e">
        <f t="shared" ref="H220:K220" si="86">LN(H156/H198)</f>
        <v>#N/A</v>
      </c>
      <c r="I220" s="31" t="e">
        <f t="shared" si="86"/>
        <v>#N/A</v>
      </c>
      <c r="J220" s="31" t="e">
        <f t="shared" si="86"/>
        <v>#N/A</v>
      </c>
      <c r="K220" s="31" t="e">
        <f t="shared" si="86"/>
        <v>#N/A</v>
      </c>
      <c r="L220" s="31" t="e">
        <f t="shared" ref="L220:M220" si="87">LN(L156/L198)</f>
        <v>#N/A</v>
      </c>
      <c r="M220" s="31" t="e">
        <f t="shared" si="87"/>
        <v>#N/A</v>
      </c>
      <c r="N220" s="175"/>
      <c r="O220" s="178">
        <v>218</v>
      </c>
      <c r="Q220" s="31">
        <v>2.3288621672021375</v>
      </c>
      <c r="R220" s="31">
        <v>-0.3471904038352952</v>
      </c>
      <c r="S220" s="31">
        <v>-3.3869180964384911</v>
      </c>
      <c r="T220" s="31">
        <v>-1.1431334341474502</v>
      </c>
      <c r="U220" s="31">
        <v>-0.5771058179632953</v>
      </c>
      <c r="V220" s="31">
        <v>-0.86858199905221523</v>
      </c>
      <c r="W220" s="31">
        <v>-2.8932878759949507</v>
      </c>
      <c r="X220" s="31">
        <v>-4.4503592736654305</v>
      </c>
      <c r="Y220" s="31">
        <v>-2.8711930423225591</v>
      </c>
      <c r="Z220" s="31">
        <v>0.23350806061226831</v>
      </c>
      <c r="AA220" s="31">
        <v>-0.46927883858258052</v>
      </c>
      <c r="AB220" s="31">
        <v>-0.12811342667491946</v>
      </c>
      <c r="AC220" s="31">
        <v>-2.058838335590238</v>
      </c>
      <c r="AD220" s="31">
        <v>-1.9042515458563727</v>
      </c>
      <c r="AE220" s="31">
        <v>-1.2713427463246183</v>
      </c>
      <c r="AF220" s="31">
        <v>-2.3059016628077122</v>
      </c>
      <c r="AG220" s="31">
        <v>-3.5177612520112804</v>
      </c>
      <c r="AH220" s="31">
        <v>-0.86652882884561355</v>
      </c>
      <c r="AI220" s="31">
        <v>-1.9408189508312284</v>
      </c>
      <c r="AJ220" s="31">
        <v>-0.61043496019875731</v>
      </c>
      <c r="AK220" s="31">
        <v>-3.5565040946497644</v>
      </c>
      <c r="AL220" s="31">
        <v>-4.8587008990642069</v>
      </c>
      <c r="AM220" s="31">
        <v>-3.6895879598557637</v>
      </c>
      <c r="AN220" s="31">
        <v>3.8158454929519912</v>
      </c>
      <c r="AO220" s="31">
        <v>0.77085752621513115</v>
      </c>
      <c r="AP220" s="31">
        <v>-1.0558407823383666</v>
      </c>
      <c r="AQ220" s="31">
        <v>-1.9319835430955599</v>
      </c>
      <c r="AR220" s="31">
        <v>-2.8263919454751099</v>
      </c>
      <c r="AS220" s="31">
        <v>-1.7485749578216569</v>
      </c>
      <c r="AT220" s="31">
        <v>3.8109564717590257E-2</v>
      </c>
      <c r="AU220" s="31">
        <v>-0.48939630840838999</v>
      </c>
      <c r="AV220" s="31">
        <v>-0.94515641792260918</v>
      </c>
      <c r="AW220" s="31">
        <v>-5.4426901100653423E-2</v>
      </c>
      <c r="AX220" s="31">
        <v>-2.0933916947597457</v>
      </c>
      <c r="AY220" s="31">
        <v>-1.3403242304947631</v>
      </c>
      <c r="AZ220" s="31">
        <v>-1.9959123013972808</v>
      </c>
      <c r="BA220" s="31">
        <v>-0.48675577668690873</v>
      </c>
      <c r="BB220" s="31">
        <v>-2.6257040928768767</v>
      </c>
      <c r="BC220" s="31">
        <v>-0.75425661949184153</v>
      </c>
      <c r="BD220" s="31">
        <v>-2.2892980354026387</v>
      </c>
      <c r="BE220" s="31">
        <v>-1.312922288590944</v>
      </c>
      <c r="BF220" s="31">
        <v>-3.6596785998981272</v>
      </c>
      <c r="BG220" s="31">
        <v>-3.309301360570327</v>
      </c>
      <c r="BH220" s="31">
        <v>-1.9095729088538707</v>
      </c>
      <c r="BI220" s="31">
        <v>-0.77738668041688141</v>
      </c>
      <c r="BJ220" s="31">
        <v>-2.9136435532835869</v>
      </c>
      <c r="BK220" s="31">
        <v>1.9615760027671401</v>
      </c>
      <c r="BL220" s="31">
        <v>-2.3555292892351063</v>
      </c>
      <c r="BM220" s="31">
        <v>-1.7916246106632052</v>
      </c>
      <c r="BN220" s="31">
        <v>-3.0669414298361519</v>
      </c>
      <c r="BO220" s="31">
        <v>-1.6820884362055843</v>
      </c>
      <c r="BP220" s="31">
        <v>0.28652643895882696</v>
      </c>
      <c r="BQ220" s="31">
        <v>-0.28448429415394505</v>
      </c>
      <c r="BR220" s="60"/>
      <c r="BS220" s="60"/>
      <c r="BT220" s="60"/>
      <c r="BU220" s="60"/>
    </row>
    <row r="221" spans="1:142" outlineLevel="1">
      <c r="B221" s="2">
        <v>207</v>
      </c>
      <c r="E221" t="s">
        <v>223</v>
      </c>
      <c r="F221" s="20"/>
      <c r="G221" s="20">
        <f t="shared" si="63"/>
        <v>0</v>
      </c>
      <c r="H221" s="20" t="e">
        <f t="shared" ref="H221:K221" si="88">H157/H199</f>
        <v>#DIV/0!</v>
      </c>
      <c r="I221" s="20" t="e">
        <f t="shared" si="88"/>
        <v>#DIV/0!</v>
      </c>
      <c r="J221" s="20" t="e">
        <f t="shared" si="88"/>
        <v>#DIV/0!</v>
      </c>
      <c r="K221" s="20" t="e">
        <f t="shared" si="88"/>
        <v>#DIV/0!</v>
      </c>
      <c r="L221" s="20" t="e">
        <f t="shared" ref="L221:M221" si="89">L157/L199</f>
        <v>#DIV/0!</v>
      </c>
      <c r="M221" s="20" t="e">
        <f t="shared" si="89"/>
        <v>#DIV/0!</v>
      </c>
      <c r="N221" s="43"/>
      <c r="O221" s="178">
        <v>219</v>
      </c>
      <c r="Q221" s="20">
        <v>0.69299082639768128</v>
      </c>
      <c r="R221" s="20">
        <v>0.57402599136291121</v>
      </c>
      <c r="S221" s="20">
        <v>-0.20106442571791691</v>
      </c>
      <c r="T221" s="20">
        <v>0.27753919837464092</v>
      </c>
      <c r="U221" s="20">
        <v>0.37435552850353543</v>
      </c>
      <c r="V221" s="20">
        <v>0.62312705365047882</v>
      </c>
      <c r="W221" s="20">
        <v>0.95221652664230194</v>
      </c>
      <c r="X221" s="20">
        <v>2.8205319053084761</v>
      </c>
      <c r="Y221" s="20">
        <v>0.21638467248894055</v>
      </c>
      <c r="Z221" s="20">
        <v>0.97955660283314105</v>
      </c>
      <c r="AA221" s="20">
        <v>0.82106180205176349</v>
      </c>
      <c r="AB221" s="20">
        <v>0.47932955451997727</v>
      </c>
      <c r="AC221" s="20">
        <v>1.2431454211252162</v>
      </c>
      <c r="AD221" s="20">
        <v>1.0205492669453819</v>
      </c>
      <c r="AE221" s="20">
        <v>0.7892799117266307</v>
      </c>
      <c r="AF221" s="20">
        <v>0.84741451882665597</v>
      </c>
      <c r="AG221" s="20">
        <v>-1.6575645652477499E-2</v>
      </c>
      <c r="AH221" s="20">
        <v>0.17187826958033786</v>
      </c>
      <c r="AI221" s="20">
        <v>0.63966780106725896</v>
      </c>
      <c r="AJ221" s="20">
        <v>0.5756024578874942</v>
      </c>
      <c r="AK221" s="20">
        <v>-0.10871592757001593</v>
      </c>
      <c r="AL221" s="20">
        <v>0.37574687652448152</v>
      </c>
      <c r="AM221" s="20">
        <v>0.22201124083920817</v>
      </c>
      <c r="AN221" s="20">
        <v>0.88281001460261899</v>
      </c>
      <c r="AO221" s="20">
        <v>1.2706264285391111</v>
      </c>
      <c r="AP221" s="20">
        <v>3.7998733375554155</v>
      </c>
      <c r="AQ221" s="20">
        <v>0.30329891435475392</v>
      </c>
      <c r="AR221" s="20">
        <v>1.0696346968025157</v>
      </c>
      <c r="AS221" s="20">
        <v>0.8846546364579484</v>
      </c>
      <c r="AT221" s="20">
        <v>0.79930026970674817</v>
      </c>
      <c r="AU221" s="20">
        <v>1.9834895534371264</v>
      </c>
      <c r="AV221" s="20">
        <v>0.58135741705553101</v>
      </c>
      <c r="AW221" s="20">
        <v>1.1025473465160465</v>
      </c>
      <c r="AX221" s="20">
        <v>1.2652221195617865</v>
      </c>
      <c r="AY221" s="20">
        <v>0.16421046581719681</v>
      </c>
      <c r="AZ221" s="20">
        <v>-0.14110284961053049</v>
      </c>
      <c r="BA221" s="20">
        <v>1.3834919223917719</v>
      </c>
      <c r="BB221" s="20">
        <v>0.88907167208694282</v>
      </c>
      <c r="BC221" s="20">
        <v>1.1577904578573226</v>
      </c>
      <c r="BD221" s="20">
        <v>0.68633341286655958</v>
      </c>
      <c r="BE221" s="20">
        <v>0.15209820519009234</v>
      </c>
      <c r="BF221" s="20">
        <v>0.3149977767017389</v>
      </c>
      <c r="BG221" s="20">
        <v>0.28672358306780432</v>
      </c>
      <c r="BH221" s="20">
        <v>0.54284046590262336</v>
      </c>
      <c r="BI221" s="20">
        <v>0.18496563774153768</v>
      </c>
      <c r="BJ221" s="20">
        <v>1.8142247328840007</v>
      </c>
      <c r="BK221" s="20">
        <v>0.5343388222934139</v>
      </c>
      <c r="BL221" s="20">
        <v>1.610902878126514</v>
      </c>
      <c r="BM221" s="20">
        <v>1.3091587123941304</v>
      </c>
      <c r="BN221" s="20">
        <v>1.3693017144824604</v>
      </c>
      <c r="BO221" s="20">
        <v>0.6838371694769978</v>
      </c>
      <c r="BP221" s="20">
        <v>0.93812375270789117</v>
      </c>
      <c r="BQ221" s="20">
        <v>1.063997425373048</v>
      </c>
      <c r="BR221" s="60"/>
      <c r="BS221" s="60"/>
      <c r="BT221" s="60"/>
      <c r="BU221" s="60"/>
    </row>
    <row r="222" spans="1:142" s="37" customFormat="1" outlineLevel="1">
      <c r="A222"/>
      <c r="B222" s="2">
        <v>208</v>
      </c>
      <c r="E222" t="s">
        <v>224</v>
      </c>
      <c r="F222" s="31"/>
      <c r="G222" s="31">
        <f t="shared" si="63"/>
        <v>0</v>
      </c>
      <c r="H222" s="31">
        <f t="shared" ref="H222:K222" si="90">H158</f>
        <v>19</v>
      </c>
      <c r="I222" s="31">
        <f t="shared" si="90"/>
        <v>20</v>
      </c>
      <c r="J222" s="31">
        <f t="shared" si="90"/>
        <v>21</v>
      </c>
      <c r="K222" s="31">
        <f t="shared" si="90"/>
        <v>22</v>
      </c>
      <c r="L222" s="31">
        <f t="shared" ref="L222:M222" si="91">L158</f>
        <v>23</v>
      </c>
      <c r="M222" s="31">
        <f t="shared" si="91"/>
        <v>24</v>
      </c>
      <c r="N222" s="175"/>
      <c r="O222" s="178">
        <v>220</v>
      </c>
      <c r="P222" s="69"/>
      <c r="Q222" s="31">
        <v>18</v>
      </c>
      <c r="R222" s="31">
        <v>18</v>
      </c>
      <c r="S222" s="31">
        <v>18</v>
      </c>
      <c r="T222" s="31">
        <v>18</v>
      </c>
      <c r="U222" s="31">
        <v>18</v>
      </c>
      <c r="V222" s="31">
        <v>18</v>
      </c>
      <c r="W222" s="31">
        <v>18</v>
      </c>
      <c r="X222" s="31">
        <v>18</v>
      </c>
      <c r="Y222" s="31">
        <v>18</v>
      </c>
      <c r="Z222" s="31">
        <v>18</v>
      </c>
      <c r="AA222" s="31">
        <v>18</v>
      </c>
      <c r="AB222" s="31">
        <v>18</v>
      </c>
      <c r="AC222" s="31">
        <v>18</v>
      </c>
      <c r="AD222" s="31">
        <v>18</v>
      </c>
      <c r="AE222" s="31">
        <v>18</v>
      </c>
      <c r="AF222" s="31">
        <v>18</v>
      </c>
      <c r="AG222" s="31">
        <v>18</v>
      </c>
      <c r="AH222" s="31">
        <v>18</v>
      </c>
      <c r="AI222" s="31">
        <v>18</v>
      </c>
      <c r="AJ222" s="31">
        <v>18</v>
      </c>
      <c r="AK222" s="31">
        <v>18</v>
      </c>
      <c r="AL222" s="31">
        <v>18</v>
      </c>
      <c r="AM222" s="31">
        <v>18</v>
      </c>
      <c r="AN222" s="31">
        <v>18</v>
      </c>
      <c r="AO222" s="31">
        <v>18</v>
      </c>
      <c r="AP222" s="31">
        <v>18</v>
      </c>
      <c r="AQ222" s="31">
        <v>18</v>
      </c>
      <c r="AR222" s="31">
        <v>18</v>
      </c>
      <c r="AS222" s="31">
        <v>18</v>
      </c>
      <c r="AT222" s="31">
        <v>18</v>
      </c>
      <c r="AU222" s="31">
        <v>18</v>
      </c>
      <c r="AV222" s="31">
        <v>18</v>
      </c>
      <c r="AW222" s="31">
        <v>18</v>
      </c>
      <c r="AX222" s="31">
        <v>18</v>
      </c>
      <c r="AY222" s="31">
        <v>18</v>
      </c>
      <c r="AZ222" s="31">
        <v>18</v>
      </c>
      <c r="BA222" s="31">
        <v>18</v>
      </c>
      <c r="BB222" s="31">
        <v>18</v>
      </c>
      <c r="BC222" s="31">
        <v>18</v>
      </c>
      <c r="BD222" s="31">
        <v>18</v>
      </c>
      <c r="BE222" s="31">
        <v>18</v>
      </c>
      <c r="BF222" s="31">
        <v>18</v>
      </c>
      <c r="BG222" s="31">
        <v>18</v>
      </c>
      <c r="BH222" s="31">
        <v>18</v>
      </c>
      <c r="BI222" s="31">
        <v>18</v>
      </c>
      <c r="BJ222" s="31">
        <v>18</v>
      </c>
      <c r="BK222" s="31">
        <v>18</v>
      </c>
      <c r="BL222" s="31">
        <v>18</v>
      </c>
      <c r="BM222" s="31">
        <v>18</v>
      </c>
      <c r="BN222" s="31">
        <v>18</v>
      </c>
      <c r="BO222" s="31">
        <v>18</v>
      </c>
      <c r="BP222" s="31">
        <v>18</v>
      </c>
      <c r="BQ222" s="31">
        <v>18</v>
      </c>
      <c r="BR222" s="60"/>
      <c r="BS222" s="60"/>
      <c r="BT222" s="60"/>
      <c r="BU222" s="60"/>
      <c r="EL222" s="134"/>
    </row>
    <row r="223" spans="1:142" outlineLevel="1">
      <c r="B223" s="2">
        <v>209</v>
      </c>
      <c r="E223"/>
      <c r="O223" s="178">
        <v>221</v>
      </c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 s="60"/>
      <c r="BS223" s="60"/>
      <c r="BT223" s="60"/>
      <c r="BU223" s="60"/>
    </row>
    <row r="224" spans="1:142" outlineLevel="1">
      <c r="B224" s="2">
        <v>210</v>
      </c>
      <c r="C224" s="8" t="s">
        <v>239</v>
      </c>
      <c r="D224" s="8"/>
      <c r="E224"/>
      <c r="O224" s="178">
        <v>222</v>
      </c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 s="60"/>
      <c r="BS224" s="60"/>
      <c r="BT224" s="60"/>
      <c r="BU224" s="60"/>
    </row>
    <row r="225" spans="2:73" outlineLevel="1">
      <c r="B225" s="2">
        <v>211</v>
      </c>
      <c r="E225"/>
      <c r="O225" s="178">
        <v>223</v>
      </c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 s="60"/>
      <c r="BS225" s="60"/>
      <c r="BT225" s="60"/>
      <c r="BU225" s="60"/>
    </row>
    <row r="226" spans="2:73" outlineLevel="1">
      <c r="B226" s="2">
        <v>212</v>
      </c>
      <c r="E226" t="s">
        <v>217</v>
      </c>
      <c r="F226" s="33"/>
      <c r="G226" s="33">
        <f t="shared" ref="G226:G243" si="92">HLOOKUP($E$3,$P$3:$BW$269,O226,FALSE)</f>
        <v>0</v>
      </c>
      <c r="H226" s="33">
        <f t="shared" ref="H226:K241" si="93">H162*H205</f>
        <v>0</v>
      </c>
      <c r="I226" s="33">
        <f t="shared" si="93"/>
        <v>0</v>
      </c>
      <c r="J226" s="33">
        <f t="shared" si="93"/>
        <v>0</v>
      </c>
      <c r="K226" s="33">
        <f t="shared" si="93"/>
        <v>0</v>
      </c>
      <c r="L226" s="33">
        <f t="shared" ref="L226:M226" si="94">L162*L205</f>
        <v>0</v>
      </c>
      <c r="M226" s="33">
        <f t="shared" si="94"/>
        <v>0</v>
      </c>
      <c r="N226" s="176"/>
      <c r="O226" s="178">
        <v>224</v>
      </c>
      <c r="Q226" s="33">
        <v>12.817219145404639</v>
      </c>
      <c r="R226" s="33">
        <v>12.809732041092667</v>
      </c>
      <c r="S226" s="33">
        <v>12.815667288766317</v>
      </c>
      <c r="T226" s="33">
        <v>12.814549938113361</v>
      </c>
      <c r="U226" s="33">
        <v>12.816805233884939</v>
      </c>
      <c r="V226" s="33">
        <v>12.81288440307239</v>
      </c>
      <c r="W226" s="33">
        <v>12.81331330994302</v>
      </c>
      <c r="X226" s="33">
        <v>12.810934558134596</v>
      </c>
      <c r="Y226" s="33">
        <v>12.811148202512005</v>
      </c>
      <c r="Z226" s="33">
        <v>12.814879887835255</v>
      </c>
      <c r="AA226" s="33">
        <v>12.821412544937436</v>
      </c>
      <c r="AB226" s="33">
        <v>12.819095782593745</v>
      </c>
      <c r="AC226" s="33">
        <v>12.812338831390388</v>
      </c>
      <c r="AD226" s="33">
        <v>12.812096781482326</v>
      </c>
      <c r="AE226" s="33">
        <v>12.815345078290729</v>
      </c>
      <c r="AF226" s="33">
        <v>12.815711468242117</v>
      </c>
      <c r="AG226" s="33">
        <v>12.812372588661209</v>
      </c>
      <c r="AH226" s="33">
        <v>12.816091448430351</v>
      </c>
      <c r="AI226" s="33">
        <v>12.814546852239651</v>
      </c>
      <c r="AJ226" s="33">
        <v>12.81145662132478</v>
      </c>
      <c r="AK226" s="33">
        <v>12.814922528786086</v>
      </c>
      <c r="AL226" s="33">
        <v>12.817662753008971</v>
      </c>
      <c r="AM226" s="33">
        <v>12.806567709189416</v>
      </c>
      <c r="AN226" s="33">
        <v>12.815090519596231</v>
      </c>
      <c r="AO226" s="33">
        <v>12.815281989642113</v>
      </c>
      <c r="AP226" s="33">
        <v>12.815901074724351</v>
      </c>
      <c r="AQ226" s="33">
        <v>12.814116835927887</v>
      </c>
      <c r="AR226" s="33">
        <v>12.812859046489152</v>
      </c>
      <c r="AS226" s="33">
        <v>12.819461334344746</v>
      </c>
      <c r="AT226" s="33">
        <v>12.813083541286099</v>
      </c>
      <c r="AU226" s="33">
        <v>12.819261214706257</v>
      </c>
      <c r="AV226" s="33">
        <v>12.814306444850608</v>
      </c>
      <c r="AW226" s="33">
        <v>12.787701892268222</v>
      </c>
      <c r="AX226" s="33">
        <v>12.810935258155617</v>
      </c>
      <c r="AY226" s="33">
        <v>12.814773798938791</v>
      </c>
      <c r="AZ226" s="33">
        <v>12.831090199996751</v>
      </c>
      <c r="BA226" s="33">
        <v>12.811928566157505</v>
      </c>
      <c r="BB226" s="33">
        <v>12.814734709841771</v>
      </c>
      <c r="BC226" s="33">
        <v>12.819457458886518</v>
      </c>
      <c r="BD226" s="33">
        <v>12.814374704096441</v>
      </c>
      <c r="BE226" s="33">
        <v>12.806437742471982</v>
      </c>
      <c r="BF226" s="33">
        <v>12.822060011014516</v>
      </c>
      <c r="BG226" s="33">
        <v>12.812317891678893</v>
      </c>
      <c r="BH226" s="33">
        <v>12.814570121024731</v>
      </c>
      <c r="BI226" s="33">
        <v>12.809840579464703</v>
      </c>
      <c r="BJ226" s="33">
        <v>12.814244071673096</v>
      </c>
      <c r="BK226" s="33">
        <v>12.802268129032575</v>
      </c>
      <c r="BL226" s="33">
        <v>12.815287046759257</v>
      </c>
      <c r="BM226" s="33">
        <v>12.815763359841434</v>
      </c>
      <c r="BN226" s="33">
        <v>12.815289735331385</v>
      </c>
      <c r="BO226" s="33">
        <v>12.813463903341642</v>
      </c>
      <c r="BP226" s="33">
        <v>12.820177946526355</v>
      </c>
      <c r="BQ226" s="33">
        <v>12.816571389915095</v>
      </c>
      <c r="BR226" s="60"/>
      <c r="BS226" s="60"/>
      <c r="BT226" s="60"/>
      <c r="BU226" s="60"/>
    </row>
    <row r="227" spans="2:73" outlineLevel="1">
      <c r="B227" s="2">
        <v>213</v>
      </c>
      <c r="E227" t="s">
        <v>218</v>
      </c>
      <c r="F227" s="33"/>
      <c r="G227" s="33">
        <f t="shared" si="92"/>
        <v>0</v>
      </c>
      <c r="H227" s="33" t="e">
        <f t="shared" si="93"/>
        <v>#DIV/0!</v>
      </c>
      <c r="I227" s="33" t="e">
        <f t="shared" si="93"/>
        <v>#DIV/0!</v>
      </c>
      <c r="J227" s="33" t="e">
        <f t="shared" si="93"/>
        <v>#DIV/0!</v>
      </c>
      <c r="K227" s="33" t="e">
        <f t="shared" si="93"/>
        <v>#DIV/0!</v>
      </c>
      <c r="L227" s="33" t="e">
        <f t="shared" ref="L227:M227" si="95">L163*L206</f>
        <v>#DIV/0!</v>
      </c>
      <c r="M227" s="33" t="e">
        <f t="shared" si="95"/>
        <v>#DIV/0!</v>
      </c>
      <c r="N227" s="176"/>
      <c r="O227" s="178">
        <v>225</v>
      </c>
      <c r="Q227" s="33">
        <v>-0.18813880635477551</v>
      </c>
      <c r="R227" s="33">
        <v>-4.27248284998622E-2</v>
      </c>
      <c r="S227" s="33">
        <v>-8.0210730110065215E-2</v>
      </c>
      <c r="T227" s="33">
        <v>-0.13129002175914692</v>
      </c>
      <c r="U227" s="33">
        <v>-0.16278974261272636</v>
      </c>
      <c r="V227" s="33">
        <v>-8.1306454197894173E-2</v>
      </c>
      <c r="W227" s="33">
        <v>-0.12071486062318533</v>
      </c>
      <c r="X227" s="33">
        <v>-0.18448563236135956</v>
      </c>
      <c r="Y227" s="33">
        <v>-0.20284655950998853</v>
      </c>
      <c r="Z227" s="33">
        <v>-0.19106500616302352</v>
      </c>
      <c r="AA227" s="33">
        <v>-0.10168471139885969</v>
      </c>
      <c r="AB227" s="33">
        <v>-0.20259775579123893</v>
      </c>
      <c r="AC227" s="33">
        <v>-5.8905020298573842E-2</v>
      </c>
      <c r="AD227" s="33">
        <v>-0.10538308871289138</v>
      </c>
      <c r="AE227" s="33">
        <v>-0.20239052319491566</v>
      </c>
      <c r="AF227" s="33">
        <v>-8.9905059759126368E-2</v>
      </c>
      <c r="AG227" s="33">
        <v>-8.0275121921857109E-2</v>
      </c>
      <c r="AH227" s="33">
        <v>-8.8510160863367146E-2</v>
      </c>
      <c r="AI227" s="33">
        <v>-0.16339097767704697</v>
      </c>
      <c r="AJ227" s="33">
        <v>-0.17525517263714235</v>
      </c>
      <c r="AK227" s="33">
        <v>-8.8513434320773285E-2</v>
      </c>
      <c r="AL227" s="33">
        <v>-3.0471699283113812E-2</v>
      </c>
      <c r="AM227" s="33">
        <v>-3.06313873159101E-2</v>
      </c>
      <c r="AN227" s="33">
        <v>-0.15434504817757491</v>
      </c>
      <c r="AO227" s="33">
        <v>-0.18345172786351255</v>
      </c>
      <c r="AP227" s="33">
        <v>-0.14830220680507628</v>
      </c>
      <c r="AQ227" s="33">
        <v>-5.8413593298201345E-2</v>
      </c>
      <c r="AR227" s="33">
        <v>-9.2783334950434865E-2</v>
      </c>
      <c r="AS227" s="33">
        <v>-9.8461685759638054E-2</v>
      </c>
      <c r="AT227" s="33">
        <v>-0.10586284154330709</v>
      </c>
      <c r="AU227" s="33">
        <v>-0.16252977853206882</v>
      </c>
      <c r="AV227" s="33">
        <v>-0.16861334328913338</v>
      </c>
      <c r="AW227" s="33">
        <v>-8.1440584396423987E-2</v>
      </c>
      <c r="AX227" s="33">
        <v>-8.0906900630519793E-2</v>
      </c>
      <c r="AY227" s="33">
        <v>-4.4420768152658927E-2</v>
      </c>
      <c r="AZ227" s="33">
        <v>-0.1112579438314831</v>
      </c>
      <c r="BA227" s="33">
        <v>-0.17497192567502806</v>
      </c>
      <c r="BB227" s="33">
        <v>-0.16854248987475862</v>
      </c>
      <c r="BC227" s="33">
        <v>-0.18806780877707555</v>
      </c>
      <c r="BD227" s="33">
        <v>7.578463580127248E-3</v>
      </c>
      <c r="BE227" s="33">
        <v>-4.302948194356717E-2</v>
      </c>
      <c r="BF227" s="33">
        <v>7.5462728712277979E-3</v>
      </c>
      <c r="BG227" s="33">
        <v>-8.3540888986862669E-2</v>
      </c>
      <c r="BH227" s="33">
        <v>-8.0227118612110751E-2</v>
      </c>
      <c r="BI227" s="33">
        <v>-8.0934473542249891E-2</v>
      </c>
      <c r="BJ227" s="33">
        <v>-0.12375635864387469</v>
      </c>
      <c r="BK227" s="33">
        <v>-0.18968139286477662</v>
      </c>
      <c r="BL227" s="33">
        <v>-0.14793141845608559</v>
      </c>
      <c r="BM227" s="33">
        <v>-8.1393613377056973E-2</v>
      </c>
      <c r="BN227" s="33">
        <v>-8.7591597548140027E-2</v>
      </c>
      <c r="BO227" s="33">
        <v>-2.4666886347027593E-2</v>
      </c>
      <c r="BP227" s="33">
        <v>-0.14435504382383374</v>
      </c>
      <c r="BQ227" s="33">
        <v>-0.14458531283162038</v>
      </c>
      <c r="BR227" s="60"/>
      <c r="BS227" s="60"/>
      <c r="BT227" s="60"/>
      <c r="BU227" s="60"/>
    </row>
    <row r="228" spans="2:73" outlineLevel="1">
      <c r="B228" s="2">
        <v>214</v>
      </c>
      <c r="E228" t="s">
        <v>219</v>
      </c>
      <c r="F228" s="33"/>
      <c r="G228" s="33">
        <f t="shared" si="92"/>
        <v>0</v>
      </c>
      <c r="H228" s="33" t="e">
        <f t="shared" si="93"/>
        <v>#N/A</v>
      </c>
      <c r="I228" s="33" t="e">
        <f t="shared" si="93"/>
        <v>#N/A</v>
      </c>
      <c r="J228" s="33" t="e">
        <f t="shared" si="93"/>
        <v>#N/A</v>
      </c>
      <c r="K228" s="33" t="e">
        <f t="shared" si="93"/>
        <v>#N/A</v>
      </c>
      <c r="L228" s="33" t="e">
        <f t="shared" ref="L228:M228" si="96">L164*L207</f>
        <v>#N/A</v>
      </c>
      <c r="M228" s="33" t="e">
        <f t="shared" si="96"/>
        <v>#N/A</v>
      </c>
      <c r="N228" s="176"/>
      <c r="O228" s="178">
        <v>226</v>
      </c>
      <c r="Q228" s="33">
        <v>1.203898311543079</v>
      </c>
      <c r="R228" s="33">
        <v>-0.74206949784939513</v>
      </c>
      <c r="S228" s="33">
        <v>-1.6279628885308264</v>
      </c>
      <c r="T228" s="33">
        <v>-0.23263848313739297</v>
      </c>
      <c r="U228" s="33">
        <v>4.0533895302532832E-2</v>
      </c>
      <c r="V228" s="33">
        <v>-0.31953236701396409</v>
      </c>
      <c r="W228" s="33">
        <v>-0.9523319961397908</v>
      </c>
      <c r="X228" s="33">
        <v>-1.4115896593726829</v>
      </c>
      <c r="Y228" s="33">
        <v>-0.71116333185363678</v>
      </c>
      <c r="Z228" s="33">
        <v>0.45696510933343415</v>
      </c>
      <c r="AA228" s="33">
        <v>4.1452497907186367E-4</v>
      </c>
      <c r="AB228" s="33">
        <v>0.16831783098452979</v>
      </c>
      <c r="AC228" s="33">
        <v>-0.52990541311470063</v>
      </c>
      <c r="AD228" s="33">
        <v>-0.42214154881906818</v>
      </c>
      <c r="AE228" s="33">
        <v>-0.31203681191876009</v>
      </c>
      <c r="AF228" s="33">
        <v>-0.46679943381336098</v>
      </c>
      <c r="AG228" s="33">
        <v>-1.263049273413809</v>
      </c>
      <c r="AH228" s="33">
        <v>-0.1201118477511197</v>
      </c>
      <c r="AI228" s="33">
        <v>-0.73291066190068821</v>
      </c>
      <c r="AJ228" s="33">
        <v>-0.44030566825585266</v>
      </c>
      <c r="AK228" s="33">
        <v>-1.3909791119866084</v>
      </c>
      <c r="AL228" s="33">
        <v>-1.7715295952049404</v>
      </c>
      <c r="AM228" s="33">
        <v>-1.0738201516443107</v>
      </c>
      <c r="AN228" s="33">
        <v>1.2710711751817656</v>
      </c>
      <c r="AO228" s="33">
        <v>0.78660852852137442</v>
      </c>
      <c r="AP228" s="33">
        <v>-0.43916777167851029</v>
      </c>
      <c r="AQ228" s="33">
        <v>-0.35548277940299794</v>
      </c>
      <c r="AR228" s="33">
        <v>-0.77118381752420218</v>
      </c>
      <c r="AS228" s="33">
        <v>-0.64083819740929104</v>
      </c>
      <c r="AT228" s="33">
        <v>0.43898757104975966</v>
      </c>
      <c r="AU228" s="33">
        <v>-0.16683577131308033</v>
      </c>
      <c r="AV228" s="33">
        <v>-0.15329793457137472</v>
      </c>
      <c r="AW228" s="33">
        <v>-3.4036573126431019E-2</v>
      </c>
      <c r="AX228" s="33">
        <v>-0.82479320935071287</v>
      </c>
      <c r="AY228" s="33">
        <v>-0.36644461204032874</v>
      </c>
      <c r="AZ228" s="33">
        <v>-1.0050403027005603</v>
      </c>
      <c r="BA228" s="33">
        <v>9.6515255160990757E-2</v>
      </c>
      <c r="BB228" s="33">
        <v>-0.7019753363689758</v>
      </c>
      <c r="BC228" s="33">
        <v>-3.923007480734866E-3</v>
      </c>
      <c r="BD228" s="33">
        <v>-0.7492193867112289</v>
      </c>
      <c r="BE228" s="33">
        <v>-0.27330326418513173</v>
      </c>
      <c r="BF228" s="33">
        <v>-1.1644660837997289</v>
      </c>
      <c r="BG228" s="33">
        <v>-1.056749795228096</v>
      </c>
      <c r="BH228" s="33">
        <v>-1.3635315502775152</v>
      </c>
      <c r="BI228" s="33">
        <v>-4.2728543049222682E-2</v>
      </c>
      <c r="BJ228" s="33">
        <v>-0.89145434938171098</v>
      </c>
      <c r="BK228" s="33">
        <v>1.1743781910981343</v>
      </c>
      <c r="BL228" s="33">
        <v>-0.62129035764572083</v>
      </c>
      <c r="BM228" s="33">
        <v>-0.39111872752126436</v>
      </c>
      <c r="BN228" s="33">
        <v>-1.1934632715416396</v>
      </c>
      <c r="BO228" s="33">
        <v>-0.41762809295729048</v>
      </c>
      <c r="BP228" s="33">
        <v>0.4543892562348007</v>
      </c>
      <c r="BQ228" s="33">
        <v>0.26064652080264206</v>
      </c>
      <c r="BR228" s="60"/>
      <c r="BS228" s="60"/>
      <c r="BT228" s="60"/>
      <c r="BU228" s="60"/>
    </row>
    <row r="229" spans="2:73" outlineLevel="1">
      <c r="B229" s="2">
        <v>215</v>
      </c>
      <c r="E229" t="s">
        <v>220</v>
      </c>
      <c r="F229" s="33"/>
      <c r="G229" s="33">
        <f t="shared" si="92"/>
        <v>0</v>
      </c>
      <c r="H229" s="33" t="e">
        <f t="shared" si="93"/>
        <v>#N/A</v>
      </c>
      <c r="I229" s="33" t="e">
        <f t="shared" si="93"/>
        <v>#N/A</v>
      </c>
      <c r="J229" s="33" t="e">
        <f t="shared" si="93"/>
        <v>#N/A</v>
      </c>
      <c r="K229" s="33" t="e">
        <f t="shared" si="93"/>
        <v>#N/A</v>
      </c>
      <c r="L229" s="33" t="e">
        <f t="shared" ref="L229:M229" si="97">L165*L208</f>
        <v>#N/A</v>
      </c>
      <c r="M229" s="33" t="e">
        <f t="shared" si="97"/>
        <v>#N/A</v>
      </c>
      <c r="N229" s="176"/>
      <c r="O229" s="178">
        <v>227</v>
      </c>
      <c r="Q229" s="33">
        <v>0.54881034955093044</v>
      </c>
      <c r="R229" s="33">
        <v>-0.29421740467121932</v>
      </c>
      <c r="S229" s="33">
        <v>-0.59490752035248329</v>
      </c>
      <c r="T229" s="33">
        <v>-7.2884090319695949E-2</v>
      </c>
      <c r="U229" s="33">
        <v>1.5566068796261245E-2</v>
      </c>
      <c r="V229" s="33">
        <v>-0.17587787634040611</v>
      </c>
      <c r="W229" s="33">
        <v>-0.33384462527417247</v>
      </c>
      <c r="X229" s="33">
        <v>-0.61938558249629116</v>
      </c>
      <c r="Y229" s="33">
        <v>-0.27922562795819394</v>
      </c>
      <c r="Z229" s="33">
        <v>0.12844039969071186</v>
      </c>
      <c r="AA229" s="33">
        <v>-1.5734085433805486E-2</v>
      </c>
      <c r="AB229" s="33">
        <v>0.10741290547504276</v>
      </c>
      <c r="AC229" s="33">
        <v>-0.26285825402054996</v>
      </c>
      <c r="AD229" s="33">
        <v>-0.14410720995694362</v>
      </c>
      <c r="AE229" s="33">
        <v>-0.14188496431576761</v>
      </c>
      <c r="AF229" s="33">
        <v>-0.16754092675848312</v>
      </c>
      <c r="AG229" s="33">
        <v>-0.46976936584797402</v>
      </c>
      <c r="AH229" s="33">
        <v>-8.4175275034520547E-2</v>
      </c>
      <c r="AI229" s="33">
        <v>-0.25129146397468577</v>
      </c>
      <c r="AJ229" s="33">
        <v>-8.3333436179781659E-2</v>
      </c>
      <c r="AK229" s="33">
        <v>-0.4353206774901221</v>
      </c>
      <c r="AL229" s="33">
        <v>-0.59258563182418689</v>
      </c>
      <c r="AM229" s="33">
        <v>-0.34563841711453536</v>
      </c>
      <c r="AN229" s="33">
        <v>0.57766534708152628</v>
      </c>
      <c r="AO229" s="33">
        <v>0.2374431691531276</v>
      </c>
      <c r="AP229" s="33">
        <v>-0.25277287983952107</v>
      </c>
      <c r="AQ229" s="33">
        <v>-0.13864028169091125</v>
      </c>
      <c r="AR229" s="33">
        <v>-0.31816748703569647</v>
      </c>
      <c r="AS229" s="33">
        <v>-0.25065740832083566</v>
      </c>
      <c r="AT229" s="33">
        <v>0.11701963056756606</v>
      </c>
      <c r="AU229" s="33">
        <v>-9.1775452383937875E-2</v>
      </c>
      <c r="AV229" s="33">
        <v>-8.32531313056947E-2</v>
      </c>
      <c r="AW229" s="33">
        <v>-3.4237983402836521E-2</v>
      </c>
      <c r="AX229" s="33">
        <v>-0.30694966079055497</v>
      </c>
      <c r="AY229" s="33">
        <v>-0.14484632398241998</v>
      </c>
      <c r="AZ229" s="33">
        <v>-0.37710090720578793</v>
      </c>
      <c r="BA229" s="33">
        <v>1.8338465394962967E-2</v>
      </c>
      <c r="BB229" s="33">
        <v>-0.29879104990451871</v>
      </c>
      <c r="BC229" s="33">
        <v>-5.2325633031686122E-2</v>
      </c>
      <c r="BD229" s="33">
        <v>-0.31625978111814945</v>
      </c>
      <c r="BE229" s="33">
        <v>-0.13294222509122069</v>
      </c>
      <c r="BF229" s="33">
        <v>-0.44333243114541698</v>
      </c>
      <c r="BG229" s="33">
        <v>-0.33925653508136083</v>
      </c>
      <c r="BH229" s="33">
        <v>-0.4346441407648497</v>
      </c>
      <c r="BI229" s="33">
        <v>-7.7643663748319977E-2</v>
      </c>
      <c r="BJ229" s="33">
        <v>-0.31316302129709994</v>
      </c>
      <c r="BK229" s="33">
        <v>0.35077908408785152</v>
      </c>
      <c r="BL229" s="33">
        <v>-0.36186748458264273</v>
      </c>
      <c r="BM229" s="33">
        <v>-0.19421356134029985</v>
      </c>
      <c r="BN229" s="33">
        <v>-0.4547471739560478</v>
      </c>
      <c r="BO229" s="33">
        <v>-0.2107996160735762</v>
      </c>
      <c r="BP229" s="33">
        <v>9.0694719144489011E-2</v>
      </c>
      <c r="BQ229" s="33">
        <v>8.7383700005386672E-2</v>
      </c>
      <c r="BR229" s="60"/>
      <c r="BS229" s="60"/>
      <c r="BT229" s="60"/>
      <c r="BU229" s="60"/>
    </row>
    <row r="230" spans="2:73" outlineLevel="1">
      <c r="B230" s="2">
        <v>216</v>
      </c>
      <c r="E230" t="s">
        <v>221</v>
      </c>
      <c r="F230" s="33"/>
      <c r="G230" s="33">
        <f t="shared" si="92"/>
        <v>0</v>
      </c>
      <c r="H230" s="33" t="e">
        <f t="shared" si="93"/>
        <v>#N/A</v>
      </c>
      <c r="I230" s="33" t="e">
        <f t="shared" si="93"/>
        <v>#N/A</v>
      </c>
      <c r="J230" s="33" t="e">
        <f t="shared" si="93"/>
        <v>#N/A</v>
      </c>
      <c r="K230" s="33" t="e">
        <f t="shared" si="93"/>
        <v>#N/A</v>
      </c>
      <c r="L230" s="33" t="e">
        <f t="shared" ref="L230:M230" si="98">L166*L209</f>
        <v>#N/A</v>
      </c>
      <c r="M230" s="33" t="e">
        <f t="shared" si="98"/>
        <v>#N/A</v>
      </c>
      <c r="N230" s="176"/>
      <c r="O230" s="178">
        <v>228</v>
      </c>
      <c r="Q230" s="33">
        <v>0.26588606831889317</v>
      </c>
      <c r="R230" s="33">
        <v>-0.19905910537423208</v>
      </c>
      <c r="S230" s="33">
        <v>-0.40247765797624691</v>
      </c>
      <c r="T230" s="33">
        <v>-5.8995762202306776E-2</v>
      </c>
      <c r="U230" s="33">
        <v>-8.8903700112845842E-3</v>
      </c>
      <c r="V230" s="33">
        <v>-0.12324124559962379</v>
      </c>
      <c r="W230" s="33">
        <v>-0.26264057041989342</v>
      </c>
      <c r="X230" s="33">
        <v>-0.42089150968915384</v>
      </c>
      <c r="Y230" s="33">
        <v>-0.19254507489480127</v>
      </c>
      <c r="Z230" s="33">
        <v>8.2176885188099097E-2</v>
      </c>
      <c r="AA230" s="33">
        <v>-2.9770027518480336E-2</v>
      </c>
      <c r="AB230" s="33">
        <v>2.4418376446065895E-2</v>
      </c>
      <c r="AC230" s="33">
        <v>-0.17221483346324623</v>
      </c>
      <c r="AD230" s="33">
        <v>-0.10067420081844854</v>
      </c>
      <c r="AE230" s="33">
        <v>-0.11043787335921336</v>
      </c>
      <c r="AF230" s="33">
        <v>-9.2312869535051703E-2</v>
      </c>
      <c r="AG230" s="33">
        <v>-0.33585858140565716</v>
      </c>
      <c r="AH230" s="33">
        <v>-6.9356916930041312E-2</v>
      </c>
      <c r="AI230" s="33">
        <v>-0.20983750634937148</v>
      </c>
      <c r="AJ230" s="33">
        <v>-0.12381575562558565</v>
      </c>
      <c r="AK230" s="33">
        <v>-0.33658257980316131</v>
      </c>
      <c r="AL230" s="33">
        <v>-0.44291166085771944</v>
      </c>
      <c r="AM230" s="33">
        <v>-0.28766006201439481</v>
      </c>
      <c r="AN230" s="33">
        <v>0.3348648969670317</v>
      </c>
      <c r="AO230" s="33">
        <v>0.15796776678989183</v>
      </c>
      <c r="AP230" s="33">
        <v>-0.17220795935385819</v>
      </c>
      <c r="AQ230" s="33">
        <v>-9.4480409023549899E-2</v>
      </c>
      <c r="AR230" s="33">
        <v>-0.19495340230397212</v>
      </c>
      <c r="AS230" s="33">
        <v>-0.17818450302153216</v>
      </c>
      <c r="AT230" s="33">
        <v>7.2725926896526558E-2</v>
      </c>
      <c r="AU230" s="33">
        <v>-5.2308024171010874E-2</v>
      </c>
      <c r="AV230" s="33">
        <v>-7.0192990314905238E-2</v>
      </c>
      <c r="AW230" s="33">
        <v>-2.4097149645580584E-2</v>
      </c>
      <c r="AX230" s="33">
        <v>-0.18785239484100211</v>
      </c>
      <c r="AY230" s="33">
        <v>-0.11968119651135253</v>
      </c>
      <c r="AZ230" s="33">
        <v>-0.3097375699914251</v>
      </c>
      <c r="BA230" s="33">
        <v>3.2831315418479718E-3</v>
      </c>
      <c r="BB230" s="33">
        <v>-0.19414918303447437</v>
      </c>
      <c r="BC230" s="33">
        <v>-4.161138266826258E-2</v>
      </c>
      <c r="BD230" s="33">
        <v>-0.23290473242759438</v>
      </c>
      <c r="BE230" s="33">
        <v>-0.10165052836524822</v>
      </c>
      <c r="BF230" s="33">
        <v>-0.3204361587059576</v>
      </c>
      <c r="BG230" s="33">
        <v>-0.29726746748989785</v>
      </c>
      <c r="BH230" s="33">
        <v>-0.32273187085641453</v>
      </c>
      <c r="BI230" s="33">
        <v>-5.910636478787018E-2</v>
      </c>
      <c r="BJ230" s="33">
        <v>-0.23201353477287243</v>
      </c>
      <c r="BK230" s="33">
        <v>0.23954699501002466</v>
      </c>
      <c r="BL230" s="33">
        <v>-0.24335382232521557</v>
      </c>
      <c r="BM230" s="33">
        <v>-0.15034682255649107</v>
      </c>
      <c r="BN230" s="33">
        <v>-0.27918967076710816</v>
      </c>
      <c r="BO230" s="33">
        <v>-0.1371748626252928</v>
      </c>
      <c r="BP230" s="33">
        <v>7.7365811305540641E-2</v>
      </c>
      <c r="BQ230" s="33">
        <v>6.1715268923448328E-2</v>
      </c>
      <c r="BR230" s="60"/>
      <c r="BS230" s="60"/>
      <c r="BT230" s="60"/>
      <c r="BU230" s="60"/>
    </row>
    <row r="231" spans="2:73" outlineLevel="1">
      <c r="B231" s="2">
        <v>217</v>
      </c>
      <c r="E231" t="s">
        <v>226</v>
      </c>
      <c r="F231" s="33"/>
      <c r="G231" s="33">
        <f t="shared" si="92"/>
        <v>0</v>
      </c>
      <c r="H231" s="33" t="e">
        <f t="shared" si="93"/>
        <v>#DIV/0!</v>
      </c>
      <c r="I231" s="33" t="e">
        <f t="shared" si="93"/>
        <v>#DIV/0!</v>
      </c>
      <c r="J231" s="33" t="e">
        <f t="shared" si="93"/>
        <v>#DIV/0!</v>
      </c>
      <c r="K231" s="33" t="e">
        <f t="shared" si="93"/>
        <v>#DIV/0!</v>
      </c>
      <c r="L231" s="33" t="e">
        <f t="shared" ref="L231:M231" si="99">L167*L210</f>
        <v>#DIV/0!</v>
      </c>
      <c r="M231" s="33" t="e">
        <f t="shared" si="99"/>
        <v>#DIV/0!</v>
      </c>
      <c r="N231" s="176"/>
      <c r="O231" s="178">
        <v>229</v>
      </c>
      <c r="Q231" s="33">
        <v>5.4677045090299825E-3</v>
      </c>
      <c r="R231" s="33">
        <v>2.8745584459092085E-4</v>
      </c>
      <c r="S231" s="33">
        <v>1.0099940275666752E-3</v>
      </c>
      <c r="T231" s="33">
        <v>2.8447181339399017E-3</v>
      </c>
      <c r="U231" s="33">
        <v>4.149117762289092E-3</v>
      </c>
      <c r="V231" s="33">
        <v>1.0835533616448982E-3</v>
      </c>
      <c r="W231" s="33">
        <v>2.312722213683224E-3</v>
      </c>
      <c r="X231" s="33">
        <v>5.8546146427464604E-3</v>
      </c>
      <c r="Y231" s="33">
        <v>6.7252274586083755E-3</v>
      </c>
      <c r="Z231" s="33">
        <v>5.7154599092974238E-3</v>
      </c>
      <c r="AA231" s="33">
        <v>1.7981786190989929E-3</v>
      </c>
      <c r="AB231" s="33">
        <v>6.3736878107001514E-3</v>
      </c>
      <c r="AC231" s="33">
        <v>5.6037409524058385E-4</v>
      </c>
      <c r="AD231" s="33">
        <v>1.7864427743649793E-3</v>
      </c>
      <c r="AE231" s="33">
        <v>6.3599929242591025E-3</v>
      </c>
      <c r="AF231" s="33">
        <v>1.1934741996302524E-3</v>
      </c>
      <c r="AG231" s="33">
        <v>1.0097382832921595E-3</v>
      </c>
      <c r="AH231" s="33">
        <v>1.2935875914108887E-3</v>
      </c>
      <c r="AI231" s="33">
        <v>4.2604248770286342E-3</v>
      </c>
      <c r="AJ231" s="33">
        <v>5.1580836878645569E-3</v>
      </c>
      <c r="AK231" s="33">
        <v>1.2118325257990609E-3</v>
      </c>
      <c r="AL231" s="33">
        <v>1.4876521097391057E-4</v>
      </c>
      <c r="AM231" s="33">
        <v>1.6023943161956705E-4</v>
      </c>
      <c r="AN231" s="33">
        <v>3.7363879694813579E-3</v>
      </c>
      <c r="AO231" s="33">
        <v>5.2834156031482549E-3</v>
      </c>
      <c r="AP231" s="33">
        <v>3.4766444342604215E-3</v>
      </c>
      <c r="AQ231" s="33">
        <v>5.7394915749069001E-4</v>
      </c>
      <c r="AR231" s="33">
        <v>1.3699949791915506E-3</v>
      </c>
      <c r="AS231" s="33">
        <v>1.5554624805765411E-3</v>
      </c>
      <c r="AT231" s="33">
        <v>1.8405581489595478E-3</v>
      </c>
      <c r="AU231" s="33">
        <v>4.4336664996628902E-3</v>
      </c>
      <c r="AV231" s="33">
        <v>4.6518427547242681E-3</v>
      </c>
      <c r="AW231" s="33">
        <v>1.0302933149680248E-3</v>
      </c>
      <c r="AX231" s="33">
        <v>9.3952580595017788E-4</v>
      </c>
      <c r="AY231" s="33">
        <v>3.0421375919127686E-4</v>
      </c>
      <c r="AZ231" s="33">
        <v>1.7512289196383727E-3</v>
      </c>
      <c r="BA231" s="33">
        <v>5.020377033400315E-3</v>
      </c>
      <c r="BB231" s="33">
        <v>4.5796778546763816E-3</v>
      </c>
      <c r="BC231" s="33">
        <v>5.6295874424941092E-3</v>
      </c>
      <c r="BD231" s="33">
        <v>9.0289238024632616E-6</v>
      </c>
      <c r="BE231" s="33">
        <v>3.301281731479721E-4</v>
      </c>
      <c r="BF231" s="33">
        <v>8.1392074726346648E-6</v>
      </c>
      <c r="BG231" s="33">
        <v>1.0999282391831334E-3</v>
      </c>
      <c r="BH231" s="33">
        <v>1.0114718901699181E-3</v>
      </c>
      <c r="BI231" s="33">
        <v>1.1677329483288791E-3</v>
      </c>
      <c r="BJ231" s="33">
        <v>2.4403849842332074E-3</v>
      </c>
      <c r="BK231" s="33">
        <v>5.6006925373068154E-3</v>
      </c>
      <c r="BL231" s="33">
        <v>3.3760850815548484E-3</v>
      </c>
      <c r="BM231" s="33">
        <v>1.0342722336914925E-3</v>
      </c>
      <c r="BN231" s="33">
        <v>1.2260942184436877E-3</v>
      </c>
      <c r="BO231" s="33">
        <v>9.7984014129062289E-5</v>
      </c>
      <c r="BP231" s="33">
        <v>3.2949833544283621E-3</v>
      </c>
      <c r="BQ231" s="33">
        <v>3.2485525382326473E-3</v>
      </c>
      <c r="BR231" s="60"/>
      <c r="BS231" s="60"/>
      <c r="BT231" s="60"/>
      <c r="BU231" s="60"/>
    </row>
    <row r="232" spans="2:73" outlineLevel="1">
      <c r="B232" s="2">
        <v>218</v>
      </c>
      <c r="E232" t="s">
        <v>227</v>
      </c>
      <c r="F232" s="33"/>
      <c r="G232" s="33">
        <f t="shared" si="92"/>
        <v>0</v>
      </c>
      <c r="H232" s="33" t="e">
        <f t="shared" si="93"/>
        <v>#N/A</v>
      </c>
      <c r="I232" s="33" t="e">
        <f t="shared" si="93"/>
        <v>#N/A</v>
      </c>
      <c r="J232" s="33" t="e">
        <f t="shared" si="93"/>
        <v>#N/A</v>
      </c>
      <c r="K232" s="33" t="e">
        <f t="shared" si="93"/>
        <v>#N/A</v>
      </c>
      <c r="L232" s="33" t="e">
        <f t="shared" ref="L232:M232" si="100">L168*L211</f>
        <v>#N/A</v>
      </c>
      <c r="M232" s="33" t="e">
        <f t="shared" si="100"/>
        <v>#N/A</v>
      </c>
      <c r="N232" s="176"/>
      <c r="O232" s="178">
        <v>230</v>
      </c>
      <c r="Q232" s="33">
        <v>-1.5020171824739661</v>
      </c>
      <c r="R232" s="33">
        <v>-0.52740311227487335</v>
      </c>
      <c r="S232" s="33">
        <v>-2.3812605222995025</v>
      </c>
      <c r="T232" s="33">
        <v>-5.3087110626505014E-2</v>
      </c>
      <c r="U232" s="33">
        <v>-1.5892787622078664E-3</v>
      </c>
      <c r="V232" s="33">
        <v>-8.977999486982087E-2</v>
      </c>
      <c r="W232" s="33">
        <v>-0.89553453772535818</v>
      </c>
      <c r="X232" s="33">
        <v>-1.6653997616308027</v>
      </c>
      <c r="Y232" s="33">
        <v>-0.50503426330833456</v>
      </c>
      <c r="Z232" s="33">
        <v>-0.20109401603031893</v>
      </c>
      <c r="AA232" s="33">
        <v>-1.7313493355780642E-7</v>
      </c>
      <c r="AB232" s="33">
        <v>-3.1779381803848539E-2</v>
      </c>
      <c r="AC232" s="33">
        <v>-0.31025635953955638</v>
      </c>
      <c r="AD232" s="33">
        <v>-0.1620133410292687</v>
      </c>
      <c r="AE232" s="33">
        <v>-9.2011867339868603E-2</v>
      </c>
      <c r="AF232" s="33">
        <v>-0.19112704987343387</v>
      </c>
      <c r="AG232" s="33">
        <v>-1.4191455607277281</v>
      </c>
      <c r="AH232" s="33">
        <v>-1.4723106581197756E-2</v>
      </c>
      <c r="AI232" s="33">
        <v>-0.54262773939165121</v>
      </c>
      <c r="AJ232" s="33">
        <v>-0.16153504164102664</v>
      </c>
      <c r="AK232" s="33">
        <v>-1.1460150471381512</v>
      </c>
      <c r="AL232" s="33">
        <v>-3.3426631634542594</v>
      </c>
      <c r="AM232" s="33">
        <v>-1.0906997388158304</v>
      </c>
      <c r="AN232" s="33">
        <v>-1.9894568219636524</v>
      </c>
      <c r="AO232" s="33">
        <v>-0.59299973713368692</v>
      </c>
      <c r="AP232" s="33">
        <v>-0.18685071631917147</v>
      </c>
      <c r="AQ232" s="33">
        <v>-0.11962350223840003</v>
      </c>
      <c r="AR232" s="33">
        <v>-0.55274123196499891</v>
      </c>
      <c r="AS232" s="33">
        <v>-0.40089099920215082</v>
      </c>
      <c r="AT232" s="33">
        <v>-0.18534607374644513</v>
      </c>
      <c r="AU232" s="33">
        <v>-3.0627608247438314E-2</v>
      </c>
      <c r="AV232" s="33">
        <v>-2.1802751770363209E-2</v>
      </c>
      <c r="AW232" s="33">
        <v>-7.3244460292330011E-4</v>
      </c>
      <c r="AX232" s="33">
        <v>-0.63266286012656059</v>
      </c>
      <c r="AY232" s="33">
        <v>-0.11885400519236218</v>
      </c>
      <c r="AZ232" s="33">
        <v>-1.4508072656710518</v>
      </c>
      <c r="BA232" s="33">
        <v>-9.1634325103122534E-3</v>
      </c>
      <c r="BB232" s="33">
        <v>-0.46961582818118441</v>
      </c>
      <c r="BC232" s="33">
        <v>-1.4970060270285149E-5</v>
      </c>
      <c r="BD232" s="33">
        <v>-0.5285130166298776</v>
      </c>
      <c r="BE232" s="33">
        <v>-7.8552882988268749E-2</v>
      </c>
      <c r="BF232" s="33">
        <v>-0.90454993304907594</v>
      </c>
      <c r="BG232" s="33">
        <v>-1.1159948134728106</v>
      </c>
      <c r="BH232" s="33">
        <v>-1.5850935599901557</v>
      </c>
      <c r="BI232" s="33">
        <v>-2.2456476929347715E-3</v>
      </c>
      <c r="BJ232" s="33">
        <v>-0.78546713612535168</v>
      </c>
      <c r="BK232" s="33">
        <v>-1.1396641087191828</v>
      </c>
      <c r="BL232" s="33">
        <v>-0.23601447511376697</v>
      </c>
      <c r="BM232" s="33">
        <v>-0.14628404430225372</v>
      </c>
      <c r="BN232" s="33">
        <v>-1.3920226354268568</v>
      </c>
      <c r="BO232" s="33">
        <v>-0.16796071776577057</v>
      </c>
      <c r="BP232" s="33">
        <v>-0.15589219086013217</v>
      </c>
      <c r="BQ232" s="33">
        <v>-6.2440641850835067E-2</v>
      </c>
      <c r="BR232" s="60"/>
      <c r="BS232" s="60"/>
      <c r="BT232" s="60"/>
      <c r="BU232" s="60"/>
    </row>
    <row r="233" spans="2:73" outlineLevel="1">
      <c r="B233" s="2">
        <v>219</v>
      </c>
      <c r="E233" t="s">
        <v>228</v>
      </c>
      <c r="F233" s="33"/>
      <c r="G233" s="33">
        <f t="shared" si="92"/>
        <v>0</v>
      </c>
      <c r="H233" s="33" t="e">
        <f t="shared" si="93"/>
        <v>#N/A</v>
      </c>
      <c r="I233" s="33" t="e">
        <f t="shared" si="93"/>
        <v>#N/A</v>
      </c>
      <c r="J233" s="33" t="e">
        <f t="shared" si="93"/>
        <v>#N/A</v>
      </c>
      <c r="K233" s="33" t="e">
        <f t="shared" si="93"/>
        <v>#N/A</v>
      </c>
      <c r="L233" s="33" t="e">
        <f t="shared" ref="L233:M233" si="101">L169*L212</f>
        <v>#N/A</v>
      </c>
      <c r="M233" s="33" t="e">
        <f t="shared" si="101"/>
        <v>#N/A</v>
      </c>
      <c r="N233" s="176"/>
      <c r="O233" s="178">
        <v>231</v>
      </c>
      <c r="Q233" s="33">
        <v>1.0368552230516903</v>
      </c>
      <c r="R233" s="33">
        <v>0.39280397514216653</v>
      </c>
      <c r="S233" s="33">
        <v>1.4408178526813642</v>
      </c>
      <c r="T233" s="33">
        <v>1.7801644489039103E-2</v>
      </c>
      <c r="U233" s="33">
        <v>8.6510648300228826E-4</v>
      </c>
      <c r="V233" s="33">
        <v>0.11934768627786604</v>
      </c>
      <c r="W233" s="33">
        <v>0.58482042597573602</v>
      </c>
      <c r="X233" s="33">
        <v>1.4853703010004911</v>
      </c>
      <c r="Y233" s="33">
        <v>0.23370367183339597</v>
      </c>
      <c r="Z233" s="33">
        <v>5.6245583213397281E-2</v>
      </c>
      <c r="AA233" s="33">
        <v>7.8949644282405097E-4</v>
      </c>
      <c r="AB233" s="33">
        <v>3.268220351405688E-2</v>
      </c>
      <c r="AC233" s="33">
        <v>0.21238332751866368</v>
      </c>
      <c r="AD233" s="33">
        <v>5.0213887818771813E-2</v>
      </c>
      <c r="AE233" s="33">
        <v>7.270092419342658E-2</v>
      </c>
      <c r="AF233" s="33">
        <v>0.12795676654779498</v>
      </c>
      <c r="AG233" s="33">
        <v>0.82651441807711445</v>
      </c>
      <c r="AH233" s="33">
        <v>2.3687053559513019E-2</v>
      </c>
      <c r="AI233" s="33">
        <v>0.22244489407019508</v>
      </c>
      <c r="AJ233" s="33">
        <v>3.1589865310324129E-2</v>
      </c>
      <c r="AK233" s="33">
        <v>0.87532134680105689</v>
      </c>
      <c r="AL233" s="33">
        <v>1.2636779574686119</v>
      </c>
      <c r="AM233" s="33">
        <v>0.24585313679610785</v>
      </c>
      <c r="AN233" s="33">
        <v>0.83044430388937551</v>
      </c>
      <c r="AO233" s="33">
        <v>0.20935647228681306</v>
      </c>
      <c r="AP233" s="33">
        <v>0.22288035742052811</v>
      </c>
      <c r="AQ233" s="33">
        <v>6.8277805101187763E-2</v>
      </c>
      <c r="AR233" s="33">
        <v>0.34370415118795317</v>
      </c>
      <c r="AS233" s="33">
        <v>0.22294753735243486</v>
      </c>
      <c r="AT233" s="33">
        <v>4.515555674299792E-2</v>
      </c>
      <c r="AU233" s="33">
        <v>2.8023223160535366E-2</v>
      </c>
      <c r="AV233" s="33">
        <v>2.5798467048035258E-2</v>
      </c>
      <c r="AW233" s="33">
        <v>7.1729866837158159E-3</v>
      </c>
      <c r="AX233" s="33">
        <v>0.34375726437956411</v>
      </c>
      <c r="AY233" s="33">
        <v>8.6132533133991288E-2</v>
      </c>
      <c r="AZ233" s="33">
        <v>0.54249711138546908</v>
      </c>
      <c r="BA233" s="33">
        <v>1.2878516326732729E-3</v>
      </c>
      <c r="BB233" s="33">
        <v>0.33489905931484421</v>
      </c>
      <c r="BC233" s="33">
        <v>1.1170759007492479E-2</v>
      </c>
      <c r="BD233" s="33">
        <v>0.44629085752501202</v>
      </c>
      <c r="BE233" s="33">
        <v>5.272205244461748E-2</v>
      </c>
      <c r="BF233" s="33">
        <v>0.96755751164734227</v>
      </c>
      <c r="BG233" s="33">
        <v>0.42153509825041635</v>
      </c>
      <c r="BH233" s="33">
        <v>0.64630138533816461</v>
      </c>
      <c r="BI233" s="33">
        <v>1.5093840912374533E-2</v>
      </c>
      <c r="BJ233" s="33">
        <v>0.34449003805897344</v>
      </c>
      <c r="BK233" s="33">
        <v>0.72807028204571511</v>
      </c>
      <c r="BL233" s="33">
        <v>0.76022665522169874</v>
      </c>
      <c r="BM233" s="33">
        <v>0.1307061003957907</v>
      </c>
      <c r="BN233" s="33">
        <v>0.79360041288638172</v>
      </c>
      <c r="BO233" s="33">
        <v>0.16311484223357794</v>
      </c>
      <c r="BP233" s="33">
        <v>4.7106731360982812E-2</v>
      </c>
      <c r="BQ233" s="33">
        <v>2.7614303948405226E-2</v>
      </c>
      <c r="BR233" s="60"/>
      <c r="BS233" s="60"/>
      <c r="BT233" s="60"/>
      <c r="BU233" s="60"/>
    </row>
    <row r="234" spans="2:73" outlineLevel="1">
      <c r="B234" s="2">
        <v>220</v>
      </c>
      <c r="E234" t="s">
        <v>229</v>
      </c>
      <c r="F234" s="33"/>
      <c r="G234" s="33">
        <f t="shared" si="92"/>
        <v>0</v>
      </c>
      <c r="H234" s="33" t="e">
        <f t="shared" si="93"/>
        <v>#N/A</v>
      </c>
      <c r="I234" s="33" t="e">
        <f t="shared" si="93"/>
        <v>#N/A</v>
      </c>
      <c r="J234" s="33" t="e">
        <f t="shared" si="93"/>
        <v>#N/A</v>
      </c>
      <c r="K234" s="33" t="e">
        <f t="shared" si="93"/>
        <v>#N/A</v>
      </c>
      <c r="L234" s="33" t="e">
        <f t="shared" ref="L234:M234" si="102">L170*L213</f>
        <v>#N/A</v>
      </c>
      <c r="M234" s="33" t="e">
        <f t="shared" si="102"/>
        <v>#N/A</v>
      </c>
      <c r="N234" s="176"/>
      <c r="O234" s="178">
        <v>232</v>
      </c>
      <c r="Q234" s="33">
        <v>0.57560699798026316</v>
      </c>
      <c r="R234" s="33">
        <v>0.27643857699564939</v>
      </c>
      <c r="S234" s="33">
        <v>1.2672611983933009</v>
      </c>
      <c r="T234" s="33">
        <v>2.5563784610736866E-2</v>
      </c>
      <c r="U234" s="33">
        <v>5.7099036796589512E-4</v>
      </c>
      <c r="V234" s="33">
        <v>0.11727748034701292</v>
      </c>
      <c r="W234" s="33">
        <v>0.51027450801906005</v>
      </c>
      <c r="X234" s="33">
        <v>1.32022953341644</v>
      </c>
      <c r="Y234" s="33">
        <v>0.27758211106563013</v>
      </c>
      <c r="Z234" s="33">
        <v>5.1508319970913048E-2</v>
      </c>
      <c r="AA234" s="33">
        <v>6.4943304402137738E-3</v>
      </c>
      <c r="AB234" s="33">
        <v>6.1808421028686934E-3</v>
      </c>
      <c r="AC234" s="33">
        <v>0.22251093246494819</v>
      </c>
      <c r="AD234" s="33">
        <v>6.4891551113315307E-2</v>
      </c>
      <c r="AE234" s="33">
        <v>9.1891118407178535E-2</v>
      </c>
      <c r="AF234" s="33">
        <v>6.6559310101864777E-2</v>
      </c>
      <c r="AG234" s="33">
        <v>0.84588269985351427</v>
      </c>
      <c r="AH234" s="33">
        <v>3.6254898897104704E-2</v>
      </c>
      <c r="AI234" s="33">
        <v>0.36375713747448202</v>
      </c>
      <c r="AJ234" s="33">
        <v>0.10553743463812315</v>
      </c>
      <c r="AK234" s="33">
        <v>0.87269711113837178</v>
      </c>
      <c r="AL234" s="33">
        <v>1.448454570323537</v>
      </c>
      <c r="AM234" s="33">
        <v>0.6261137485184417</v>
      </c>
      <c r="AN234" s="33">
        <v>0.78064037863019486</v>
      </c>
      <c r="AO234" s="33">
        <v>0.18425814495586515</v>
      </c>
      <c r="AP234" s="33">
        <v>0.23393440938784321</v>
      </c>
      <c r="AQ234" s="33">
        <v>6.7134802455033851E-2</v>
      </c>
      <c r="AR234" s="33">
        <v>0.28757728038871111</v>
      </c>
      <c r="AS234" s="33">
        <v>0.24801523618582252</v>
      </c>
      <c r="AT234" s="33">
        <v>3.9140333577650434E-2</v>
      </c>
      <c r="AU234" s="33">
        <v>1.9930223810868914E-2</v>
      </c>
      <c r="AV234" s="33">
        <v>3.83296451136299E-2</v>
      </c>
      <c r="AW234" s="33">
        <v>4.4220638095161862E-3</v>
      </c>
      <c r="AX234" s="33">
        <v>0.26416003289717394</v>
      </c>
      <c r="AY234" s="33">
        <v>0.10656853623571769</v>
      </c>
      <c r="AZ234" s="33">
        <v>0.63550844146747043</v>
      </c>
      <c r="BA234" s="33">
        <v>8.2475336666445507E-5</v>
      </c>
      <c r="BB234" s="33">
        <v>0.28398109937533811</v>
      </c>
      <c r="BC234" s="33">
        <v>1.2311318496363143E-2</v>
      </c>
      <c r="BD234" s="33">
        <v>0.39150181902286235</v>
      </c>
      <c r="BE234" s="33">
        <v>7.8679380494186602E-2</v>
      </c>
      <c r="BF234" s="33">
        <v>0.77309662887829467</v>
      </c>
      <c r="BG234" s="33">
        <v>0.64884993372489219</v>
      </c>
      <c r="BH234" s="33">
        <v>0.80180551648578602</v>
      </c>
      <c r="BI234" s="33">
        <v>2.556005300232447E-2</v>
      </c>
      <c r="BJ234" s="33">
        <v>0.41227006106751901</v>
      </c>
      <c r="BK234" s="33">
        <v>0.52480098461344682</v>
      </c>
      <c r="BL234" s="33">
        <v>0.44067890416026007</v>
      </c>
      <c r="BM234" s="33">
        <v>0.17057756509733982</v>
      </c>
      <c r="BN234" s="33">
        <v>0.58088228498297378</v>
      </c>
      <c r="BO234" s="33">
        <v>0.13929074209995743</v>
      </c>
      <c r="BP234" s="33">
        <v>4.2657206975380738E-2</v>
      </c>
      <c r="BQ234" s="33">
        <v>2.7595413866345852E-2</v>
      </c>
      <c r="BR234" s="60"/>
      <c r="BS234" s="60"/>
      <c r="BT234" s="60"/>
      <c r="BU234" s="60"/>
    </row>
    <row r="235" spans="2:73" outlineLevel="1">
      <c r="B235" s="2">
        <v>221</v>
      </c>
      <c r="E235" t="s">
        <v>230</v>
      </c>
      <c r="F235" s="33"/>
      <c r="G235" s="33">
        <f t="shared" si="92"/>
        <v>0</v>
      </c>
      <c r="H235" s="33" t="e">
        <f t="shared" si="93"/>
        <v>#DIV/0!</v>
      </c>
      <c r="I235" s="33" t="e">
        <f t="shared" si="93"/>
        <v>#DIV/0!</v>
      </c>
      <c r="J235" s="33" t="e">
        <f t="shared" si="93"/>
        <v>#DIV/0!</v>
      </c>
      <c r="K235" s="33" t="e">
        <f t="shared" si="93"/>
        <v>#DIV/0!</v>
      </c>
      <c r="L235" s="33" t="e">
        <f t="shared" ref="L235:M235" si="103">L171*L214</f>
        <v>#DIV/0!</v>
      </c>
      <c r="M235" s="33" t="e">
        <f t="shared" si="103"/>
        <v>#DIV/0!</v>
      </c>
      <c r="N235" s="176"/>
      <c r="O235" s="178">
        <v>233</v>
      </c>
      <c r="Q235" s="33">
        <v>-4.6903953979825934E-2</v>
      </c>
      <c r="R235" s="33">
        <v>5.4427259846750358E-3</v>
      </c>
      <c r="S235" s="33">
        <v>2.5017466962220073E-2</v>
      </c>
      <c r="T235" s="33">
        <v>5.087541146072099E-3</v>
      </c>
      <c r="U235" s="33">
        <v>-1.2994069100225373E-3</v>
      </c>
      <c r="V235" s="33">
        <v>4.950181221364338E-3</v>
      </c>
      <c r="W235" s="33">
        <v>2.1915026762066542E-2</v>
      </c>
      <c r="X235" s="33">
        <v>4.637763676023017E-2</v>
      </c>
      <c r="Y235" s="33">
        <v>2.8109309882681021E-2</v>
      </c>
      <c r="Z235" s="33">
        <v>-1.7090600836873256E-2</v>
      </c>
      <c r="AA235" s="33">
        <v>-8.0746037960101292E-6</v>
      </c>
      <c r="AB235" s="33">
        <v>-6.359927050022288E-3</v>
      </c>
      <c r="AC235" s="33">
        <v>6.1533398262441754E-3</v>
      </c>
      <c r="AD235" s="33">
        <v>8.0587838500718306E-3</v>
      </c>
      <c r="AE235" s="33">
        <v>1.2226326135921499E-2</v>
      </c>
      <c r="AF235" s="33">
        <v>8.7189373729064015E-3</v>
      </c>
      <c r="AG235" s="33">
        <v>1.9492474341433721E-2</v>
      </c>
      <c r="AH235" s="33">
        <v>2.1337103905464529E-3</v>
      </c>
      <c r="AI235" s="33">
        <v>2.1452106129418048E-2</v>
      </c>
      <c r="AJ235" s="33">
        <v>1.1102448942340049E-2</v>
      </c>
      <c r="AK235" s="33">
        <v>2.2409351854835651E-2</v>
      </c>
      <c r="AL235" s="33">
        <v>9.9758601376278549E-3</v>
      </c>
      <c r="AM235" s="33">
        <v>5.6846404432253994E-3</v>
      </c>
      <c r="AN235" s="33">
        <v>-4.6533063924918877E-2</v>
      </c>
      <c r="AO235" s="33">
        <v>-2.8280084644058415E-2</v>
      </c>
      <c r="AP235" s="33">
        <v>1.1934098090793649E-2</v>
      </c>
      <c r="AQ235" s="33">
        <v>3.969992072166556E-3</v>
      </c>
      <c r="AR235" s="33">
        <v>1.3966144988019864E-2</v>
      </c>
      <c r="AS235" s="33">
        <v>1.2066088966118358E-2</v>
      </c>
      <c r="AT235" s="33">
        <v>-9.0459766356206315E-3</v>
      </c>
      <c r="AU235" s="33">
        <v>5.3017071384667607E-3</v>
      </c>
      <c r="AV235" s="33">
        <v>4.648294959146833E-3</v>
      </c>
      <c r="AW235" s="33">
        <v>4.8864754806674903E-4</v>
      </c>
      <c r="AX235" s="33">
        <v>1.3378293507766981E-2</v>
      </c>
      <c r="AY235" s="33">
        <v>3.155363548121232E-3</v>
      </c>
      <c r="AZ235" s="33">
        <v>2.284379098397837E-2</v>
      </c>
      <c r="BA235" s="33">
        <v>-3.2655096925691277E-3</v>
      </c>
      <c r="BB235" s="33">
        <v>2.2845425092612275E-2</v>
      </c>
      <c r="BC235" s="33">
        <v>1.3712391791982821E-4</v>
      </c>
      <c r="BD235" s="33">
        <v>-1.1046560094230278E-3</v>
      </c>
      <c r="BE235" s="33">
        <v>2.2543589125235265E-3</v>
      </c>
      <c r="BF235" s="33">
        <v>-1.7766535199854254E-3</v>
      </c>
      <c r="BG235" s="33">
        <v>1.4394417456806219E-2</v>
      </c>
      <c r="BH235" s="33">
        <v>2.1207606803953317E-2</v>
      </c>
      <c r="BI235" s="33">
        <v>7.5845609307189938E-4</v>
      </c>
      <c r="BJ235" s="33">
        <v>2.1656638235432697E-2</v>
      </c>
      <c r="BK235" s="33">
        <v>-4.0640844057906064E-2</v>
      </c>
      <c r="BL235" s="33">
        <v>1.7618295447416797E-2</v>
      </c>
      <c r="BM235" s="33">
        <v>6.3961088057837272E-3</v>
      </c>
      <c r="BN235" s="33">
        <v>2.0316318812172478E-2</v>
      </c>
      <c r="BO235" s="33">
        <v>1.9913341085921097E-3</v>
      </c>
      <c r="BP235" s="33">
        <v>-1.1428303929086161E-2</v>
      </c>
      <c r="BQ235" s="33">
        <v>-7.6486735212951745E-3</v>
      </c>
      <c r="BR235" s="60"/>
      <c r="BS235" s="60"/>
      <c r="BT235" s="60"/>
      <c r="BU235" s="60"/>
    </row>
    <row r="236" spans="2:73" outlineLevel="1">
      <c r="B236" s="2">
        <v>222</v>
      </c>
      <c r="E236" t="s">
        <v>231</v>
      </c>
      <c r="F236" s="33"/>
      <c r="G236" s="33">
        <f t="shared" si="92"/>
        <v>0</v>
      </c>
      <c r="H236" s="33" t="e">
        <f t="shared" si="93"/>
        <v>#DIV/0!</v>
      </c>
      <c r="I236" s="33" t="e">
        <f t="shared" si="93"/>
        <v>#DIV/0!</v>
      </c>
      <c r="J236" s="33" t="e">
        <f t="shared" si="93"/>
        <v>#DIV/0!</v>
      </c>
      <c r="K236" s="33" t="e">
        <f t="shared" si="93"/>
        <v>#DIV/0!</v>
      </c>
      <c r="L236" s="33" t="e">
        <f t="shared" ref="L236:M236" si="104">L172*L215</f>
        <v>#DIV/0!</v>
      </c>
      <c r="M236" s="33" t="e">
        <f t="shared" si="104"/>
        <v>#DIV/0!</v>
      </c>
      <c r="N236" s="176"/>
      <c r="O236" s="178">
        <v>234</v>
      </c>
      <c r="Q236" s="33">
        <v>-7.0190921516947308E-3</v>
      </c>
      <c r="R236" s="33">
        <v>1.0731658800046731E-3</v>
      </c>
      <c r="S236" s="33">
        <v>4.6085217661447726E-3</v>
      </c>
      <c r="T236" s="33">
        <v>1.5375439704999499E-3</v>
      </c>
      <c r="U236" s="33">
        <v>-2.3366184460591599E-4</v>
      </c>
      <c r="V236" s="33">
        <v>1.4884301215530413E-3</v>
      </c>
      <c r="W236" s="33">
        <v>3.8426938773650421E-3</v>
      </c>
      <c r="X236" s="33">
        <v>1.5152270792201331E-2</v>
      </c>
      <c r="Y236" s="33">
        <v>5.1491132559162382E-3</v>
      </c>
      <c r="Z236" s="33">
        <v>-2.253827979467569E-3</v>
      </c>
      <c r="AA236" s="33">
        <v>1.5796708455645262E-4</v>
      </c>
      <c r="AB236" s="33">
        <v>-2.2636552658877977E-3</v>
      </c>
      <c r="AC236" s="33">
        <v>1.1799117756820261E-3</v>
      </c>
      <c r="AD236" s="33">
        <v>1.7167945353077335E-3</v>
      </c>
      <c r="AE236" s="33">
        <v>2.688627659954845E-3</v>
      </c>
      <c r="AF236" s="33">
        <v>1.2558864440937979E-3</v>
      </c>
      <c r="AG236" s="33">
        <v>3.5831165931725817E-3</v>
      </c>
      <c r="AH236" s="33">
        <v>6.3324762155390609E-4</v>
      </c>
      <c r="AI236" s="33">
        <v>4.7771394056670647E-3</v>
      </c>
      <c r="AJ236" s="33">
        <v>3.4464071409659059E-3</v>
      </c>
      <c r="AK236" s="33">
        <v>4.5517514365146566E-3</v>
      </c>
      <c r="AL236" s="33">
        <v>2.0669891067880146E-3</v>
      </c>
      <c r="AM236" s="33">
        <v>1.3682201575975054E-3</v>
      </c>
      <c r="AN236" s="33">
        <v>-5.1249518650149754E-3</v>
      </c>
      <c r="AO236" s="33">
        <v>-4.1078863818962419E-3</v>
      </c>
      <c r="AP236" s="33">
        <v>4.0058378857430344E-3</v>
      </c>
      <c r="AQ236" s="33">
        <v>7.9951686201980721E-4</v>
      </c>
      <c r="AR236" s="33">
        <v>2.5942901152347054E-3</v>
      </c>
      <c r="AS236" s="33">
        <v>2.7612546845358099E-3</v>
      </c>
      <c r="AT236" s="33">
        <v>-1.2476662302714828E-3</v>
      </c>
      <c r="AU236" s="33">
        <v>1.4853071687601889E-3</v>
      </c>
      <c r="AV236" s="33">
        <v>1.453364480905213E-3</v>
      </c>
      <c r="AW236" s="33">
        <v>2.9579256036006793E-4</v>
      </c>
      <c r="AX236" s="33">
        <v>1.9424535528382797E-3</v>
      </c>
      <c r="AY236" s="33">
        <v>6.2149937901260621E-4</v>
      </c>
      <c r="AZ236" s="33">
        <v>2.9303148780207024E-3</v>
      </c>
      <c r="BA236" s="33">
        <v>-2.9084323121452929E-4</v>
      </c>
      <c r="BB236" s="33">
        <v>5.0861323205347664E-3</v>
      </c>
      <c r="BC236" s="33">
        <v>1.0549001842747323E-3</v>
      </c>
      <c r="BD236" s="33">
        <v>-2.2353198807706338E-4</v>
      </c>
      <c r="BE236" s="33">
        <v>6.0752289546694158E-4</v>
      </c>
      <c r="BF236" s="33">
        <v>-3.0708794913663186E-4</v>
      </c>
      <c r="BG236" s="33">
        <v>5.1925044770697254E-3</v>
      </c>
      <c r="BH236" s="33">
        <v>3.2497930048572803E-3</v>
      </c>
      <c r="BI236" s="33">
        <v>3.733792272445549E-4</v>
      </c>
      <c r="BJ236" s="33">
        <v>3.6966345638091099E-3</v>
      </c>
      <c r="BK236" s="33">
        <v>-1.0458081364215464E-2</v>
      </c>
      <c r="BL236" s="33">
        <v>5.1391338045391373E-3</v>
      </c>
      <c r="BM236" s="33">
        <v>1.3573086585628501E-3</v>
      </c>
      <c r="BN236" s="33">
        <v>3.9846478516517752E-3</v>
      </c>
      <c r="BO236" s="33">
        <v>4.9587690835373893E-4</v>
      </c>
      <c r="BP236" s="33">
        <v>-1.6812044815385967E-3</v>
      </c>
      <c r="BQ236" s="33">
        <v>-9.9927928292281977E-4</v>
      </c>
      <c r="BR236" s="60"/>
      <c r="BS236" s="60"/>
      <c r="BT236" s="60"/>
      <c r="BU236" s="60"/>
    </row>
    <row r="237" spans="2:73" outlineLevel="1">
      <c r="B237" s="2">
        <v>223</v>
      </c>
      <c r="E237" t="s">
        <v>232</v>
      </c>
      <c r="F237" s="33"/>
      <c r="G237" s="33">
        <f t="shared" si="92"/>
        <v>0</v>
      </c>
      <c r="H237" s="33" t="e">
        <f t="shared" si="93"/>
        <v>#DIV/0!</v>
      </c>
      <c r="I237" s="33" t="e">
        <f t="shared" si="93"/>
        <v>#DIV/0!</v>
      </c>
      <c r="J237" s="33" t="e">
        <f t="shared" si="93"/>
        <v>#DIV/0!</v>
      </c>
      <c r="K237" s="33" t="e">
        <f t="shared" si="93"/>
        <v>#DIV/0!</v>
      </c>
      <c r="L237" s="33" t="e">
        <f t="shared" ref="L237:M237" si="105">L173*L216</f>
        <v>#DIV/0!</v>
      </c>
      <c r="M237" s="33" t="e">
        <f t="shared" si="105"/>
        <v>#DIV/0!</v>
      </c>
      <c r="N237" s="176"/>
      <c r="O237" s="178">
        <v>235</v>
      </c>
      <c r="Q237" s="33">
        <v>-3.3985451074359851E-4</v>
      </c>
      <c r="R237" s="33">
        <v>7.335049451756572E-4</v>
      </c>
      <c r="S237" s="33">
        <v>-3.3680554180400875E-4</v>
      </c>
      <c r="T237" s="33">
        <v>1.8638494772112523E-4</v>
      </c>
      <c r="U237" s="33">
        <v>-5.5146082897952187E-6</v>
      </c>
      <c r="V237" s="33">
        <v>-3.5266146274099723E-5</v>
      </c>
      <c r="W237" s="33">
        <v>3.9314799683133297E-4</v>
      </c>
      <c r="X237" s="33">
        <v>7.8775963765895327E-4</v>
      </c>
      <c r="Y237" s="33">
        <v>2.1009631693677488E-5</v>
      </c>
      <c r="Z237" s="33">
        <v>-2.5538636403610916E-5</v>
      </c>
      <c r="AA237" s="33">
        <v>9.6932854991525725E-5</v>
      </c>
      <c r="AB237" s="33">
        <v>2.9553261852093753E-5</v>
      </c>
      <c r="AC237" s="33">
        <v>9.4404623232644016E-6</v>
      </c>
      <c r="AD237" s="33">
        <v>1.8225772305320437E-4</v>
      </c>
      <c r="AE237" s="33">
        <v>-7.338205960482674E-5</v>
      </c>
      <c r="AF237" s="33">
        <v>-3.4300441249881066E-4</v>
      </c>
      <c r="AG237" s="33">
        <v>-6.3638865394494837E-6</v>
      </c>
      <c r="AH237" s="33">
        <v>-3.6407845334324111E-5</v>
      </c>
      <c r="AI237" s="33">
        <v>1.2975082026894702E-3</v>
      </c>
      <c r="AJ237" s="33">
        <v>-4.6364171108069231E-4</v>
      </c>
      <c r="AK237" s="33">
        <v>3.9115231393594318E-4</v>
      </c>
      <c r="AL237" s="33">
        <v>-2.4434512331793489E-4</v>
      </c>
      <c r="AM237" s="33">
        <v>1.4482931627670041E-4</v>
      </c>
      <c r="AN237" s="33">
        <v>8.4647252122451789E-4</v>
      </c>
      <c r="AO237" s="33">
        <v>4.0595113562839755E-5</v>
      </c>
      <c r="AP237" s="33">
        <v>7.9766921835847473E-4</v>
      </c>
      <c r="AQ237" s="33">
        <v>2.644802461503104E-5</v>
      </c>
      <c r="AR237" s="33">
        <v>-1.2890226010660454E-4</v>
      </c>
      <c r="AS237" s="33">
        <v>-8.1460195573442772E-5</v>
      </c>
      <c r="AT237" s="33">
        <v>1.1962152017295487E-5</v>
      </c>
      <c r="AU237" s="33">
        <v>-3.0068220155569448E-4</v>
      </c>
      <c r="AV237" s="33">
        <v>4.7085832106430584E-4</v>
      </c>
      <c r="AW237" s="33">
        <v>9.8868822380761291E-6</v>
      </c>
      <c r="AX237" s="33">
        <v>3.2062184323146923E-4</v>
      </c>
      <c r="AY237" s="33">
        <v>-1.9544212445426253E-5</v>
      </c>
      <c r="AZ237" s="33">
        <v>-6.9293541849381717E-5</v>
      </c>
      <c r="BA237" s="33">
        <v>1.1526728823210709E-5</v>
      </c>
      <c r="BB237" s="33">
        <v>-9.096764000579032E-5</v>
      </c>
      <c r="BC237" s="33">
        <v>4.739420656895691E-6</v>
      </c>
      <c r="BD237" s="33">
        <v>1.0098970658327861E-5</v>
      </c>
      <c r="BE237" s="33">
        <v>-1.1631604982419581E-5</v>
      </c>
      <c r="BF237" s="33">
        <v>1.1621483366727432E-5</v>
      </c>
      <c r="BG237" s="33">
        <v>-2.1365396245223924E-3</v>
      </c>
      <c r="BH237" s="33">
        <v>-1.6338246185485747E-4</v>
      </c>
      <c r="BI237" s="33">
        <v>-2.6812994547307041E-5</v>
      </c>
      <c r="BJ237" s="33">
        <v>-2.5097383974812004E-4</v>
      </c>
      <c r="BK237" s="33">
        <v>-6.9344626849853256E-4</v>
      </c>
      <c r="BL237" s="33">
        <v>9.4905102324878544E-6</v>
      </c>
      <c r="BM237" s="33">
        <v>-2.5570560095866245E-4</v>
      </c>
      <c r="BN237" s="33">
        <v>-2.7130203707463168E-4</v>
      </c>
      <c r="BO237" s="33">
        <v>-8.4693410504952974E-6</v>
      </c>
      <c r="BP237" s="33">
        <v>8.2736479299848348E-5</v>
      </c>
      <c r="BQ237" s="33">
        <v>7.6066501049298839E-5</v>
      </c>
      <c r="BR237" s="60"/>
      <c r="BS237" s="60"/>
      <c r="BT237" s="60"/>
      <c r="BU237" s="60"/>
    </row>
    <row r="238" spans="2:73" outlineLevel="1">
      <c r="B238" s="2">
        <v>224</v>
      </c>
      <c r="E238" t="s">
        <v>233</v>
      </c>
      <c r="F238" s="33"/>
      <c r="G238" s="33">
        <f t="shared" si="92"/>
        <v>0</v>
      </c>
      <c r="H238" s="33" t="e">
        <f t="shared" si="93"/>
        <v>#N/A</v>
      </c>
      <c r="I238" s="33" t="e">
        <f t="shared" si="93"/>
        <v>#N/A</v>
      </c>
      <c r="J238" s="33" t="e">
        <f t="shared" si="93"/>
        <v>#N/A</v>
      </c>
      <c r="K238" s="33" t="e">
        <f t="shared" si="93"/>
        <v>#N/A</v>
      </c>
      <c r="L238" s="33" t="e">
        <f t="shared" ref="L238:M238" si="106">L174*L217</f>
        <v>#N/A</v>
      </c>
      <c r="M238" s="33" t="e">
        <f t="shared" si="106"/>
        <v>#N/A</v>
      </c>
      <c r="N238" s="176"/>
      <c r="O238" s="178">
        <v>236</v>
      </c>
      <c r="Q238" s="33">
        <v>0.83227648794675935</v>
      </c>
      <c r="R238" s="33">
        <v>0.42063298301292035</v>
      </c>
      <c r="S238" s="33">
        <v>1.5589321112400212</v>
      </c>
      <c r="T238" s="33">
        <v>3.7543981353909878E-2</v>
      </c>
      <c r="U238" s="33">
        <v>1.2524423518321553E-3</v>
      </c>
      <c r="V238" s="33">
        <v>9.1614826186446355E-2</v>
      </c>
      <c r="W238" s="33">
        <v>0.57205246784722541</v>
      </c>
      <c r="X238" s="33">
        <v>1.3709801241294017</v>
      </c>
      <c r="Y238" s="33">
        <v>0.41182623167774501</v>
      </c>
      <c r="Z238" s="33">
        <v>0.11422706570318482</v>
      </c>
      <c r="AA238" s="33">
        <v>-1.343551575544516E-5</v>
      </c>
      <c r="AB238" s="33">
        <v>4.8527473489462798E-2</v>
      </c>
      <c r="AC238" s="33">
        <v>0.34035553325155249</v>
      </c>
      <c r="AD238" s="33">
        <v>0.14666062699353452</v>
      </c>
      <c r="AE238" s="33">
        <v>8.6893282482729817E-2</v>
      </c>
      <c r="AF238" s="33">
        <v>0.11826897635995408</v>
      </c>
      <c r="AG238" s="33">
        <v>1.035839338147639</v>
      </c>
      <c r="AH238" s="33">
        <v>2.1537189973025075E-2</v>
      </c>
      <c r="AI238" s="33">
        <v>0.47417019121075987</v>
      </c>
      <c r="AJ238" s="33">
        <v>3.0401769643581322E-2</v>
      </c>
      <c r="AK238" s="33">
        <v>0.49089200357934887</v>
      </c>
      <c r="AL238" s="33">
        <v>2.5818688348968499</v>
      </c>
      <c r="AM238" s="33">
        <v>1.0761298728163622</v>
      </c>
      <c r="AN238" s="33">
        <v>1.3747467175582035</v>
      </c>
      <c r="AO238" s="33">
        <v>0.36994710937660602</v>
      </c>
      <c r="AP238" s="33">
        <v>0.23124192856718148</v>
      </c>
      <c r="AQ238" s="33">
        <v>9.5657999736885643E-2</v>
      </c>
      <c r="AR238" s="33">
        <v>0.44414536123173093</v>
      </c>
      <c r="AS238" s="33">
        <v>0.35167712603625906</v>
      </c>
      <c r="AT238" s="33">
        <v>0.11398700807068453</v>
      </c>
      <c r="AU238" s="33">
        <v>3.832448615345925E-2</v>
      </c>
      <c r="AV238" s="33">
        <v>2.5245998479823971E-2</v>
      </c>
      <c r="AW238" s="33">
        <v>1.4434368616252397E-3</v>
      </c>
      <c r="AX238" s="33">
        <v>0.5020320052485362</v>
      </c>
      <c r="AY238" s="33">
        <v>9.3524167800612443E-2</v>
      </c>
      <c r="AZ238" s="33">
        <v>1.4047565095798111</v>
      </c>
      <c r="BA238" s="33">
        <v>4.1426610554465082E-3</v>
      </c>
      <c r="BB238" s="33">
        <v>0.41870725291369176</v>
      </c>
      <c r="BC238" s="33">
        <v>4.5581316377328227E-4</v>
      </c>
      <c r="BD238" s="33">
        <v>0.39620269390555313</v>
      </c>
      <c r="BE238" s="33">
        <v>8.0636902048440706E-2</v>
      </c>
      <c r="BF238" s="33">
        <v>0.45718688309288608</v>
      </c>
      <c r="BG238" s="33">
        <v>0.82742714250345495</v>
      </c>
      <c r="BH238" s="33">
        <v>1.1512836029066968</v>
      </c>
      <c r="BI238" s="33">
        <v>8.67408784147858E-3</v>
      </c>
      <c r="BJ238" s="33">
        <v>0.6189607477820942</v>
      </c>
      <c r="BK238" s="33">
        <v>0.76971989708958799</v>
      </c>
      <c r="BL238" s="33">
        <v>3.1850745270822475E-2</v>
      </c>
      <c r="BM238" s="33">
        <v>0.15161947631904898</v>
      </c>
      <c r="BN238" s="33">
        <v>1.1031348625163049</v>
      </c>
      <c r="BO238" s="33">
        <v>0.16975454767817563</v>
      </c>
      <c r="BP238" s="33">
        <v>7.8575672761069013E-2</v>
      </c>
      <c r="BQ238" s="33">
        <v>3.7368488503993623E-2</v>
      </c>
      <c r="BR238" s="60"/>
      <c r="BS238" s="60"/>
      <c r="BT238" s="60"/>
      <c r="BU238" s="60"/>
    </row>
    <row r="239" spans="2:73" outlineLevel="1">
      <c r="B239" s="2">
        <v>225</v>
      </c>
      <c r="E239" t="s">
        <v>234</v>
      </c>
      <c r="F239" s="33"/>
      <c r="G239" s="33">
        <f t="shared" si="92"/>
        <v>0</v>
      </c>
      <c r="H239" s="33" t="e">
        <f t="shared" si="93"/>
        <v>#N/A</v>
      </c>
      <c r="I239" s="33" t="e">
        <f t="shared" si="93"/>
        <v>#N/A</v>
      </c>
      <c r="J239" s="33" t="e">
        <f t="shared" si="93"/>
        <v>#N/A</v>
      </c>
      <c r="K239" s="33" t="e">
        <f t="shared" si="93"/>
        <v>#N/A</v>
      </c>
      <c r="L239" s="33" t="e">
        <f t="shared" ref="L239:M239" si="107">L175*L218</f>
        <v>#N/A</v>
      </c>
      <c r="M239" s="33" t="e">
        <f t="shared" si="107"/>
        <v>#N/A</v>
      </c>
      <c r="N239" s="176"/>
      <c r="O239" s="178">
        <v>237</v>
      </c>
      <c r="Q239" s="33">
        <v>0.72745396613526525</v>
      </c>
      <c r="R239" s="33">
        <v>0.29540265415348471</v>
      </c>
      <c r="S239" s="33">
        <v>1.042597263809256</v>
      </c>
      <c r="T239" s="33">
        <v>1.4808879590084987E-2</v>
      </c>
      <c r="U239" s="33">
        <v>-4.5208157167131522E-4</v>
      </c>
      <c r="V239" s="33">
        <v>5.2632503648115267E-2</v>
      </c>
      <c r="W239" s="33">
        <v>0.53789826430192711</v>
      </c>
      <c r="X239" s="33">
        <v>0.62599143300566706</v>
      </c>
      <c r="Y239" s="33">
        <v>0.20047959109598243</v>
      </c>
      <c r="Z239" s="33">
        <v>5.1037813909008897E-2</v>
      </c>
      <c r="AA239" s="33">
        <v>-1.1117123533451559E-5</v>
      </c>
      <c r="AB239" s="33">
        <v>9.2236005488266527E-3</v>
      </c>
      <c r="AC239" s="33">
        <v>0.15420022431836086</v>
      </c>
      <c r="AD239" s="33">
        <v>3.27021673666162E-2</v>
      </c>
      <c r="AE239" s="33">
        <v>4.9774876205450264E-2</v>
      </c>
      <c r="AF239" s="33">
        <v>9.140222203917496E-2</v>
      </c>
      <c r="AG239" s="33">
        <v>0.52184981182443935</v>
      </c>
      <c r="AH239" s="33">
        <v>1.2557777994039204E-2</v>
      </c>
      <c r="AI239" s="33">
        <v>0.11749478324586572</v>
      </c>
      <c r="AJ239" s="33">
        <v>9.9229515000775023E-2</v>
      </c>
      <c r="AK239" s="33">
        <v>0.22452537302914083</v>
      </c>
      <c r="AL239" s="33">
        <v>1.7220187250628862</v>
      </c>
      <c r="AM239" s="33">
        <v>0.13387879528557853</v>
      </c>
      <c r="AN239" s="33">
        <v>0.65168635418701149</v>
      </c>
      <c r="AO239" s="33">
        <v>0.18455236767035282</v>
      </c>
      <c r="AP239" s="33">
        <v>0.10089624183830855</v>
      </c>
      <c r="AQ239" s="33">
        <v>4.5302028562080224E-2</v>
      </c>
      <c r="AR239" s="33">
        <v>0.24347753947923007</v>
      </c>
      <c r="AS239" s="33">
        <v>0.13889363015282771</v>
      </c>
      <c r="AT239" s="33">
        <v>4.3052828548594539E-2</v>
      </c>
      <c r="AU239" s="33">
        <v>1.9845280999063349E-2</v>
      </c>
      <c r="AV239" s="33">
        <v>1.4486723115159812E-2</v>
      </c>
      <c r="AW239" s="33">
        <v>1.1113818250726634E-3</v>
      </c>
      <c r="AX239" s="33">
        <v>0.18641754604939373</v>
      </c>
      <c r="AY239" s="33">
        <v>5.5837074712860355E-2</v>
      </c>
      <c r="AZ239" s="33">
        <v>0.68692818087430507</v>
      </c>
      <c r="BA239" s="33">
        <v>5.4695356598777876E-4</v>
      </c>
      <c r="BB239" s="33">
        <v>0.18432384634063301</v>
      </c>
      <c r="BC239" s="33">
        <v>2.930606799089676E-4</v>
      </c>
      <c r="BD239" s="33">
        <v>0.31157036126657001</v>
      </c>
      <c r="BE239" s="33">
        <v>4.5397685461175889E-2</v>
      </c>
      <c r="BF239" s="33">
        <v>0.2646555376485718</v>
      </c>
      <c r="BG239" s="33">
        <v>0.4468518294718663</v>
      </c>
      <c r="BH239" s="33">
        <v>0.33028771089190595</v>
      </c>
      <c r="BI239" s="33">
        <v>4.2666093719277744E-3</v>
      </c>
      <c r="BJ239" s="33">
        <v>0.28570916656818213</v>
      </c>
      <c r="BK239" s="33">
        <v>0.5673073955159913</v>
      </c>
      <c r="BL239" s="33">
        <v>0.21189199491795113</v>
      </c>
      <c r="BM239" s="33">
        <v>8.0101182313117456E-2</v>
      </c>
      <c r="BN239" s="33">
        <v>0.54921509331459195</v>
      </c>
      <c r="BO239" s="33">
        <v>9.0603227577280593E-2</v>
      </c>
      <c r="BP239" s="33">
        <v>4.8352598538869265E-2</v>
      </c>
      <c r="BQ239" s="33">
        <v>2.0066763854871442E-2</v>
      </c>
      <c r="BR239" s="60"/>
      <c r="BS239" s="60"/>
      <c r="BT239" s="60"/>
      <c r="BU239" s="60"/>
    </row>
    <row r="240" spans="2:73" outlineLevel="1">
      <c r="B240" s="2">
        <v>226</v>
      </c>
      <c r="E240" t="s">
        <v>235</v>
      </c>
      <c r="F240" s="33"/>
      <c r="G240" s="33">
        <f t="shared" si="92"/>
        <v>0</v>
      </c>
      <c r="H240" s="33" t="e">
        <f t="shared" si="93"/>
        <v>#N/A</v>
      </c>
      <c r="I240" s="33" t="e">
        <f t="shared" si="93"/>
        <v>#N/A</v>
      </c>
      <c r="J240" s="33" t="e">
        <f t="shared" si="93"/>
        <v>#N/A</v>
      </c>
      <c r="K240" s="33" t="e">
        <f t="shared" si="93"/>
        <v>#N/A</v>
      </c>
      <c r="L240" s="33" t="e">
        <f t="shared" ref="L240:M240" si="108">L176*L219</f>
        <v>#N/A</v>
      </c>
      <c r="M240" s="33" t="e">
        <f t="shared" si="108"/>
        <v>#N/A</v>
      </c>
      <c r="N240" s="176"/>
      <c r="O240" s="178">
        <v>238</v>
      </c>
      <c r="Q240" s="33">
        <v>-1.6677458209768983</v>
      </c>
      <c r="R240" s="33">
        <v>-0.80742804690882242</v>
      </c>
      <c r="S240" s="33">
        <v>-2.8835471207039034</v>
      </c>
      <c r="T240" s="33">
        <v>-4.7774840505458542E-2</v>
      </c>
      <c r="U240" s="33">
        <v>1.542744083161472E-3</v>
      </c>
      <c r="V240" s="33">
        <v>-0.24578230976566778</v>
      </c>
      <c r="W240" s="33">
        <v>-1.2834392541579807</v>
      </c>
      <c r="X240" s="33">
        <v>-2.7595021953888121</v>
      </c>
      <c r="Y240" s="33">
        <v>-0.58995501653286342</v>
      </c>
      <c r="Z240" s="33">
        <v>-0.11936729951845779</v>
      </c>
      <c r="AA240" s="33">
        <v>-4.8221294356097927E-3</v>
      </c>
      <c r="AB240" s="33">
        <v>-3.9774901572050957E-2</v>
      </c>
      <c r="AC240" s="33">
        <v>-0.54717766708836113</v>
      </c>
      <c r="AD240" s="33">
        <v>-0.13294664781952062</v>
      </c>
      <c r="AE240" s="33">
        <v>-0.18437304109561467</v>
      </c>
      <c r="AF240" s="33">
        <v>-0.2058468819518961</v>
      </c>
      <c r="AG240" s="33">
        <v>-1.7754544915744122</v>
      </c>
      <c r="AH240" s="33">
        <v>-6.798005125589926E-2</v>
      </c>
      <c r="AI240" s="33">
        <v>-0.63945181241958948</v>
      </c>
      <c r="AJ240" s="33">
        <v>-0.11445648116070842</v>
      </c>
      <c r="AK240" s="33">
        <v>-1.4726074145684356</v>
      </c>
      <c r="AL240" s="33">
        <v>-3.5878592986879827</v>
      </c>
      <c r="AM240" s="33">
        <v>-1.0579868808235922</v>
      </c>
      <c r="AN240" s="33">
        <v>-1.7670878806871715</v>
      </c>
      <c r="AO240" s="33">
        <v>-0.44399671584732914</v>
      </c>
      <c r="AP240" s="33">
        <v>-0.51275613664626807</v>
      </c>
      <c r="AQ240" s="33">
        <v>-0.15003304034112394</v>
      </c>
      <c r="AR240" s="33">
        <v>-0.71391187090521813</v>
      </c>
      <c r="AS240" s="33">
        <v>-0.5240885771947984</v>
      </c>
      <c r="AT240" s="33">
        <v>-9.9590918968653755E-2</v>
      </c>
      <c r="AU240" s="33">
        <v>-6.4876444840102784E-2</v>
      </c>
      <c r="AV240" s="33">
        <v>-6.9690639850955888E-2</v>
      </c>
      <c r="AW240" s="33">
        <v>-1.142363766665338E-2</v>
      </c>
      <c r="AX240" s="33">
        <v>-0.65935370054727127</v>
      </c>
      <c r="AY240" s="33">
        <v>-0.20324993674739211</v>
      </c>
      <c r="AZ240" s="33">
        <v>-1.7360649222676918</v>
      </c>
      <c r="BA240" s="33">
        <v>-8.0839986492058969E-4</v>
      </c>
      <c r="BB240" s="33">
        <v>-0.68534583712904684</v>
      </c>
      <c r="BC240" s="33">
        <v>-2.8663822748366201E-2</v>
      </c>
      <c r="BD240" s="33">
        <v>-0.92702375648476565</v>
      </c>
      <c r="BE240" s="33">
        <v>-0.15598828626840405</v>
      </c>
      <c r="BF240" s="33">
        <v>-1.515568901998533</v>
      </c>
      <c r="BG240" s="33">
        <v>-1.2269612506477519</v>
      </c>
      <c r="BH240" s="33">
        <v>-1.4883086746727483</v>
      </c>
      <c r="BI240" s="33">
        <v>-5.1564487011537916E-2</v>
      </c>
      <c r="BJ240" s="33">
        <v>-0.87352755038953911</v>
      </c>
      <c r="BK240" s="33">
        <v>-1.4521090398078047</v>
      </c>
      <c r="BL240" s="33">
        <v>-0.98552419567725147</v>
      </c>
      <c r="BM240" s="33">
        <v>-0.33514462724882815</v>
      </c>
      <c r="BN240" s="33">
        <v>-1.5732376483050243</v>
      </c>
      <c r="BO240" s="33">
        <v>-0.34187591973970233</v>
      </c>
      <c r="BP240" s="33">
        <v>-9.9950802569241839E-2</v>
      </c>
      <c r="BQ240" s="33">
        <v>-5.7273348749480084E-2</v>
      </c>
      <c r="BR240" s="60"/>
      <c r="BS240" s="60"/>
      <c r="BT240" s="60"/>
      <c r="BU240" s="60"/>
    </row>
    <row r="241" spans="1:78" outlineLevel="1">
      <c r="B241" s="2">
        <v>227</v>
      </c>
      <c r="E241" t="s">
        <v>222</v>
      </c>
      <c r="F241" s="33"/>
      <c r="G241" s="33">
        <f t="shared" si="92"/>
        <v>0</v>
      </c>
      <c r="H241" s="33" t="e">
        <f t="shared" si="93"/>
        <v>#N/A</v>
      </c>
      <c r="I241" s="33" t="e">
        <f t="shared" si="93"/>
        <v>#N/A</v>
      </c>
      <c r="J241" s="33" t="e">
        <f t="shared" si="93"/>
        <v>#N/A</v>
      </c>
      <c r="K241" s="33" t="e">
        <f t="shared" si="93"/>
        <v>#N/A</v>
      </c>
      <c r="L241" s="33" t="e">
        <f t="shared" ref="L241:M241" si="109">L177*L220</f>
        <v>#N/A</v>
      </c>
      <c r="M241" s="33" t="e">
        <f t="shared" si="109"/>
        <v>#N/A</v>
      </c>
      <c r="N241" s="176"/>
      <c r="O241" s="178">
        <v>239</v>
      </c>
      <c r="Q241" s="33">
        <v>0.67008119906256924</v>
      </c>
      <c r="R241" s="33">
        <v>-9.4063241454194049E-2</v>
      </c>
      <c r="S241" s="33">
        <v>-0.98215294060740421</v>
      </c>
      <c r="T241" s="33">
        <v>-0.32348975686911302</v>
      </c>
      <c r="U241" s="33">
        <v>-0.16456115344815136</v>
      </c>
      <c r="V241" s="33">
        <v>-0.24755419234925932</v>
      </c>
      <c r="W241" s="33">
        <v>-0.82083349987183518</v>
      </c>
      <c r="X241" s="33">
        <v>-1.2539331503284608</v>
      </c>
      <c r="Y241" s="33">
        <v>-0.80863880588404391</v>
      </c>
      <c r="Z241" s="33">
        <v>6.6635698135065119E-2</v>
      </c>
      <c r="AA241" s="33">
        <v>-0.13366479917814725</v>
      </c>
      <c r="AB241" s="33">
        <v>-3.7216768374711183E-2</v>
      </c>
      <c r="AC241" s="33">
        <v>-0.58427781002289436</v>
      </c>
      <c r="AD241" s="33">
        <v>-0.53840378926033394</v>
      </c>
      <c r="AE241" s="33">
        <v>-0.35945646110554885</v>
      </c>
      <c r="AF241" s="33">
        <v>-0.68816384682632004</v>
      </c>
      <c r="AG241" s="33">
        <v>-0.9900678223376902</v>
      </c>
      <c r="AH241" s="33">
        <v>-0.24981474152048216</v>
      </c>
      <c r="AI241" s="33">
        <v>-0.55145311938548702</v>
      </c>
      <c r="AJ241" s="33">
        <v>-0.17063478207031485</v>
      </c>
      <c r="AK241" s="33">
        <v>-1.0211065444221197</v>
      </c>
      <c r="AL241" s="33">
        <v>-1.4071784676482058</v>
      </c>
      <c r="AM241" s="33">
        <v>-1.0004017257487179</v>
      </c>
      <c r="AN241" s="33">
        <v>1.0724030311553781</v>
      </c>
      <c r="AO241" s="33">
        <v>0.21980898287174333</v>
      </c>
      <c r="AP241" s="33">
        <v>-0.30342866097022003</v>
      </c>
      <c r="AQ241" s="33">
        <v>-0.5497633949286771</v>
      </c>
      <c r="AR241" s="33">
        <v>-0.79381547911291994</v>
      </c>
      <c r="AS241" s="33">
        <v>-0.51125301179373295</v>
      </c>
      <c r="AT241" s="33">
        <v>1.0682665081458037E-2</v>
      </c>
      <c r="AU241" s="33">
        <v>-0.13651063767697338</v>
      </c>
      <c r="AV241" s="33">
        <v>-0.26948392655012504</v>
      </c>
      <c r="AW241" s="33">
        <v>-1.4416888235195189E-2</v>
      </c>
      <c r="AX241" s="33">
        <v>-0.58158596753399605</v>
      </c>
      <c r="AY241" s="33">
        <v>-0.38359465866035519</v>
      </c>
      <c r="AZ241" s="33">
        <v>-0.61486776733400983</v>
      </c>
      <c r="BA241" s="33">
        <v>-0.13836249525965558</v>
      </c>
      <c r="BB241" s="33">
        <v>-0.75143092970513659</v>
      </c>
      <c r="BC241" s="33">
        <v>-0.21470097392357013</v>
      </c>
      <c r="BD241" s="33">
        <v>-0.65180868386478097</v>
      </c>
      <c r="BE241" s="33">
        <v>-0.36978463827678365</v>
      </c>
      <c r="BF241" s="33">
        <v>-1.0718603822811834</v>
      </c>
      <c r="BG241" s="33">
        <v>-0.93028059173048416</v>
      </c>
      <c r="BH241" s="33">
        <v>-0.54256967417685287</v>
      </c>
      <c r="BI241" s="33">
        <v>-0.22203835052374399</v>
      </c>
      <c r="BJ241" s="33">
        <v>-0.83234624644658295</v>
      </c>
      <c r="BK241" s="33">
        <v>0.5616431598183601</v>
      </c>
      <c r="BL241" s="33">
        <v>-0.67243622826667648</v>
      </c>
      <c r="BM241" s="33">
        <v>-0.50790982009164043</v>
      </c>
      <c r="BN241" s="33">
        <v>-0.87760784653172497</v>
      </c>
      <c r="BO241" s="33">
        <v>-0.4775014448935051</v>
      </c>
      <c r="BP241" s="33">
        <v>8.0335527222135661E-2</v>
      </c>
      <c r="BQ241" s="33">
        <v>-8.0850833111622181E-2</v>
      </c>
      <c r="BR241" s="60"/>
      <c r="BS241" s="60"/>
      <c r="BT241" s="60"/>
      <c r="BU241" s="60"/>
    </row>
    <row r="242" spans="1:78" outlineLevel="1">
      <c r="B242" s="2">
        <v>228</v>
      </c>
      <c r="E242" t="s">
        <v>223</v>
      </c>
      <c r="F242" s="33"/>
      <c r="G242" s="33">
        <f t="shared" si="92"/>
        <v>0</v>
      </c>
      <c r="H242" s="33" t="e">
        <f t="shared" ref="H242:K243" si="110">H178*H221</f>
        <v>#DIV/0!</v>
      </c>
      <c r="I242" s="33" t="e">
        <f t="shared" si="110"/>
        <v>#DIV/0!</v>
      </c>
      <c r="J242" s="33" t="e">
        <f t="shared" si="110"/>
        <v>#DIV/0!</v>
      </c>
      <c r="K242" s="33" t="e">
        <f t="shared" si="110"/>
        <v>#DIV/0!</v>
      </c>
      <c r="L242" s="33" t="e">
        <f t="shared" ref="L242:M242" si="111">L178*L221</f>
        <v>#DIV/0!</v>
      </c>
      <c r="M242" s="33" t="e">
        <f t="shared" si="111"/>
        <v>#DIV/0!</v>
      </c>
      <c r="N242" s="176"/>
      <c r="O242" s="178">
        <v>240</v>
      </c>
      <c r="Q242" s="33">
        <v>1.1829080723504283E-2</v>
      </c>
      <c r="R242" s="33">
        <v>9.5014320622742211E-3</v>
      </c>
      <c r="S242" s="33">
        <v>-3.3949344211067958E-3</v>
      </c>
      <c r="T242" s="33">
        <v>4.5276013717070341E-3</v>
      </c>
      <c r="U242" s="33">
        <v>6.1371632517058083E-3</v>
      </c>
      <c r="V242" s="33">
        <v>1.0273704191830633E-2</v>
      </c>
      <c r="W242" s="33">
        <v>1.6228015058440223E-2</v>
      </c>
      <c r="X242" s="33">
        <v>4.8368006170805375E-2</v>
      </c>
      <c r="Y242" s="33">
        <v>3.5851102059338857E-3</v>
      </c>
      <c r="Z242" s="33">
        <v>1.5907664985141099E-2</v>
      </c>
      <c r="AA242" s="33">
        <v>1.2270757520590623E-2</v>
      </c>
      <c r="AB242" s="33">
        <v>8.339743428083371E-3</v>
      </c>
      <c r="AC242" s="33">
        <v>2.1338440740411871E-2</v>
      </c>
      <c r="AD242" s="33">
        <v>1.6853353907159689E-2</v>
      </c>
      <c r="AE242" s="33">
        <v>1.2707072739477529E-2</v>
      </c>
      <c r="AF242" s="33">
        <v>1.4823067744897266E-2</v>
      </c>
      <c r="AG242" s="33">
        <v>-2.9465346005688844E-4</v>
      </c>
      <c r="AH242" s="33">
        <v>2.6942811670526007E-3</v>
      </c>
      <c r="AI242" s="33">
        <v>1.0637802859317298E-2</v>
      </c>
      <c r="AJ242" s="33">
        <v>8.9489530789501805E-3</v>
      </c>
      <c r="AK242" s="33">
        <v>-1.6480744972280801E-3</v>
      </c>
      <c r="AL242" s="33">
        <v>5.9456138750058098E-3</v>
      </c>
      <c r="AM242" s="33">
        <v>3.607140993957563E-3</v>
      </c>
      <c r="AN242" s="33">
        <v>1.3793791553721192E-2</v>
      </c>
      <c r="AO242" s="33">
        <v>2.0634228605758028E-2</v>
      </c>
      <c r="AP242" s="33">
        <v>6.3436038373107656E-2</v>
      </c>
      <c r="AQ242" s="33">
        <v>4.9941387033180743E-3</v>
      </c>
      <c r="AR242" s="33">
        <v>1.7996197697779489E-2</v>
      </c>
      <c r="AS242" s="33">
        <v>1.4225465769000235E-2</v>
      </c>
      <c r="AT242" s="33">
        <v>1.4200007219714039E-2</v>
      </c>
      <c r="AU242" s="33">
        <v>1.6930002321175606E-2</v>
      </c>
      <c r="AV242" s="33">
        <v>9.941420008394642E-3</v>
      </c>
      <c r="AW242" s="33">
        <v>2.1232672748166304E-2</v>
      </c>
      <c r="AX242" s="33">
        <v>2.0867436703471267E-2</v>
      </c>
      <c r="AY242" s="33">
        <v>2.7122261365808789E-3</v>
      </c>
      <c r="AZ242" s="33">
        <v>-1.8890291743426935E-3</v>
      </c>
      <c r="BA242" s="33">
        <v>2.3260384613390434E-2</v>
      </c>
      <c r="BB242" s="33">
        <v>1.4520411111962376E-2</v>
      </c>
      <c r="BC242" s="33">
        <v>1.8486411209209231E-2</v>
      </c>
      <c r="BD242" s="33">
        <v>1.1031444609745649E-2</v>
      </c>
      <c r="BE242" s="33">
        <v>2.7791071786981629E-3</v>
      </c>
      <c r="BF242" s="33">
        <v>5.2736542038521799E-3</v>
      </c>
      <c r="BG242" s="33">
        <v>4.7482422949334481E-3</v>
      </c>
      <c r="BH242" s="33">
        <v>8.5783967629999847E-3</v>
      </c>
      <c r="BI242" s="33">
        <v>3.2186091150966691E-3</v>
      </c>
      <c r="BJ242" s="33">
        <v>3.0621995448660781E-2</v>
      </c>
      <c r="BK242" s="33">
        <v>1.0167851807607793E-2</v>
      </c>
      <c r="BL242" s="33">
        <v>2.5896043720487975E-2</v>
      </c>
      <c r="BM242" s="33">
        <v>2.1250120811280488E-2</v>
      </c>
      <c r="BN242" s="33">
        <v>2.2191873933675148E-2</v>
      </c>
      <c r="BO242" s="33">
        <v>1.1163241317493947E-2</v>
      </c>
      <c r="BP242" s="33">
        <v>1.6966881508229639E-2</v>
      </c>
      <c r="BQ242" s="33">
        <v>1.6937873131757056E-2</v>
      </c>
      <c r="BR242" s="60"/>
      <c r="BS242" s="60"/>
      <c r="BT242" s="60"/>
      <c r="BU242" s="60"/>
    </row>
    <row r="243" spans="1:78" outlineLevel="1">
      <c r="B243" s="2">
        <v>229</v>
      </c>
      <c r="E243" t="s">
        <v>224</v>
      </c>
      <c r="F243" s="33"/>
      <c r="G243" s="33">
        <f t="shared" si="92"/>
        <v>0</v>
      </c>
      <c r="H243" s="33">
        <f t="shared" si="110"/>
        <v>0</v>
      </c>
      <c r="I243" s="33">
        <f t="shared" si="110"/>
        <v>0</v>
      </c>
      <c r="J243" s="33">
        <f t="shared" si="110"/>
        <v>0</v>
      </c>
      <c r="K243" s="33">
        <f t="shared" si="110"/>
        <v>0</v>
      </c>
      <c r="L243" s="33">
        <f t="shared" ref="L243:M243" si="112">L179*L222</f>
        <v>0</v>
      </c>
      <c r="M243" s="33">
        <f t="shared" si="112"/>
        <v>0</v>
      </c>
      <c r="N243" s="176"/>
      <c r="O243" s="178">
        <v>241</v>
      </c>
      <c r="Q243" s="33">
        <v>0.30216153721516081</v>
      </c>
      <c r="R243" s="33">
        <v>0.30145546015607766</v>
      </c>
      <c r="S243" s="33">
        <v>0.30617877707264651</v>
      </c>
      <c r="T243" s="33">
        <v>0.30519937644869849</v>
      </c>
      <c r="U243" s="33">
        <v>0.30756599391311124</v>
      </c>
      <c r="V243" s="33">
        <v>0.30432962030452632</v>
      </c>
      <c r="W243" s="33">
        <v>0.30903296880676268</v>
      </c>
      <c r="X243" s="33">
        <v>0.31345310326667453</v>
      </c>
      <c r="Y243" s="33">
        <v>0.30971199580308234</v>
      </c>
      <c r="Z243" s="33">
        <v>0.30558886183589246</v>
      </c>
      <c r="AA243" s="33">
        <v>0.31163845809369362</v>
      </c>
      <c r="AB243" s="33">
        <v>0.30520845852189371</v>
      </c>
      <c r="AC243" s="33">
        <v>0.30510749449890701</v>
      </c>
      <c r="AD243" s="33">
        <v>0.30811059237069283</v>
      </c>
      <c r="AE243" s="33">
        <v>0.30724984883299744</v>
      </c>
      <c r="AF243" s="33">
        <v>0.30490943970434209</v>
      </c>
      <c r="AG243" s="33">
        <v>0.30948232782424445</v>
      </c>
      <c r="AH243" s="33">
        <v>0.30890627484027183</v>
      </c>
      <c r="AI243" s="33">
        <v>0.30349442774373092</v>
      </c>
      <c r="AJ243" s="33">
        <v>0.3105914209897826</v>
      </c>
      <c r="AK243" s="33">
        <v>0.30604949991606817</v>
      </c>
      <c r="AL243" s="33">
        <v>0.30281544846760761</v>
      </c>
      <c r="AM243" s="33">
        <v>0.31286700452276994</v>
      </c>
      <c r="AN243" s="33">
        <v>0.30561541066206704</v>
      </c>
      <c r="AO243" s="33">
        <v>0.30435378412666797</v>
      </c>
      <c r="AP243" s="33">
        <v>0.30258955225138728</v>
      </c>
      <c r="AQ243" s="33">
        <v>0.30824608252551772</v>
      </c>
      <c r="AR243" s="33">
        <v>0.30461935594064854</v>
      </c>
      <c r="AS243" s="33">
        <v>0.30383013544229892</v>
      </c>
      <c r="AT243" s="33">
        <v>0.30539274097255253</v>
      </c>
      <c r="AU243" s="33">
        <v>0.31050828636986405</v>
      </c>
      <c r="AV243" s="33">
        <v>0.31172833704813502</v>
      </c>
      <c r="AW243" s="33">
        <v>0.29564053014739872</v>
      </c>
      <c r="AX243" s="33">
        <v>0.30418026844702617</v>
      </c>
      <c r="AY243" s="33">
        <v>0.30718149322836491</v>
      </c>
      <c r="AZ243" s="33">
        <v>0.31743696250634607</v>
      </c>
      <c r="BA243" s="33">
        <v>0.3087841186243222</v>
      </c>
      <c r="BB243" s="33">
        <v>0.30942892032619984</v>
      </c>
      <c r="BC243" s="33">
        <v>0.3051528253879407</v>
      </c>
      <c r="BD243" s="33">
        <v>0.30900862029787568</v>
      </c>
      <c r="BE243" s="33">
        <v>0.30728291963346266</v>
      </c>
      <c r="BF243" s="33">
        <v>0.3069748108828087</v>
      </c>
      <c r="BG243" s="33">
        <v>0.30406340111326158</v>
      </c>
      <c r="BH243" s="33">
        <v>0.30375022421581044</v>
      </c>
      <c r="BI243" s="33">
        <v>0.3109789389861829</v>
      </c>
      <c r="BJ243" s="33">
        <v>0.30461378464297495</v>
      </c>
      <c r="BK243" s="33">
        <v>0.30367392629666401</v>
      </c>
      <c r="BL243" s="33">
        <v>0.30172572958056509</v>
      </c>
      <c r="BM243" s="33">
        <v>0.30497706343327996</v>
      </c>
      <c r="BN243" s="33">
        <v>0.30306124980894988</v>
      </c>
      <c r="BO243" s="33">
        <v>0.30518308304774039</v>
      </c>
      <c r="BP243" s="33">
        <v>0.3094218575378912</v>
      </c>
      <c r="BQ243" s="33">
        <v>0.3059336592047941</v>
      </c>
      <c r="BR243" s="60"/>
      <c r="BS243" s="60"/>
      <c r="BT243" s="60"/>
      <c r="BU243" s="60"/>
    </row>
    <row r="244" spans="1:78" outlineLevel="1">
      <c r="B244" s="2">
        <v>230</v>
      </c>
      <c r="E244"/>
      <c r="O244" s="178">
        <v>242</v>
      </c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 s="60"/>
      <c r="BS244" s="60"/>
      <c r="BT244" s="60"/>
      <c r="BU244" s="60"/>
    </row>
    <row r="245" spans="1:78" outlineLevel="1">
      <c r="B245" s="2">
        <v>231</v>
      </c>
      <c r="E245" t="s">
        <v>240</v>
      </c>
      <c r="F245" s="27"/>
      <c r="G245" s="27">
        <f>HLOOKUP($E$3,$P$3:$BW$269,O245,FALSE)</f>
        <v>0</v>
      </c>
      <c r="H245" s="27" t="e">
        <f t="shared" ref="H245:K245" si="113">SUM(H226:H243)</f>
        <v>#DIV/0!</v>
      </c>
      <c r="I245" s="27" t="e">
        <f t="shared" si="113"/>
        <v>#DIV/0!</v>
      </c>
      <c r="J245" s="27" t="e">
        <f t="shared" si="113"/>
        <v>#DIV/0!</v>
      </c>
      <c r="K245" s="27" t="e">
        <f t="shared" si="113"/>
        <v>#DIV/0!</v>
      </c>
      <c r="L245" s="27" t="e">
        <f t="shared" ref="L245:M245" si="114">SUM(L226:L243)</f>
        <v>#DIV/0!</v>
      </c>
      <c r="M245" s="27" t="e">
        <f t="shared" si="114"/>
        <v>#DIV/0!</v>
      </c>
      <c r="N245" s="172"/>
      <c r="O245" s="178">
        <v>243</v>
      </c>
      <c r="Q245" s="27">
        <v>15.585381360993882</v>
      </c>
      <c r="R245" s="27">
        <v>11.806538738237089</v>
      </c>
      <c r="S245" s="27">
        <v>9.5058393541754942</v>
      </c>
      <c r="T245" s="27">
        <v>12.309491328756149</v>
      </c>
      <c r="U245" s="27">
        <v>12.85516754642784</v>
      </c>
      <c r="V245" s="27">
        <v>12.232772682449841</v>
      </c>
      <c r="W245" s="27">
        <v>10.702744206589898</v>
      </c>
      <c r="X245" s="27">
        <v>9.7283118496893497</v>
      </c>
      <c r="Y245" s="27">
        <v>10.998632894480812</v>
      </c>
      <c r="Z245" s="27">
        <v>13.618432460544856</v>
      </c>
      <c r="AA245" s="27">
        <v>12.869364637629552</v>
      </c>
      <c r="AB245" s="27">
        <v>13.215818068319368</v>
      </c>
      <c r="AC245" s="27">
        <v>11.610542492794837</v>
      </c>
      <c r="AD245" s="27">
        <v>11.837603413518739</v>
      </c>
      <c r="AE245" s="27">
        <v>12.055172223482833</v>
      </c>
      <c r="AF245" s="27">
        <v>11.648760475826604</v>
      </c>
      <c r="AG245" s="27">
        <v>10.042105279030338</v>
      </c>
      <c r="AH245" s="27">
        <v>12.531080962682905</v>
      </c>
      <c r="AI245" s="27">
        <v>11.247369986360285</v>
      </c>
      <c r="AJ245" s="27">
        <v>12.147662540475997</v>
      </c>
      <c r="AK245" s="27">
        <v>9.7201990671545602</v>
      </c>
      <c r="AL245" s="27">
        <v>8.9791916554751321</v>
      </c>
      <c r="AM245" s="27">
        <v>10.325536973994064</v>
      </c>
      <c r="AN245" s="27">
        <v>16.070057020334879</v>
      </c>
      <c r="AO245" s="27">
        <v>14.242700402846541</v>
      </c>
      <c r="AP245" s="27">
        <v>11.975607520579238</v>
      </c>
      <c r="AQ245" s="27">
        <v>11.94266259820434</v>
      </c>
      <c r="AR245" s="27">
        <v>11.034623836440103</v>
      </c>
      <c r="AS245" s="27">
        <v>11.510977428517068</v>
      </c>
      <c r="AT245" s="27">
        <v>13.614186853190281</v>
      </c>
      <c r="AU245" s="27">
        <v>12.558278998961947</v>
      </c>
      <c r="AV245" s="27">
        <v>12.414726678527074</v>
      </c>
      <c r="AW245" s="27">
        <v>12.920164323573312</v>
      </c>
      <c r="AX245" s="27">
        <v>11.17482601276995</v>
      </c>
      <c r="AY245" s="27">
        <v>12.089699861373928</v>
      </c>
      <c r="AZ245" s="27">
        <v>10.838907738873585</v>
      </c>
      <c r="BA245" s="27">
        <v>12.946339160612315</v>
      </c>
      <c r="BB245" s="27">
        <v>11.123164912654163</v>
      </c>
      <c r="BC245" s="27">
        <v>12.644846399106589</v>
      </c>
      <c r="BD245" s="27">
        <v>11.280520546964752</v>
      </c>
      <c r="BE245" s="27">
        <v>12.221864860990097</v>
      </c>
      <c r="BF245" s="27">
        <v>10.18207343848132</v>
      </c>
      <c r="BG245" s="27">
        <v>10.434292506948987</v>
      </c>
      <c r="BH245" s="27">
        <v>10.264775857512571</v>
      </c>
      <c r="BI245" s="27">
        <v>12.643643943612309</v>
      </c>
      <c r="BJ245" s="27">
        <v>10.786724352128195</v>
      </c>
      <c r="BK245" s="27">
        <v>15.204709675870882</v>
      </c>
      <c r="BL245" s="27">
        <v>11.345282142407424</v>
      </c>
      <c r="BM245" s="27">
        <v>11.877115635870535</v>
      </c>
      <c r="BN245" s="27">
        <v>10.334771427542913</v>
      </c>
      <c r="BO245" s="27">
        <v>11.917542772583726</v>
      </c>
      <c r="BP245" s="27">
        <v>13.65611438328564</v>
      </c>
      <c r="BQ245" s="27">
        <v>13.311359911848246</v>
      </c>
      <c r="BR245" s="60"/>
      <c r="BS245" s="60"/>
      <c r="BT245" s="60"/>
      <c r="BU245" s="60"/>
    </row>
    <row r="246" spans="1:78" outlineLevel="1">
      <c r="B246" s="2">
        <v>232</v>
      </c>
      <c r="E246" t="s">
        <v>241</v>
      </c>
      <c r="F246" s="6"/>
      <c r="G246" s="6">
        <f>HLOOKUP($E$3,$P$3:$BW$269,O246,FALSE)</f>
        <v>0</v>
      </c>
      <c r="H246" s="6" t="e">
        <f t="shared" ref="H246:K246" si="115">EXP(H245)</f>
        <v>#DIV/0!</v>
      </c>
      <c r="I246" s="6" t="e">
        <f t="shared" si="115"/>
        <v>#DIV/0!</v>
      </c>
      <c r="J246" s="6" t="e">
        <f t="shared" si="115"/>
        <v>#DIV/0!</v>
      </c>
      <c r="K246" s="6" t="e">
        <f t="shared" si="115"/>
        <v>#DIV/0!</v>
      </c>
      <c r="L246" s="6" t="e">
        <f t="shared" ref="L246:M246" si="116">EXP(L245)</f>
        <v>#DIV/0!</v>
      </c>
      <c r="M246" s="6" t="e">
        <f t="shared" si="116"/>
        <v>#DIV/0!</v>
      </c>
      <c r="N246" s="63"/>
      <c r="O246" s="178">
        <v>244</v>
      </c>
      <c r="Q246" s="6">
        <v>5870094.9139103061</v>
      </c>
      <c r="R246" s="6">
        <v>134126.51002853614</v>
      </c>
      <c r="S246" s="6">
        <v>13437.96722066475</v>
      </c>
      <c r="T246" s="6">
        <v>221791.12260110865</v>
      </c>
      <c r="U246" s="6">
        <v>382761.57182042638</v>
      </c>
      <c r="V246" s="6">
        <v>205411.93531365794</v>
      </c>
      <c r="W246" s="6">
        <v>44477.74392777562</v>
      </c>
      <c r="X246" s="6">
        <v>16786.19077475592</v>
      </c>
      <c r="Y246" s="6">
        <v>59792.343371825598</v>
      </c>
      <c r="Z246" s="6">
        <v>821126.50294758636</v>
      </c>
      <c r="AA246" s="6">
        <v>388234.430174382</v>
      </c>
      <c r="AB246" s="6">
        <v>548980.42730631435</v>
      </c>
      <c r="AC246" s="6">
        <v>110254.04619254943</v>
      </c>
      <c r="AD246" s="6">
        <v>138358.49886684513</v>
      </c>
      <c r="AE246" s="6">
        <v>171986.66495916073</v>
      </c>
      <c r="AF246" s="6">
        <v>114549.28841130568</v>
      </c>
      <c r="AG246" s="6">
        <v>22973.698085142118</v>
      </c>
      <c r="AH246" s="6">
        <v>276808.43144457787</v>
      </c>
      <c r="AI246" s="6">
        <v>76677.990182249574</v>
      </c>
      <c r="AJ246" s="6">
        <v>188652.60623351249</v>
      </c>
      <c r="AK246" s="6">
        <v>16650.558978953304</v>
      </c>
      <c r="AL246" s="6">
        <v>7936.2143265608129</v>
      </c>
      <c r="AM246" s="6">
        <v>30501.677893807318</v>
      </c>
      <c r="AN246" s="6">
        <v>9530969.6763627101</v>
      </c>
      <c r="AO246" s="6">
        <v>1532943.655609116</v>
      </c>
      <c r="AP246" s="6">
        <v>158832.82620646284</v>
      </c>
      <c r="AQ246" s="6">
        <v>153685.34827415048</v>
      </c>
      <c r="AR246" s="6">
        <v>61983.520879997595</v>
      </c>
      <c r="AS246" s="6">
        <v>99805.385973836732</v>
      </c>
      <c r="AT246" s="6">
        <v>817647.71224282123</v>
      </c>
      <c r="AU246" s="6">
        <v>284440.39393957326</v>
      </c>
      <c r="AV246" s="6">
        <v>246403.73739534922</v>
      </c>
      <c r="AW246" s="6">
        <v>408466.14912654681</v>
      </c>
      <c r="AX246" s="6">
        <v>71312.436258457019</v>
      </c>
      <c r="AY246" s="6">
        <v>178028.66602176055</v>
      </c>
      <c r="AZ246" s="6">
        <v>50965.67973855311</v>
      </c>
      <c r="BA246" s="6">
        <v>419298.8374728476</v>
      </c>
      <c r="BB246" s="6">
        <v>67721.901360979798</v>
      </c>
      <c r="BC246" s="6">
        <v>310160.87674967229</v>
      </c>
      <c r="BD246" s="6">
        <v>79262.511014037547</v>
      </c>
      <c r="BE246" s="6">
        <v>203183.51430168012</v>
      </c>
      <c r="BF246" s="6">
        <v>26425.201563874376</v>
      </c>
      <c r="BG246" s="6">
        <v>34006.008444763938</v>
      </c>
      <c r="BH246" s="6">
        <v>28703.543399173479</v>
      </c>
      <c r="BI246" s="6">
        <v>309788.14624014945</v>
      </c>
      <c r="BJ246" s="6">
        <v>48374.318971680739</v>
      </c>
      <c r="BK246" s="6">
        <v>4011635.918722196</v>
      </c>
      <c r="BL246" s="6">
        <v>84565.54071027787</v>
      </c>
      <c r="BM246" s="6">
        <v>143934.79102206489</v>
      </c>
      <c r="BN246" s="6">
        <v>30784.648751237037</v>
      </c>
      <c r="BO246" s="6">
        <v>149872.88381799485</v>
      </c>
      <c r="BP246" s="6">
        <v>852658.49034265743</v>
      </c>
      <c r="BQ246" s="6">
        <v>604018.38297824259</v>
      </c>
      <c r="BR246" s="60"/>
      <c r="BS246" s="60"/>
      <c r="BT246" s="60"/>
      <c r="BU246" s="60"/>
    </row>
    <row r="247" spans="1:78" outlineLevel="1">
      <c r="B247" s="2">
        <v>233</v>
      </c>
      <c r="E247" t="s">
        <v>242</v>
      </c>
      <c r="F247" s="15"/>
      <c r="G247" s="15">
        <f>HLOOKUP($E$3,$P$3:$BW$269,O247,FALSE)</f>
        <v>0</v>
      </c>
      <c r="H247" s="15" t="e">
        <f t="shared" ref="H247:K247" si="117">H137</f>
        <v>#DIV/0!</v>
      </c>
      <c r="I247" s="15" t="e">
        <f t="shared" si="117"/>
        <v>#DIV/0!</v>
      </c>
      <c r="J247" s="15" t="e">
        <f t="shared" si="117"/>
        <v>#DIV/0!</v>
      </c>
      <c r="K247" s="15" t="e">
        <f t="shared" si="117"/>
        <v>#DIV/0!</v>
      </c>
      <c r="L247" s="15" t="e">
        <f t="shared" ref="L247:M247" si="118">L137</f>
        <v>#DIV/0!</v>
      </c>
      <c r="M247" s="15" t="e">
        <f t="shared" si="118"/>
        <v>#DIV/0!</v>
      </c>
      <c r="N247" s="168"/>
      <c r="O247" s="178">
        <v>245</v>
      </c>
      <c r="Q247" s="15">
        <v>187.03688725906395</v>
      </c>
      <c r="R247" s="15">
        <v>148.34037080609775</v>
      </c>
      <c r="S247" s="15">
        <v>157.48465855325765</v>
      </c>
      <c r="T247" s="15">
        <v>170.50748834136019</v>
      </c>
      <c r="U247" s="15">
        <v>179.67785808938717</v>
      </c>
      <c r="V247" s="15">
        <v>157.71987135324989</v>
      </c>
      <c r="W247" s="15">
        <v>167.96667368949718</v>
      </c>
      <c r="X247" s="15">
        <v>185.59972741509449</v>
      </c>
      <c r="Y247" s="15">
        <v>191.43995238075385</v>
      </c>
      <c r="Z247" s="15">
        <v>187.92797845531874</v>
      </c>
      <c r="AA247" s="15">
        <v>162.90527194756368</v>
      </c>
      <c r="AB247" s="15">
        <v>191.43995238075385</v>
      </c>
      <c r="AC247" s="15">
        <v>152.15503986595184</v>
      </c>
      <c r="AD247" s="15">
        <v>163.888848024981</v>
      </c>
      <c r="AE247" s="15">
        <v>191.43995238075385</v>
      </c>
      <c r="AF247" s="15">
        <v>160.10435146275455</v>
      </c>
      <c r="AG247" s="15">
        <v>157.48465855325765</v>
      </c>
      <c r="AH247" s="15">
        <v>159.55115677537961</v>
      </c>
      <c r="AI247" s="15">
        <v>179.67785808938717</v>
      </c>
      <c r="AJ247" s="15">
        <v>183.35737267422468</v>
      </c>
      <c r="AK247" s="15">
        <v>159.55115677537961</v>
      </c>
      <c r="AL247" s="15">
        <v>145.46099651439201</v>
      </c>
      <c r="AM247" s="15">
        <v>145.46099651439201</v>
      </c>
      <c r="AN247" s="15">
        <v>177.01713271459982</v>
      </c>
      <c r="AO247" s="15">
        <v>185.59972741509449</v>
      </c>
      <c r="AP247" s="15">
        <v>175.48125878750818</v>
      </c>
      <c r="AQ247" s="15">
        <v>152.04366066680421</v>
      </c>
      <c r="AR247" s="15">
        <v>160.67149259591329</v>
      </c>
      <c r="AS247" s="15">
        <v>162.1181157897912</v>
      </c>
      <c r="AT247" s="15">
        <v>163.888848024981</v>
      </c>
      <c r="AU247" s="15">
        <v>179.67785808938717</v>
      </c>
      <c r="AV247" s="15">
        <v>181.25907302328642</v>
      </c>
      <c r="AW247" s="15">
        <v>157.71987135324989</v>
      </c>
      <c r="AX247" s="15">
        <v>157.71987135324989</v>
      </c>
      <c r="AY247" s="15">
        <v>148.75497279207428</v>
      </c>
      <c r="AZ247" s="15">
        <v>165.4725636336521</v>
      </c>
      <c r="BA247" s="15">
        <v>183.35737267422468</v>
      </c>
      <c r="BB247" s="15">
        <v>181.25907302328642</v>
      </c>
      <c r="BC247" s="15">
        <v>187.03688725906395</v>
      </c>
      <c r="BD247" s="15">
        <v>136.89547782398475</v>
      </c>
      <c r="BE247" s="15">
        <v>148.34037080609775</v>
      </c>
      <c r="BF247" s="15">
        <v>136.89547782398475</v>
      </c>
      <c r="BG247" s="15">
        <v>158.28699440194089</v>
      </c>
      <c r="BH247" s="15">
        <v>157.48465855325765</v>
      </c>
      <c r="BI247" s="15">
        <v>157.48465855325765</v>
      </c>
      <c r="BJ247" s="15">
        <v>168.79567169799981</v>
      </c>
      <c r="BK247" s="15">
        <v>187.03688725906395</v>
      </c>
      <c r="BL247" s="15">
        <v>175.48125878750818</v>
      </c>
      <c r="BM247" s="15">
        <v>157.71987135324989</v>
      </c>
      <c r="BN247" s="15">
        <v>159.33261409187875</v>
      </c>
      <c r="BO247" s="15">
        <v>144.1210537005386</v>
      </c>
      <c r="BP247" s="15">
        <v>174.54593932684608</v>
      </c>
      <c r="BQ247" s="15">
        <v>174.544174483219</v>
      </c>
      <c r="BR247" s="60"/>
      <c r="BS247" s="60"/>
      <c r="BT247" s="60"/>
      <c r="BU247" s="60"/>
    </row>
    <row r="248" spans="1:78">
      <c r="B248" s="2">
        <v>234</v>
      </c>
      <c r="E248" s="8" t="s">
        <v>243</v>
      </c>
      <c r="F248" s="6"/>
      <c r="G248" s="6">
        <f>HLOOKUP($E$3,$P$3:$BW$269,O248,FALSE)</f>
        <v>0</v>
      </c>
      <c r="H248" s="6" t="e">
        <f t="shared" ref="H248:K248" si="119">H246*H247</f>
        <v>#DIV/0!</v>
      </c>
      <c r="I248" s="6" t="e">
        <f t="shared" si="119"/>
        <v>#DIV/0!</v>
      </c>
      <c r="J248" s="6" t="e">
        <f t="shared" si="119"/>
        <v>#DIV/0!</v>
      </c>
      <c r="K248" s="6" t="e">
        <f t="shared" si="119"/>
        <v>#DIV/0!</v>
      </c>
      <c r="L248" s="6" t="e">
        <f t="shared" ref="L248:M248" si="120">L246*L247</f>
        <v>#DIV/0!</v>
      </c>
      <c r="M248" s="6" t="e">
        <f t="shared" si="120"/>
        <v>#DIV/0!</v>
      </c>
      <c r="N248" s="63"/>
      <c r="O248" s="178">
        <v>246</v>
      </c>
      <c r="Q248" s="139">
        <v>1097924280.6130466</v>
      </c>
      <c r="R248" s="139">
        <v>19896376.23256084</v>
      </c>
      <c r="S248" s="139">
        <v>2116273.6793962568</v>
      </c>
      <c r="T248" s="139">
        <v>37817047.251125723</v>
      </c>
      <c r="U248" s="139">
        <v>68773779.38362135</v>
      </c>
      <c r="V248" s="139">
        <v>32397544.012092218</v>
      </c>
      <c r="W248" s="139">
        <v>7470778.7007617028</v>
      </c>
      <c r="X248" s="139">
        <v>3115512.4321324727</v>
      </c>
      <c r="Y248" s="139">
        <v>11446643.367835976</v>
      </c>
      <c r="Z248" s="139">
        <v>154312643.75502524</v>
      </c>
      <c r="AA248" s="139">
        <v>63245435.426965117</v>
      </c>
      <c r="AB248" s="139">
        <v>105096786.86148672</v>
      </c>
      <c r="AC248" s="139">
        <v>16775708.793809853</v>
      </c>
      <c r="AD248" s="139">
        <v>22675414.993752886</v>
      </c>
      <c r="AE248" s="139">
        <v>32925118.949906398</v>
      </c>
      <c r="AF248" s="139">
        <v>18339839.531612121</v>
      </c>
      <c r="AG248" s="139">
        <v>3618004.9986442355</v>
      </c>
      <c r="AH248" s="139">
        <v>44165105.442160763</v>
      </c>
      <c r="AI248" s="139">
        <v>13777337.038545663</v>
      </c>
      <c r="AJ248" s="139">
        <v>34590846.227121912</v>
      </c>
      <c r="AK248" s="139">
        <v>2656615.9460486835</v>
      </c>
      <c r="AL248" s="139">
        <v>1154409.6444933303</v>
      </c>
      <c r="AM248" s="139">
        <v>4436804.4617942143</v>
      </c>
      <c r="AN248" s="139">
        <v>1687144924.0995245</v>
      </c>
      <c r="AO248" s="139">
        <v>284513924.62375039</v>
      </c>
      <c r="AP248" s="139">
        <v>27872184.279487617</v>
      </c>
      <c r="AQ248" s="139">
        <v>23366882.942454562</v>
      </c>
      <c r="AR248" s="139">
        <v>9958984.8161391709</v>
      </c>
      <c r="AS248" s="139">
        <v>16180261.119751267</v>
      </c>
      <c r="AT248" s="139">
        <v>134003341.64973712</v>
      </c>
      <c r="AU248" s="139">
        <v>51107640.737164028</v>
      </c>
      <c r="AV248" s="139">
        <v>44662913.029754296</v>
      </c>
      <c r="AW248" s="139">
        <v>64423228.492396347</v>
      </c>
      <c r="AX248" s="139">
        <v>11247388.272570673</v>
      </c>
      <c r="AY248" s="139">
        <v>26482649.370276272</v>
      </c>
      <c r="AZ248" s="139">
        <v>8433421.6836700626</v>
      </c>
      <c r="BA248" s="139">
        <v>76881533.204378083</v>
      </c>
      <c r="BB248" s="139">
        <v>12275209.064065637</v>
      </c>
      <c r="BC248" s="139">
        <v>58011524.936800882</v>
      </c>
      <c r="BD248" s="139">
        <v>10850679.318795525</v>
      </c>
      <c r="BE248" s="139">
        <v>30140317.853197295</v>
      </c>
      <c r="BF248" s="139">
        <v>3617490.5946816918</v>
      </c>
      <c r="BG248" s="139">
        <v>5382708.8683287045</v>
      </c>
      <c r="BH248" s="139">
        <v>4520367.7314874474</v>
      </c>
      <c r="BI248" s="139">
        <v>48786880.434476584</v>
      </c>
      <c r="BJ248" s="139">
        <v>8165375.6637581456</v>
      </c>
      <c r="BK248" s="139">
        <v>750323895.0544548</v>
      </c>
      <c r="BL248" s="139">
        <v>14839667.533885829</v>
      </c>
      <c r="BM248" s="139">
        <v>22701376.723256983</v>
      </c>
      <c r="BN248" s="139">
        <v>4904998.559434888</v>
      </c>
      <c r="BO248" s="139">
        <v>21599837.936987817</v>
      </c>
      <c r="BP248" s="139">
        <v>148828077.12186965</v>
      </c>
      <c r="BQ248" s="139">
        <v>105427890.02962618</v>
      </c>
      <c r="BR248" s="60"/>
      <c r="BS248" s="60"/>
      <c r="BT248" s="60"/>
      <c r="BU248" s="60"/>
    </row>
    <row r="249" spans="1:78">
      <c r="B249" s="2">
        <v>235</v>
      </c>
      <c r="O249" s="178">
        <v>247</v>
      </c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 s="60"/>
      <c r="BS249" s="60"/>
      <c r="BT249" s="60"/>
      <c r="BU249" s="60"/>
    </row>
    <row r="250" spans="1:78">
      <c r="B250" s="2">
        <v>236</v>
      </c>
      <c r="E250"/>
      <c r="O250" s="178">
        <v>248</v>
      </c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 s="60"/>
      <c r="BS250" s="60"/>
      <c r="BT250" s="60"/>
      <c r="BU250" s="60"/>
    </row>
    <row r="251" spans="1:78">
      <c r="E251"/>
      <c r="O251" s="178">
        <v>249</v>
      </c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 s="60"/>
      <c r="BS251" s="60"/>
      <c r="BT251" s="60"/>
      <c r="BU251" s="60"/>
    </row>
    <row r="252" spans="1:78">
      <c r="E252"/>
      <c r="O252" s="178">
        <v>250</v>
      </c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 s="60"/>
      <c r="BS252" s="60"/>
      <c r="BT252" s="60"/>
      <c r="BU252" s="60"/>
    </row>
    <row r="253" spans="1:78" ht="13.5" thickBot="1">
      <c r="A253" s="196" t="s">
        <v>244</v>
      </c>
      <c r="B253" s="196"/>
      <c r="C253" s="196"/>
      <c r="D253" s="196"/>
      <c r="E253" s="196"/>
      <c r="F253" s="196"/>
      <c r="G253" s="196"/>
      <c r="H253" s="196"/>
      <c r="I253" s="196"/>
      <c r="J253" s="196"/>
      <c r="K253" s="196"/>
      <c r="L253" s="196"/>
      <c r="M253" s="6"/>
      <c r="N253" s="63"/>
      <c r="O253" s="178">
        <v>251</v>
      </c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  <c r="AA253" s="108"/>
      <c r="AB253" s="108"/>
      <c r="AC253" s="108"/>
      <c r="AD253" s="108"/>
      <c r="AE253" s="108"/>
      <c r="AF253" s="108"/>
      <c r="AG253" s="108"/>
      <c r="AH253" s="108"/>
      <c r="AI253" s="108"/>
      <c r="AJ253" s="108"/>
      <c r="AK253" s="108"/>
      <c r="AL253" s="108"/>
      <c r="AM253" s="108"/>
      <c r="AN253" s="108"/>
      <c r="AO253" s="108"/>
      <c r="AP253" s="108"/>
      <c r="AQ253" s="108"/>
      <c r="AR253" s="108"/>
      <c r="AS253" s="108"/>
      <c r="AT253" s="108"/>
      <c r="AU253" s="108"/>
      <c r="AV253" s="108"/>
      <c r="AW253" s="108"/>
      <c r="AX253" s="108"/>
      <c r="AY253" s="108"/>
      <c r="AZ253" s="108"/>
      <c r="BA253" s="108"/>
      <c r="BB253" s="108"/>
      <c r="BC253" s="108"/>
      <c r="BD253" s="108"/>
      <c r="BE253" s="108"/>
      <c r="BF253" s="108"/>
      <c r="BG253" s="108"/>
      <c r="BH253" s="108"/>
      <c r="BI253" s="108"/>
      <c r="BJ253" s="108"/>
      <c r="BK253" s="108"/>
      <c r="BL253" s="108"/>
      <c r="BM253" s="108"/>
      <c r="BN253" s="108"/>
      <c r="BO253" s="108"/>
      <c r="BP253" s="108"/>
      <c r="BQ253" s="108"/>
      <c r="BR253" s="60"/>
      <c r="BS253" s="60"/>
      <c r="BT253" s="60"/>
      <c r="BU253" s="60"/>
      <c r="BV253" s="6"/>
      <c r="BW253" s="6"/>
      <c r="BX253" s="6"/>
      <c r="BY253" s="6"/>
      <c r="BZ253" s="6"/>
    </row>
    <row r="254" spans="1:78" ht="13.5" thickTop="1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6"/>
      <c r="N254" s="63"/>
      <c r="O254" s="178">
        <v>252</v>
      </c>
      <c r="Q254" s="2"/>
      <c r="R254" s="2"/>
      <c r="S254" s="2"/>
      <c r="T254" s="2"/>
      <c r="U254" s="2"/>
      <c r="V254" s="2"/>
      <c r="W254" s="2"/>
      <c r="X254" s="2"/>
      <c r="Y254" s="63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60"/>
      <c r="BS254" s="60"/>
      <c r="BT254" s="60"/>
      <c r="BU254" s="60"/>
      <c r="BV254" s="6"/>
      <c r="BW254" s="6"/>
      <c r="BX254" s="6"/>
      <c r="BY254" s="6"/>
      <c r="BZ254" s="6"/>
    </row>
    <row r="255" spans="1:78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6"/>
      <c r="N255" s="63"/>
      <c r="O255" s="178">
        <v>253</v>
      </c>
      <c r="Q255" s="2"/>
      <c r="R255" s="2"/>
      <c r="S255" s="2"/>
      <c r="T255" s="2"/>
      <c r="U255" s="2"/>
      <c r="V255" s="2"/>
      <c r="W255" s="2"/>
      <c r="X255" s="2"/>
      <c r="Y255" s="63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60"/>
      <c r="BS255" s="60"/>
      <c r="BT255" s="60"/>
      <c r="BU255" s="60"/>
      <c r="BV255" s="6"/>
      <c r="BW255" s="6"/>
      <c r="BX255" s="6"/>
      <c r="BY255" s="6"/>
      <c r="BZ255" s="6"/>
    </row>
    <row r="256" spans="1:78">
      <c r="A256" s="2"/>
      <c r="B256" s="2">
        <v>237</v>
      </c>
      <c r="C256" s="9" t="s">
        <v>187</v>
      </c>
      <c r="D256" s="2"/>
      <c r="F256" s="39"/>
      <c r="G256" s="39">
        <f t="shared" ref="G256" si="121">G121</f>
        <v>0</v>
      </c>
      <c r="H256" s="39" t="e">
        <f t="shared" ref="H256:K256" si="122">H121</f>
        <v>#N/A</v>
      </c>
      <c r="I256" s="39" t="e">
        <f t="shared" si="122"/>
        <v>#N/A</v>
      </c>
      <c r="J256" s="39" t="e">
        <f t="shared" si="122"/>
        <v>#N/A</v>
      </c>
      <c r="K256" s="39" t="e">
        <f t="shared" si="122"/>
        <v>#N/A</v>
      </c>
      <c r="L256" s="39" t="e">
        <f t="shared" ref="L256" si="123">L121</f>
        <v>#N/A</v>
      </c>
      <c r="M256" s="39" t="e">
        <f>M121</f>
        <v>#N/A</v>
      </c>
      <c r="N256" s="39"/>
      <c r="O256" s="178">
        <v>254</v>
      </c>
      <c r="Q256" s="39">
        <v>984228854.97777128</v>
      </c>
      <c r="R256" s="39">
        <v>36834041.206572697</v>
      </c>
      <c r="S256" s="39">
        <v>2096030.0562116457</v>
      </c>
      <c r="T256" s="39">
        <v>33974368.057212345</v>
      </c>
      <c r="U256" s="39">
        <v>61448092.023255117</v>
      </c>
      <c r="V256" s="39">
        <v>36593769.623975836</v>
      </c>
      <c r="W256" s="39">
        <v>6377182.465578014</v>
      </c>
      <c r="X256" s="39">
        <v>1557526.4690816519</v>
      </c>
      <c r="Y256" s="39">
        <v>8192480.1039891895</v>
      </c>
      <c r="Z256" s="39">
        <v>149265368.64981103</v>
      </c>
      <c r="AA256" s="39">
        <v>47502147.939464524</v>
      </c>
      <c r="AB256" s="39">
        <v>78519715.31175667</v>
      </c>
      <c r="AC256" s="39">
        <v>14033398.809244961</v>
      </c>
      <c r="AD256" s="39">
        <v>21109940.488920726</v>
      </c>
      <c r="AE256" s="39">
        <v>23148724.070017498</v>
      </c>
      <c r="AF256" s="39">
        <v>18131679.560472969</v>
      </c>
      <c r="AG256" s="39">
        <v>3111197.7505599647</v>
      </c>
      <c r="AH256" s="39">
        <v>40770470.511349931</v>
      </c>
      <c r="AI256" s="39">
        <v>8966713.797145389</v>
      </c>
      <c r="AJ256" s="39">
        <v>24107812.679125935</v>
      </c>
      <c r="AK256" s="39">
        <v>1970913.2588881387</v>
      </c>
      <c r="AL256" s="39">
        <v>964230.50104393659</v>
      </c>
      <c r="AM256" s="39">
        <v>2211246.8888147227</v>
      </c>
      <c r="AN256" s="39">
        <v>2044447743.5934033</v>
      </c>
      <c r="AO256" s="39">
        <v>353111222.82737195</v>
      </c>
      <c r="AP256" s="39">
        <v>29390636.173527025</v>
      </c>
      <c r="AQ256" s="39">
        <v>19540945.683279403</v>
      </c>
      <c r="AR256" s="39">
        <v>7651016.8017760068</v>
      </c>
      <c r="AS256" s="39">
        <v>14092097.781860877</v>
      </c>
      <c r="AT256" s="39">
        <v>123691236.60155749</v>
      </c>
      <c r="AU256" s="39">
        <v>37018206.418655016</v>
      </c>
      <c r="AV256" s="39">
        <v>39481213.240982369</v>
      </c>
      <c r="AW256" s="39">
        <v>56453905.15627946</v>
      </c>
      <c r="AX256" s="39">
        <v>9795355.2373714894</v>
      </c>
      <c r="AY256" s="39">
        <v>25380955.429957289</v>
      </c>
      <c r="AZ256" s="39">
        <v>5797355.3223909363</v>
      </c>
      <c r="BA256" s="39">
        <v>72430887.320313871</v>
      </c>
      <c r="BB256" s="39">
        <v>9225368.375576891</v>
      </c>
      <c r="BC256" s="39">
        <v>48381087.945368603</v>
      </c>
      <c r="BD256" s="39">
        <v>7923902.1530946894</v>
      </c>
      <c r="BE256" s="39">
        <v>34082087.140153483</v>
      </c>
      <c r="BF256" s="39">
        <v>3417570.0010877112</v>
      </c>
      <c r="BG256" s="39">
        <v>4661274.7265274301</v>
      </c>
      <c r="BH256" s="39">
        <v>2797075.5766940322</v>
      </c>
      <c r="BI256" s="39">
        <v>49513976.918056563</v>
      </c>
      <c r="BJ256" s="39">
        <v>6970599.0263084695</v>
      </c>
      <c r="BK256" s="39">
        <v>1296183677.4416957</v>
      </c>
      <c r="BL256" s="39">
        <v>9659178.2118080501</v>
      </c>
      <c r="BM256" s="39">
        <v>15991824.780179184</v>
      </c>
      <c r="BN256" s="39">
        <v>4127855.8838997353</v>
      </c>
      <c r="BO256" s="39">
        <v>19212999.969754972</v>
      </c>
      <c r="BP256" s="39">
        <v>135866231.31714675</v>
      </c>
      <c r="BQ256" s="39">
        <v>90382654.89148964</v>
      </c>
      <c r="BR256" s="60"/>
      <c r="BS256" s="60"/>
      <c r="BT256" s="60"/>
      <c r="BU256" s="60"/>
      <c r="BV256" s="6"/>
      <c r="BW256" s="6"/>
      <c r="BX256" s="6"/>
      <c r="BY256" s="6"/>
      <c r="BZ256" s="6"/>
    </row>
    <row r="257" spans="1:142">
      <c r="A257" s="2"/>
      <c r="B257" s="2">
        <v>238</v>
      </c>
      <c r="C257" s="9" t="s">
        <v>202</v>
      </c>
      <c r="D257" s="2"/>
      <c r="F257" s="39"/>
      <c r="G257" s="39">
        <f t="shared" ref="G257" si="124">G248</f>
        <v>0</v>
      </c>
      <c r="H257" s="39" t="e">
        <f t="shared" ref="H257:K257" si="125">H248</f>
        <v>#DIV/0!</v>
      </c>
      <c r="I257" s="39" t="e">
        <f t="shared" si="125"/>
        <v>#DIV/0!</v>
      </c>
      <c r="J257" s="39" t="e">
        <f t="shared" si="125"/>
        <v>#DIV/0!</v>
      </c>
      <c r="K257" s="39" t="e">
        <f t="shared" si="125"/>
        <v>#DIV/0!</v>
      </c>
      <c r="L257" s="39" t="e">
        <f t="shared" ref="L257:M257" si="126">L248</f>
        <v>#DIV/0!</v>
      </c>
      <c r="M257" s="39" t="e">
        <f t="shared" si="126"/>
        <v>#DIV/0!</v>
      </c>
      <c r="N257" s="39"/>
      <c r="O257" s="178">
        <v>255</v>
      </c>
      <c r="Q257" s="39">
        <v>1097924280.6130466</v>
      </c>
      <c r="R257" s="39">
        <v>19896376.23256084</v>
      </c>
      <c r="S257" s="39">
        <v>2116273.6793962568</v>
      </c>
      <c r="T257" s="39">
        <v>37817047.251125723</v>
      </c>
      <c r="U257" s="39">
        <v>68773779.38362135</v>
      </c>
      <c r="V257" s="39">
        <v>32397544.012092218</v>
      </c>
      <c r="W257" s="39">
        <v>7470778.7007617028</v>
      </c>
      <c r="X257" s="39">
        <v>3115512.4321324727</v>
      </c>
      <c r="Y257" s="39">
        <v>11446643.367835976</v>
      </c>
      <c r="Z257" s="39">
        <v>154312643.75502524</v>
      </c>
      <c r="AA257" s="39">
        <v>63245435.426965117</v>
      </c>
      <c r="AB257" s="39">
        <v>105096786.86148672</v>
      </c>
      <c r="AC257" s="39">
        <v>16775708.793809853</v>
      </c>
      <c r="AD257" s="39">
        <v>22675414.993752886</v>
      </c>
      <c r="AE257" s="39">
        <v>32925118.949906398</v>
      </c>
      <c r="AF257" s="39">
        <v>18339839.531612121</v>
      </c>
      <c r="AG257" s="39">
        <v>3618004.9986442355</v>
      </c>
      <c r="AH257" s="39">
        <v>44165105.442160763</v>
      </c>
      <c r="AI257" s="39">
        <v>13777337.038545663</v>
      </c>
      <c r="AJ257" s="39">
        <v>34590846.227121912</v>
      </c>
      <c r="AK257" s="39">
        <v>2656615.9460486835</v>
      </c>
      <c r="AL257" s="39">
        <v>1154409.6444933303</v>
      </c>
      <c r="AM257" s="39">
        <v>4436804.4617942143</v>
      </c>
      <c r="AN257" s="39">
        <v>1687144924.0995245</v>
      </c>
      <c r="AO257" s="39">
        <v>284513924.62375039</v>
      </c>
      <c r="AP257" s="39">
        <v>27872184.279487617</v>
      </c>
      <c r="AQ257" s="39">
        <v>23366882.942454562</v>
      </c>
      <c r="AR257" s="39">
        <v>9958984.8161391709</v>
      </c>
      <c r="AS257" s="39">
        <v>16180261.119751267</v>
      </c>
      <c r="AT257" s="39">
        <v>134003341.64973712</v>
      </c>
      <c r="AU257" s="39">
        <v>51107640.737164028</v>
      </c>
      <c r="AV257" s="39">
        <v>44662913.029754296</v>
      </c>
      <c r="AW257" s="39">
        <v>64423228.492396347</v>
      </c>
      <c r="AX257" s="39">
        <v>11247388.272570673</v>
      </c>
      <c r="AY257" s="39">
        <v>26482649.370276272</v>
      </c>
      <c r="AZ257" s="39">
        <v>8433421.6836700626</v>
      </c>
      <c r="BA257" s="39">
        <v>76881533.204378083</v>
      </c>
      <c r="BB257" s="39">
        <v>12275209.064065637</v>
      </c>
      <c r="BC257" s="39">
        <v>58011524.936800882</v>
      </c>
      <c r="BD257" s="39">
        <v>10850679.318795525</v>
      </c>
      <c r="BE257" s="39">
        <v>30140317.853197295</v>
      </c>
      <c r="BF257" s="39">
        <v>3617490.5946816918</v>
      </c>
      <c r="BG257" s="39">
        <v>5382708.8683287045</v>
      </c>
      <c r="BH257" s="39">
        <v>4520367.7314874474</v>
      </c>
      <c r="BI257" s="39">
        <v>48786880.434476584</v>
      </c>
      <c r="BJ257" s="39">
        <v>8165375.6637581456</v>
      </c>
      <c r="BK257" s="39">
        <v>750323895.0544548</v>
      </c>
      <c r="BL257" s="39">
        <v>14839667.533885829</v>
      </c>
      <c r="BM257" s="39">
        <v>22701376.723256983</v>
      </c>
      <c r="BN257" s="39">
        <v>4904998.559434888</v>
      </c>
      <c r="BO257" s="39">
        <v>21599837.936987817</v>
      </c>
      <c r="BP257" s="39">
        <v>148828077.12186965</v>
      </c>
      <c r="BQ257" s="39">
        <v>105427890.02962618</v>
      </c>
      <c r="BR257" s="60"/>
      <c r="BS257" s="60"/>
      <c r="BT257" s="60"/>
      <c r="BU257" s="60"/>
      <c r="BV257" s="6"/>
      <c r="BW257" s="6"/>
      <c r="BX257" s="6"/>
      <c r="BY257" s="6"/>
      <c r="BZ257" s="6"/>
    </row>
    <row r="258" spans="1:142">
      <c r="A258" s="2"/>
      <c r="B258" s="2">
        <v>239</v>
      </c>
      <c r="C258" t="s">
        <v>245</v>
      </c>
      <c r="E258"/>
      <c r="F258" s="17"/>
      <c r="G258" s="17">
        <f>G256-G257</f>
        <v>0</v>
      </c>
      <c r="H258" s="17" t="e">
        <f t="shared" ref="H258:K258" si="127">H256-H257</f>
        <v>#N/A</v>
      </c>
      <c r="I258" s="17" t="e">
        <f t="shared" si="127"/>
        <v>#N/A</v>
      </c>
      <c r="J258" s="17" t="e">
        <f t="shared" si="127"/>
        <v>#N/A</v>
      </c>
      <c r="K258" s="17" t="e">
        <f t="shared" si="127"/>
        <v>#N/A</v>
      </c>
      <c r="L258" s="17" t="e">
        <f t="shared" ref="L258:M258" si="128">L256-L257</f>
        <v>#N/A</v>
      </c>
      <c r="M258" s="17" t="e">
        <f t="shared" si="128"/>
        <v>#N/A</v>
      </c>
      <c r="N258" s="39"/>
      <c r="O258" s="178">
        <v>256</v>
      </c>
      <c r="Q258" s="17">
        <v>-113695425.63527536</v>
      </c>
      <c r="R258" s="17">
        <v>16937664.974011857</v>
      </c>
      <c r="S258" s="17">
        <v>-20243.62318461109</v>
      </c>
      <c r="T258" s="17">
        <v>-3842679.1939133778</v>
      </c>
      <c r="U258" s="17">
        <v>-7325687.3603662327</v>
      </c>
      <c r="V258" s="17">
        <v>4196225.6118836179</v>
      </c>
      <c r="W258" s="17">
        <v>-1093596.2351836888</v>
      </c>
      <c r="X258" s="17">
        <v>-1557985.9630508209</v>
      </c>
      <c r="Y258" s="17">
        <v>-3254163.2638467867</v>
      </c>
      <c r="Z258" s="17">
        <v>-5047275.1052142084</v>
      </c>
      <c r="AA258" s="17">
        <v>-15743287.487500593</v>
      </c>
      <c r="AB258" s="17">
        <v>-26577071.549730048</v>
      </c>
      <c r="AC258" s="17">
        <v>-2742309.9845648929</v>
      </c>
      <c r="AD258" s="17">
        <v>-1565474.5048321597</v>
      </c>
      <c r="AE258" s="17">
        <v>-9776394.8798888996</v>
      </c>
      <c r="AF258" s="17">
        <v>-208159.9711391516</v>
      </c>
      <c r="AG258" s="17">
        <v>-506807.24808427086</v>
      </c>
      <c r="AH258" s="17">
        <v>-3394634.9308108315</v>
      </c>
      <c r="AI258" s="17">
        <v>-4810623.2414002735</v>
      </c>
      <c r="AJ258" s="17">
        <v>-10483033.547995977</v>
      </c>
      <c r="AK258" s="17">
        <v>-685702.6871605448</v>
      </c>
      <c r="AL258" s="17">
        <v>-190179.14344939368</v>
      </c>
      <c r="AM258" s="17">
        <v>-2225557.5729794917</v>
      </c>
      <c r="AN258" s="17">
        <v>357302819.49387884</v>
      </c>
      <c r="AO258" s="17">
        <v>68597298.203621566</v>
      </c>
      <c r="AP258" s="17">
        <v>1518451.8940394074</v>
      </c>
      <c r="AQ258" s="17">
        <v>-3825937.259175159</v>
      </c>
      <c r="AR258" s="17">
        <v>-2307968.0143631641</v>
      </c>
      <c r="AS258" s="17">
        <v>-2088163.3378903903</v>
      </c>
      <c r="AT258" s="17">
        <v>-10312105.048179626</v>
      </c>
      <c r="AU258" s="17">
        <v>-14089434.318509012</v>
      </c>
      <c r="AV258" s="17">
        <v>-5181699.7887719274</v>
      </c>
      <c r="AW258" s="17">
        <v>-7969323.3361168876</v>
      </c>
      <c r="AX258" s="17">
        <v>-1452033.035199184</v>
      </c>
      <c r="AY258" s="17">
        <v>-1101693.940318983</v>
      </c>
      <c r="AZ258" s="17">
        <v>-2636066.3612791263</v>
      </c>
      <c r="BA258" s="17">
        <v>-4450645.8840642124</v>
      </c>
      <c r="BB258" s="17">
        <v>-3049840.6884887461</v>
      </c>
      <c r="BC258" s="17">
        <v>-9630436.9914322793</v>
      </c>
      <c r="BD258" s="17">
        <v>-2926777.1657008352</v>
      </c>
      <c r="BE258" s="17">
        <v>3941769.2869561873</v>
      </c>
      <c r="BF258" s="17">
        <v>-199920.59359398065</v>
      </c>
      <c r="BG258" s="17">
        <v>-721434.14180127438</v>
      </c>
      <c r="BH258" s="17">
        <v>-1723292.1547934152</v>
      </c>
      <c r="BI258" s="17">
        <v>727096.48357997835</v>
      </c>
      <c r="BJ258" s="17">
        <v>-1194776.6374496762</v>
      </c>
      <c r="BK258" s="17">
        <v>545859782.38724089</v>
      </c>
      <c r="BL258" s="17">
        <v>-5180489.3220777791</v>
      </c>
      <c r="BM258" s="17">
        <v>-6709551.9430777989</v>
      </c>
      <c r="BN258" s="17">
        <v>-777142.67553515267</v>
      </c>
      <c r="BO258" s="17">
        <v>-2386837.9672328457</v>
      </c>
      <c r="BP258" s="17">
        <v>-12961845.804722905</v>
      </c>
      <c r="BQ258" s="17">
        <v>-15045235.138136536</v>
      </c>
      <c r="BR258" s="60"/>
      <c r="BS258" s="60"/>
      <c r="BT258" s="60"/>
      <c r="BU258" s="60"/>
      <c r="BV258" s="6"/>
      <c r="BW258" s="6"/>
      <c r="BX258" s="6"/>
      <c r="BY258" s="6"/>
      <c r="BZ258" s="6"/>
    </row>
    <row r="259" spans="1:142">
      <c r="A259" s="2"/>
      <c r="B259" s="2">
        <v>240</v>
      </c>
      <c r="C259" t="s">
        <v>246</v>
      </c>
      <c r="E259"/>
      <c r="F259" s="40"/>
      <c r="G259" s="40" t="e">
        <f>G258/G257</f>
        <v>#DIV/0!</v>
      </c>
      <c r="H259" s="40" t="e">
        <f t="shared" ref="H259:K259" si="129">H258/H257</f>
        <v>#N/A</v>
      </c>
      <c r="I259" s="40" t="e">
        <f t="shared" si="129"/>
        <v>#N/A</v>
      </c>
      <c r="J259" s="40" t="e">
        <f t="shared" si="129"/>
        <v>#N/A</v>
      </c>
      <c r="K259" s="40" t="e">
        <f t="shared" si="129"/>
        <v>#N/A</v>
      </c>
      <c r="L259" s="40" t="e">
        <f t="shared" ref="L259:M259" si="130">L258/L257</f>
        <v>#N/A</v>
      </c>
      <c r="M259" s="40" t="e">
        <f t="shared" si="130"/>
        <v>#N/A</v>
      </c>
      <c r="N259" s="40"/>
      <c r="O259" s="178">
        <v>257</v>
      </c>
      <c r="Q259" s="40">
        <v>-0.10355488774853525</v>
      </c>
      <c r="R259" s="40">
        <v>0.85129396308323779</v>
      </c>
      <c r="S259" s="40">
        <v>-9.5656924629834786E-3</v>
      </c>
      <c r="T259" s="40">
        <v>-0.10161235403694799</v>
      </c>
      <c r="U259" s="40">
        <v>-0.10651860965068416</v>
      </c>
      <c r="V259" s="40">
        <v>0.12952295428065158</v>
      </c>
      <c r="W259" s="40">
        <v>-0.14638316552894123</v>
      </c>
      <c r="X259" s="40">
        <v>-0.50007374292017426</v>
      </c>
      <c r="Y259" s="40">
        <v>-0.28428973973197141</v>
      </c>
      <c r="Z259" s="40">
        <v>-3.2708111159231189E-2</v>
      </c>
      <c r="AA259" s="40">
        <v>-0.24892369514446155</v>
      </c>
      <c r="AB259" s="40">
        <v>-0.25288186578679656</v>
      </c>
      <c r="AC259" s="40">
        <v>-0.16346909798391293</v>
      </c>
      <c r="AD259" s="40">
        <v>-6.9038405923924684E-2</v>
      </c>
      <c r="AE259" s="40">
        <v>-0.2969281567293075</v>
      </c>
      <c r="AF259" s="40">
        <v>-1.1350152261711408E-2</v>
      </c>
      <c r="AG259" s="40">
        <v>-0.14007920062967996</v>
      </c>
      <c r="AH259" s="40">
        <v>-7.6862375778916511E-2</v>
      </c>
      <c r="AI259" s="40">
        <v>-0.3491693081138475</v>
      </c>
      <c r="AJ259" s="40">
        <v>-0.30305802521178171</v>
      </c>
      <c r="AK259" s="40">
        <v>-0.25811133452707924</v>
      </c>
      <c r="AL259" s="40">
        <v>-0.16474147141490939</v>
      </c>
      <c r="AM259" s="40">
        <v>-0.5016127242352012</v>
      </c>
      <c r="AN259" s="40">
        <v>0.21177956581565224</v>
      </c>
      <c r="AO259" s="40">
        <v>0.24110348305214466</v>
      </c>
      <c r="AP259" s="40">
        <v>5.4479113614246004E-2</v>
      </c>
      <c r="AQ259" s="40">
        <v>-0.16373331730198096</v>
      </c>
      <c r="AR259" s="40">
        <v>-0.2317473173192266</v>
      </c>
      <c r="AS259" s="40">
        <v>-0.12905621994822855</v>
      </c>
      <c r="AT259" s="40">
        <v>-7.6954088765441298E-2</v>
      </c>
      <c r="AU259" s="40">
        <v>-0.27568156376006564</v>
      </c>
      <c r="AV259" s="40">
        <v>-0.11601795398611583</v>
      </c>
      <c r="AW259" s="40">
        <v>-0.1237026383590428</v>
      </c>
      <c r="AX259" s="40">
        <v>-0.12909957405314249</v>
      </c>
      <c r="AY259" s="40">
        <v>-4.1600593842227425E-2</v>
      </c>
      <c r="AZ259" s="40">
        <v>-0.31257376426266414</v>
      </c>
      <c r="BA259" s="40">
        <v>-5.7889660866060441E-2</v>
      </c>
      <c r="BB259" s="40">
        <v>-0.24845529494213087</v>
      </c>
      <c r="BC259" s="40">
        <v>-0.1660090301353723</v>
      </c>
      <c r="BD259" s="40">
        <v>-0.26973215959217206</v>
      </c>
      <c r="BE259" s="40">
        <v>0.1307806143968068</v>
      </c>
      <c r="BF259" s="40">
        <v>-5.5264993332089632E-2</v>
      </c>
      <c r="BG259" s="40">
        <v>-0.13402808129678298</v>
      </c>
      <c r="BH259" s="40">
        <v>-0.3812283108715932</v>
      </c>
      <c r="BI259" s="40">
        <v>1.4903524822754515E-2</v>
      </c>
      <c r="BJ259" s="40">
        <v>-0.14632231101781001</v>
      </c>
      <c r="BK259" s="40">
        <v>0.72749886547012488</v>
      </c>
      <c r="BL259" s="40">
        <v>-0.34909739792002242</v>
      </c>
      <c r="BM259" s="40">
        <v>-0.29555705034417729</v>
      </c>
      <c r="BN259" s="40">
        <v>-0.15843892023990491</v>
      </c>
      <c r="BO259" s="40">
        <v>-0.11050258683402417</v>
      </c>
      <c r="BP259" s="40">
        <f>BP258/BP257</f>
        <v>-8.7092745235893512E-2</v>
      </c>
      <c r="BQ259" s="40">
        <v>-0.14270640467061127</v>
      </c>
      <c r="BR259" s="60"/>
      <c r="BS259" s="60"/>
      <c r="BT259" s="60"/>
      <c r="BU259" s="60"/>
      <c r="BV259" s="6"/>
      <c r="BW259" s="6"/>
      <c r="BX259" s="6"/>
      <c r="BY259" s="6"/>
      <c r="BZ259" s="6"/>
    </row>
    <row r="260" spans="1:142" ht="13.5" thickBot="1">
      <c r="B260" s="2">
        <v>241</v>
      </c>
      <c r="O260" s="178">
        <v>258</v>
      </c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 s="60"/>
      <c r="BS260" s="60"/>
      <c r="BT260" s="60"/>
      <c r="BU260" s="60"/>
    </row>
    <row r="261" spans="1:142" s="131" customFormat="1" ht="13.5" thickBot="1">
      <c r="A261" s="19"/>
      <c r="B261" s="2">
        <v>242</v>
      </c>
      <c r="C261" s="129" t="s">
        <v>247</v>
      </c>
      <c r="D261" s="130"/>
      <c r="E261" s="130"/>
      <c r="F261" s="41"/>
      <c r="G261" s="41" t="e">
        <f>LN(G256/G257)</f>
        <v>#DIV/0!</v>
      </c>
      <c r="H261" s="41" t="e">
        <f t="shared" ref="H261:K261" si="131">LN(H256/H257)</f>
        <v>#N/A</v>
      </c>
      <c r="I261" s="41" t="e">
        <f t="shared" si="131"/>
        <v>#N/A</v>
      </c>
      <c r="J261" s="41" t="e">
        <f t="shared" si="131"/>
        <v>#N/A</v>
      </c>
      <c r="K261" s="41" t="e">
        <f t="shared" si="131"/>
        <v>#N/A</v>
      </c>
      <c r="L261" s="41" t="e">
        <f t="shared" ref="L261:M261" si="132">LN(L256/L257)</f>
        <v>#N/A</v>
      </c>
      <c r="M261" s="41" t="e">
        <f t="shared" si="132"/>
        <v>#N/A</v>
      </c>
      <c r="N261" s="41"/>
      <c r="O261" s="179">
        <v>259</v>
      </c>
      <c r="P261" s="132"/>
      <c r="Q261" s="41">
        <v>-0.10931821229371563</v>
      </c>
      <c r="R261" s="41">
        <v>0.61588483410087513</v>
      </c>
      <c r="S261" s="41">
        <v>-9.6117375699573213E-3</v>
      </c>
      <c r="T261" s="41">
        <v>-0.10715362680666801</v>
      </c>
      <c r="U261" s="41">
        <v>-0.11262977241229731</v>
      </c>
      <c r="V261" s="41">
        <v>0.12179537923438512</v>
      </c>
      <c r="W261" s="41">
        <v>-0.15827285745633377</v>
      </c>
      <c r="X261" s="41">
        <v>-0.6932946772773998</v>
      </c>
      <c r="Y261" s="41">
        <v>-0.33447985835036476</v>
      </c>
      <c r="Z261" s="41">
        <v>-3.3254979189313305E-2</v>
      </c>
      <c r="AA261" s="41">
        <v>-0.28624802804443511</v>
      </c>
      <c r="AB261" s="41">
        <v>-0.29153196148917426</v>
      </c>
      <c r="AC261" s="41">
        <v>-0.17849181719804458</v>
      </c>
      <c r="AD261" s="41">
        <v>-7.1537254891013521E-2</v>
      </c>
      <c r="AE261" s="41">
        <v>-0.35229619712890947</v>
      </c>
      <c r="AF261" s="41">
        <v>-1.1415056825032089E-2</v>
      </c>
      <c r="AG261" s="41">
        <v>-0.15091498773091569</v>
      </c>
      <c r="AH261" s="41">
        <v>-7.9976950262761914E-2</v>
      </c>
      <c r="AI261" s="41">
        <v>-0.42950574450625117</v>
      </c>
      <c r="AJ261" s="41">
        <v>-0.36105312163224962</v>
      </c>
      <c r="AK261" s="41">
        <v>-0.29855609360531554</v>
      </c>
      <c r="AL261" s="41">
        <v>-0.18001398698017204</v>
      </c>
      <c r="AM261" s="41">
        <v>-0.69637784200173058</v>
      </c>
      <c r="AN261" s="41">
        <v>0.19208999471588059</v>
      </c>
      <c r="AO261" s="41">
        <v>0.21600088957285107</v>
      </c>
      <c r="AP261" s="41">
        <v>5.3046913831330311E-2</v>
      </c>
      <c r="AQ261" s="41">
        <v>-0.17880771832401424</v>
      </c>
      <c r="AR261" s="41">
        <v>-0.26363658604041446</v>
      </c>
      <c r="AS261" s="41">
        <v>-0.13817785065168406</v>
      </c>
      <c r="AT261" s="41">
        <v>-8.007630440046154E-2</v>
      </c>
      <c r="AU261" s="41">
        <v>-0.32252415423218689</v>
      </c>
      <c r="AV261" s="41">
        <v>-0.12331852648978825</v>
      </c>
      <c r="AW261" s="41">
        <v>-0.13204979171916195</v>
      </c>
      <c r="AX261" s="41">
        <v>-0.13822763019542683</v>
      </c>
      <c r="AY261" s="41">
        <v>-4.249067123949498E-2</v>
      </c>
      <c r="AZ261" s="41">
        <v>-0.37480074867073315</v>
      </c>
      <c r="BA261" s="41">
        <v>-5.9632878426712214E-2</v>
      </c>
      <c r="BB261" s="41">
        <v>-0.28562458379014616</v>
      </c>
      <c r="BC261" s="41">
        <v>-0.18153270418245446</v>
      </c>
      <c r="BD261" s="41">
        <v>-0.31434390746450092</v>
      </c>
      <c r="BE261" s="41">
        <v>0.12290820342611918</v>
      </c>
      <c r="BF261" s="41">
        <v>-5.6850807036808837E-2</v>
      </c>
      <c r="BG261" s="41">
        <v>-0.14390279738515349</v>
      </c>
      <c r="BH261" s="41">
        <v>-0.48001891257676488</v>
      </c>
      <c r="BI261" s="41">
        <v>1.4793558540556907E-2</v>
      </c>
      <c r="BJ261" s="41">
        <v>-0.15820156980171876</v>
      </c>
      <c r="BK261" s="41">
        <v>0.54667461991280064</v>
      </c>
      <c r="BL261" s="41">
        <v>-0.42939526074704859</v>
      </c>
      <c r="BM261" s="41">
        <v>-0.35034793082902005</v>
      </c>
      <c r="BN261" s="41">
        <v>-0.17249668360025563</v>
      </c>
      <c r="BO261" s="41">
        <v>-0.1170986800693733</v>
      </c>
      <c r="BP261" s="41">
        <v>-9.112098649985205E-2</v>
      </c>
      <c r="BQ261" s="41">
        <v>-0.1539748340714093</v>
      </c>
      <c r="BR261" s="40"/>
      <c r="BS261" s="40"/>
      <c r="BT261" s="40"/>
      <c r="BU261" s="40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  <c r="CK261" s="19"/>
      <c r="CL261" s="19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  <c r="DH261" s="19"/>
      <c r="DI261" s="19"/>
      <c r="DJ261" s="19"/>
      <c r="DK261" s="19"/>
      <c r="DL261" s="19"/>
      <c r="DM261" s="19"/>
      <c r="DN261" s="19"/>
      <c r="DO261" s="19"/>
      <c r="DP261" s="19"/>
      <c r="DQ261" s="19"/>
      <c r="DR261" s="19"/>
      <c r="DS261" s="19"/>
      <c r="DT261" s="19"/>
      <c r="DU261" s="19"/>
      <c r="DV261" s="19"/>
      <c r="DW261" s="19"/>
      <c r="DX261" s="19"/>
      <c r="DY261" s="19"/>
      <c r="DZ261" s="19"/>
      <c r="EA261" s="19"/>
      <c r="EB261" s="19"/>
      <c r="EC261" s="19"/>
      <c r="ED261" s="19"/>
      <c r="EE261" s="19"/>
      <c r="EF261" s="19"/>
      <c r="EG261" s="19"/>
      <c r="EH261" s="19"/>
      <c r="EL261" s="135"/>
    </row>
    <row r="262" spans="1:142" hidden="1">
      <c r="A262" s="8"/>
      <c r="B262" s="2">
        <v>243</v>
      </c>
      <c r="D262" s="21">
        <v>186</v>
      </c>
      <c r="E262"/>
      <c r="O262" s="69">
        <v>260</v>
      </c>
      <c r="P262" s="69">
        <v>0</v>
      </c>
      <c r="Q262" s="151"/>
      <c r="R262" s="152"/>
      <c r="S262" s="152"/>
      <c r="T262" s="152"/>
      <c r="U262" s="152"/>
      <c r="V262" s="152"/>
      <c r="W262" s="153"/>
      <c r="X262" s="152"/>
      <c r="Y262" s="152"/>
      <c r="Z262" s="152"/>
      <c r="AA262" s="152"/>
      <c r="AB262" s="152"/>
      <c r="AC262" s="152"/>
      <c r="AD262" s="152"/>
      <c r="AE262" s="152"/>
      <c r="AF262" s="152"/>
      <c r="AG262" s="152"/>
      <c r="AH262" s="152"/>
      <c r="AI262" s="152"/>
      <c r="AJ262" s="152"/>
      <c r="AK262" s="152"/>
      <c r="AL262" s="152"/>
      <c r="AM262" s="152"/>
      <c r="AN262" s="152"/>
      <c r="AO262" s="152"/>
      <c r="AP262" s="152"/>
      <c r="AQ262" s="152"/>
      <c r="AR262" s="152"/>
      <c r="AS262" s="152"/>
      <c r="AT262" s="152"/>
      <c r="AU262" s="152"/>
      <c r="AV262" s="152"/>
      <c r="AW262" s="152"/>
      <c r="AX262" s="152"/>
      <c r="AY262" s="152"/>
      <c r="AZ262" s="152"/>
      <c r="BA262" s="152"/>
      <c r="BB262" s="152"/>
      <c r="BC262" s="152"/>
      <c r="BD262" s="152"/>
      <c r="BE262" s="152"/>
      <c r="BF262" s="152"/>
      <c r="BG262" s="152"/>
      <c r="BH262" s="152"/>
      <c r="BI262" s="152"/>
      <c r="BJ262" s="152"/>
      <c r="BK262" s="152"/>
      <c r="BL262" s="152"/>
      <c r="BM262" s="152"/>
      <c r="BN262" s="152"/>
      <c r="BO262" s="152"/>
      <c r="BP262" s="152"/>
      <c r="BQ262" s="152"/>
      <c r="BR262" s="60"/>
      <c r="BS262" s="60"/>
      <c r="BT262" s="60"/>
      <c r="BU262" s="60"/>
      <c r="BV262" s="19"/>
      <c r="BW262" s="19"/>
    </row>
    <row r="263" spans="1:142" hidden="1">
      <c r="B263" s="2">
        <v>244</v>
      </c>
      <c r="E263"/>
      <c r="O263" s="69">
        <v>261</v>
      </c>
      <c r="P263" s="69">
        <v>0</v>
      </c>
      <c r="Q263" s="140"/>
      <c r="R263" s="108"/>
      <c r="S263" s="108"/>
      <c r="T263" s="108"/>
      <c r="U263" s="108"/>
      <c r="V263" s="108"/>
      <c r="W263" s="128"/>
      <c r="X263" s="108"/>
      <c r="Y263" s="108"/>
      <c r="Z263" s="108"/>
      <c r="AA263" s="108"/>
      <c r="AB263" s="108"/>
      <c r="AC263" s="108"/>
      <c r="AD263" s="108"/>
      <c r="AE263" s="108"/>
      <c r="AF263" s="108"/>
      <c r="AG263" s="108"/>
      <c r="AH263" s="70"/>
      <c r="AI263" s="70"/>
      <c r="AJ263" s="70"/>
      <c r="AK263" s="70"/>
      <c r="AL263" s="70"/>
      <c r="AM263" s="70"/>
      <c r="AN263" s="70"/>
      <c r="AO263" s="70"/>
      <c r="AP263" s="70"/>
      <c r="AQ263" s="70"/>
      <c r="AR263" s="70"/>
      <c r="AS263" s="70"/>
      <c r="AT263" s="70"/>
      <c r="AU263" s="70"/>
      <c r="AV263" s="70"/>
      <c r="AW263" s="70"/>
      <c r="AX263" s="70"/>
      <c r="AY263" s="70"/>
      <c r="AZ263" s="70"/>
      <c r="BA263" s="70"/>
      <c r="BB263" s="70"/>
      <c r="BC263" s="70"/>
      <c r="BD263" s="70"/>
      <c r="BE263" s="70"/>
      <c r="BF263" s="70"/>
      <c r="BG263" s="70"/>
      <c r="BH263" s="70"/>
      <c r="BI263" s="70"/>
      <c r="BJ263" s="70"/>
      <c r="BK263" s="70"/>
      <c r="BL263" s="70"/>
      <c r="BM263" s="70"/>
      <c r="BN263" s="70"/>
      <c r="BO263" s="70"/>
      <c r="BP263" s="70"/>
      <c r="BQ263" s="70"/>
      <c r="BR263" s="60"/>
      <c r="BS263" s="60"/>
      <c r="BT263" s="60"/>
      <c r="BU263" s="60"/>
      <c r="BV263" s="19"/>
      <c r="BW263" s="19"/>
    </row>
    <row r="264" spans="1:142" hidden="1">
      <c r="B264" s="2">
        <v>245</v>
      </c>
      <c r="E264"/>
      <c r="O264" s="69">
        <v>262</v>
      </c>
      <c r="P264" s="69">
        <v>0</v>
      </c>
      <c r="Q264" s="20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  <c r="AG264" s="76"/>
    </row>
    <row r="265" spans="1:142" hidden="1">
      <c r="B265" s="2">
        <v>246</v>
      </c>
      <c r="C265" t="s">
        <v>248</v>
      </c>
      <c r="E265"/>
      <c r="O265" s="69">
        <v>263</v>
      </c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  <c r="AG265" s="76"/>
    </row>
    <row r="266" spans="1:142" hidden="1">
      <c r="B266" s="2">
        <v>247</v>
      </c>
      <c r="E266" t="s">
        <v>249</v>
      </c>
      <c r="F266" s="42"/>
      <c r="G266" s="42"/>
      <c r="H266" s="42"/>
      <c r="I266" s="42"/>
      <c r="J266" s="42"/>
      <c r="K266" s="42"/>
      <c r="L266" s="42"/>
      <c r="M266" s="42"/>
      <c r="N266" s="40"/>
      <c r="O266" s="69">
        <v>264</v>
      </c>
      <c r="Q266" s="43">
        <v>-9.0756938878942414E-2</v>
      </c>
      <c r="R266" s="76">
        <v>0.61058609815218623</v>
      </c>
      <c r="S266" s="76">
        <v>-1.9368626237443336E-2</v>
      </c>
      <c r="T266" s="76">
        <v>-8.0257273861388659E-2</v>
      </c>
      <c r="U266" s="76">
        <v>-0.13514695948311675</v>
      </c>
      <c r="V266" s="76">
        <v>9.7021783071910922E-2</v>
      </c>
      <c r="W266" s="76">
        <v>-0.16562928231816076</v>
      </c>
      <c r="X266" s="76">
        <v>-0.72756072024404317</v>
      </c>
      <c r="Y266" s="76">
        <v>-0.32394197633345218</v>
      </c>
      <c r="Z266" s="76">
        <v>-3.6385635410743591E-2</v>
      </c>
      <c r="AA266" s="76">
        <v>-0.26923419033017326</v>
      </c>
      <c r="AB266" s="76">
        <v>-0.26756326013888898</v>
      </c>
      <c r="AC266" s="76">
        <v>-0.1595648504793766</v>
      </c>
      <c r="AD266" s="76">
        <v>-6.5146641194770746E-2</v>
      </c>
      <c r="AE266" s="76">
        <v>-0.31560867903336498</v>
      </c>
      <c r="AF266" s="76">
        <v>-2.3507570966023791E-2</v>
      </c>
      <c r="AG266" s="76">
        <v>-0.11030749668883201</v>
      </c>
      <c r="AH266" s="69">
        <v>-3.7585128549713395E-2</v>
      </c>
      <c r="AI266" s="69">
        <v>-0.38535403929622314</v>
      </c>
      <c r="AJ266" s="69">
        <v>-0.37199743945966657</v>
      </c>
      <c r="AK266" s="69">
        <v>-0.33802616990873552</v>
      </c>
      <c r="AL266" s="69">
        <v>-0.14818939914385798</v>
      </c>
      <c r="AM266" s="69">
        <v>-0.71018918084406468</v>
      </c>
      <c r="AN266" s="69">
        <v>0.20290114104211893</v>
      </c>
      <c r="AO266" s="69">
        <v>0.23096127330827895</v>
      </c>
      <c r="AP266" s="69">
        <v>-6.2351019974864468E-2</v>
      </c>
      <c r="AQ266" s="69">
        <v>-0.10910210689776884</v>
      </c>
      <c r="AR266" s="69">
        <v>-0.3104789892253294</v>
      </c>
      <c r="AS266" s="69">
        <v>-0.16794969513191729</v>
      </c>
      <c r="AT266" s="69">
        <v>-6.4803722680290748E-2</v>
      </c>
      <c r="AU266" s="69">
        <v>-0.28102190333874749</v>
      </c>
      <c r="AV266" s="69">
        <v>-0.17545072600516379</v>
      </c>
      <c r="AW266" s="69">
        <v>-0.1023727751891189</v>
      </c>
      <c r="AX266" s="69">
        <v>-0.16178705708540764</v>
      </c>
      <c r="AY266" s="69">
        <v>-3.4908230640770227E-2</v>
      </c>
      <c r="AZ266" s="69">
        <v>-0.45054771007008193</v>
      </c>
      <c r="BA266" s="69">
        <v>-6.5655469325948776E-2</v>
      </c>
      <c r="BB266" s="69">
        <v>-0.28359811861420248</v>
      </c>
      <c r="BC266" s="69">
        <v>-0.18877124261632003</v>
      </c>
      <c r="BD266" s="69">
        <v>-0.25639425957997525</v>
      </c>
      <c r="BE266" s="69">
        <v>-2.9777551596526106E-2</v>
      </c>
      <c r="BF266" s="69">
        <v>-8.3631143314061809E-2</v>
      </c>
      <c r="BG266" s="69">
        <v>-0.11306951714622093</v>
      </c>
      <c r="BH266" s="69">
        <v>-0.41859810579451223</v>
      </c>
      <c r="BI266" s="69">
        <v>5.0221929625873039E-2</v>
      </c>
      <c r="BJ266" s="69">
        <v>-0.15091012516373697</v>
      </c>
      <c r="BK266" s="69">
        <v>0.52752778872269857</v>
      </c>
      <c r="BL266" s="69">
        <v>-0.45806780347551374</v>
      </c>
      <c r="BM266" s="69">
        <v>-0.35700759942092775</v>
      </c>
      <c r="BN266" s="69">
        <v>-9.7955171553366707E-2</v>
      </c>
      <c r="BO266" s="69">
        <v>-6.2395485927992725E-2</v>
      </c>
      <c r="BP266" s="69">
        <v>-1.2948692410426748E-2</v>
      </c>
      <c r="BQ266" s="69">
        <v>-0.13935008995646347</v>
      </c>
    </row>
    <row r="267" spans="1:142" hidden="1">
      <c r="B267" s="2">
        <v>248</v>
      </c>
      <c r="D267">
        <v>193</v>
      </c>
      <c r="E267" t="s">
        <v>250</v>
      </c>
      <c r="F267" s="20"/>
      <c r="G267" s="20"/>
      <c r="H267" s="20"/>
      <c r="I267" s="20"/>
      <c r="J267" s="20"/>
      <c r="K267" s="20"/>
      <c r="L267" s="20"/>
      <c r="M267" s="20"/>
      <c r="N267" s="43"/>
      <c r="O267" s="69">
        <v>265</v>
      </c>
      <c r="Q267" s="40">
        <v>-6.8662126347978747E-2</v>
      </c>
      <c r="R267" s="76">
        <v>0.63664585541814989</v>
      </c>
      <c r="S267" s="76">
        <v>-9.1402420276958905E-3</v>
      </c>
      <c r="T267" s="76">
        <v>-7.6456720304829279E-2</v>
      </c>
      <c r="U267" s="76">
        <v>-0.11723967091172523</v>
      </c>
      <c r="V267" s="76">
        <v>0.11842140821015779</v>
      </c>
      <c r="W267" s="76">
        <v>-0.16737611850458131</v>
      </c>
      <c r="X267" s="76">
        <v>-0.6244146639224275</v>
      </c>
      <c r="Y267" s="76">
        <v>-0.49101877459470156</v>
      </c>
      <c r="Z267" s="76">
        <v>-2.9353017721054808E-2</v>
      </c>
      <c r="AA267" s="76">
        <v>-0.28732014700972269</v>
      </c>
      <c r="AB267" s="76">
        <v>-0.22441071207516392</v>
      </c>
      <c r="AC267" s="76">
        <v>-0.16510421087123689</v>
      </c>
      <c r="AD267" s="76">
        <v>-4.8073748939978025E-2</v>
      </c>
      <c r="AE267" s="76">
        <v>-0.31587010923778852</v>
      </c>
      <c r="AF267" s="76">
        <v>-3.4190536052036015E-2</v>
      </c>
      <c r="AG267" s="76">
        <v>-0.12830530577356622</v>
      </c>
      <c r="AH267" s="69">
        <v>1.3795986202366295E-2</v>
      </c>
      <c r="AI267" s="69">
        <v>-0.38458739320093172</v>
      </c>
      <c r="AJ267" s="69">
        <v>-0.35691211361235392</v>
      </c>
      <c r="AK267" s="69">
        <v>-0.30536068153256279</v>
      </c>
      <c r="AL267" s="69">
        <v>-0.16794100465195003</v>
      </c>
      <c r="AM267" s="69">
        <v>-0.65297368110128073</v>
      </c>
      <c r="AN267" s="69">
        <v>0.18094299849795439</v>
      </c>
      <c r="AO267" s="69">
        <v>0.19533132034498665</v>
      </c>
      <c r="AP267" s="69">
        <v>-5.2172734945073136E-2</v>
      </c>
      <c r="AQ267" s="69">
        <v>-0.1284934086436971</v>
      </c>
      <c r="AR267" s="69">
        <v>-0.26972097510524901</v>
      </c>
      <c r="AS267" s="69">
        <v>-0.19580267402366511</v>
      </c>
      <c r="AT267" s="69">
        <v>-5.6820077047134231E-2</v>
      </c>
      <c r="AU267" s="69">
        <v>-0.26770200137072869</v>
      </c>
      <c r="AV267" s="69">
        <v>-0.1763786327946418</v>
      </c>
      <c r="AW267" s="69">
        <v>-7.7966673461766042E-2</v>
      </c>
      <c r="AX267" s="69">
        <v>-0.13081873942836905</v>
      </c>
      <c r="AY267" s="69">
        <v>-3.5944236761878946E-2</v>
      </c>
      <c r="AZ267" s="69">
        <v>-0.45727483380177764</v>
      </c>
      <c r="BA267" s="69">
        <v>-6.4397388875578748E-2</v>
      </c>
      <c r="BB267" s="69">
        <v>-0.29604512304250763</v>
      </c>
      <c r="BC267" s="69">
        <v>-0.16773319702586817</v>
      </c>
      <c r="BD267" s="69">
        <v>-0.28770358575935362</v>
      </c>
      <c r="BE267" s="69">
        <v>1.7651043597591381E-2</v>
      </c>
      <c r="BF267" s="69">
        <v>-3.1265736257430211E-2</v>
      </c>
      <c r="BG267" s="69">
        <v>-0.15414724742574568</v>
      </c>
      <c r="BH267" s="69">
        <v>-0.35078161018564735</v>
      </c>
      <c r="BI267" s="69">
        <v>-7.8364439388274986E-3</v>
      </c>
      <c r="BJ267" s="69">
        <v>-9.8428840799558048E-2</v>
      </c>
      <c r="BK267" s="69">
        <v>0.53184993607575715</v>
      </c>
      <c r="BL267" s="69">
        <v>-0.5669509938017735</v>
      </c>
      <c r="BM267" s="69">
        <v>-0.32591050393681736</v>
      </c>
      <c r="BN267" s="69">
        <v>-4.03227588753097E-2</v>
      </c>
      <c r="BO267" s="69">
        <v>-0.10253957999648468</v>
      </c>
      <c r="BP267" s="69">
        <v>-8.3584115782743607E-2</v>
      </c>
      <c r="BQ267" s="69">
        <v>-0.11557495626651496</v>
      </c>
    </row>
    <row r="268" spans="1:142" hidden="1">
      <c r="B268" s="2">
        <v>249</v>
      </c>
      <c r="D268">
        <v>192</v>
      </c>
      <c r="E268" t="s">
        <v>251</v>
      </c>
      <c r="F268" s="20"/>
      <c r="G268" s="20"/>
      <c r="H268" s="20"/>
      <c r="I268" s="20"/>
      <c r="J268" s="20"/>
      <c r="K268" s="20"/>
      <c r="L268" s="20"/>
      <c r="M268" s="20"/>
      <c r="N268" s="43"/>
      <c r="O268" s="69">
        <v>266</v>
      </c>
      <c r="Q268" s="40">
        <v>-4.4102078076602547E-2</v>
      </c>
      <c r="R268" s="76">
        <v>0.61917199742021156</v>
      </c>
      <c r="S268" s="76">
        <v>2.8047685050207927E-2</v>
      </c>
      <c r="T268" s="76">
        <v>-4.5441641854622634E-2</v>
      </c>
      <c r="U268" s="76">
        <v>-0.13012145082346863</v>
      </c>
      <c r="V268" s="76">
        <v>0.10988194852726137</v>
      </c>
      <c r="W268" s="76">
        <v>-0.11185159879780419</v>
      </c>
      <c r="X268" s="76">
        <v>-0.54748730468156581</v>
      </c>
      <c r="Y268" s="76">
        <v>-0.59012108829970589</v>
      </c>
      <c r="Z268" s="76">
        <v>-4.2521136308402062E-2</v>
      </c>
      <c r="AA268" s="76">
        <v>-0.25398302007146839</v>
      </c>
      <c r="AB268" s="76">
        <v>-0.15316822129751145</v>
      </c>
      <c r="AC268" s="76">
        <v>-9.7808232125186523E-2</v>
      </c>
      <c r="AD268" s="76">
        <v>-1.5187714077746148E-2</v>
      </c>
      <c r="AE268" s="76">
        <v>-0.23766048391453037</v>
      </c>
      <c r="AF268" s="76">
        <v>1.6390218011704445E-2</v>
      </c>
      <c r="AG268" s="76">
        <v>-0.11354513201969003</v>
      </c>
      <c r="AH268" s="69">
        <v>3.0242139773718618E-2</v>
      </c>
      <c r="AI268" s="69">
        <v>-0.34539224029061172</v>
      </c>
      <c r="AJ268" s="69">
        <v>-0.33801726669905835</v>
      </c>
      <c r="AK268" s="69">
        <v>-0.31638304316666244</v>
      </c>
      <c r="AL268" s="69">
        <v>-0.17953858606282372</v>
      </c>
      <c r="AM268" s="69">
        <v>-0.66364634974203562</v>
      </c>
      <c r="AN268" s="69">
        <v>0.16986920089750937</v>
      </c>
      <c r="AO268" s="69">
        <v>0.19818062445872181</v>
      </c>
      <c r="AP268" s="69">
        <v>-6.820148094629308E-2</v>
      </c>
      <c r="AQ268" s="69">
        <v>-6.8103932151016539E-2</v>
      </c>
      <c r="AR268" s="69">
        <v>-0.27179818183827964</v>
      </c>
      <c r="AS268" s="69">
        <v>-0.16857704241157284</v>
      </c>
      <c r="AT268" s="69">
        <v>-6.3072313185265474E-2</v>
      </c>
      <c r="AU268" s="69">
        <v>-0.23684973295436651</v>
      </c>
      <c r="AV268" s="69">
        <v>-0.15870631591477194</v>
      </c>
      <c r="AW268" s="69">
        <v>-2.8411802084296358E-2</v>
      </c>
      <c r="AX268" s="69">
        <v>-0.1268567944138263</v>
      </c>
      <c r="AY268" s="69">
        <v>-2.2424918315503722E-2</v>
      </c>
      <c r="AZ268" s="69">
        <v>-0.42083421619196193</v>
      </c>
      <c r="BA268" s="69">
        <v>-3.8255858758730582E-2</v>
      </c>
      <c r="BB268" s="69">
        <v>-0.28762271475198842</v>
      </c>
      <c r="BC268" s="69">
        <v>-0.1661709324078994</v>
      </c>
      <c r="BD268" s="69">
        <v>-0.24280239582567409</v>
      </c>
      <c r="BE268" s="69">
        <v>1.1004099635633324E-2</v>
      </c>
      <c r="BF268" s="69">
        <v>-2.4824445113850246E-2</v>
      </c>
      <c r="BG268" s="69">
        <v>-0.153911123606575</v>
      </c>
      <c r="BH268" s="69">
        <v>-0.25849890503516093</v>
      </c>
      <c r="BI268" s="69">
        <v>4.8018103990591565E-3</v>
      </c>
      <c r="BJ268" s="69">
        <v>-5.5167936282187538E-2</v>
      </c>
      <c r="BK268" s="69">
        <v>0.52863268155633625</v>
      </c>
      <c r="BL268" s="69">
        <v>-0.46635347670964911</v>
      </c>
      <c r="BM268" s="69">
        <v>-0.30331369179944884</v>
      </c>
      <c r="BN268" s="69">
        <v>2.8865725808569453E-2</v>
      </c>
      <c r="BO268" s="69">
        <v>-0.11060315570304359</v>
      </c>
      <c r="BP268" s="69">
        <v>-0.10734388363826314</v>
      </c>
      <c r="BQ268" s="69">
        <v>-0.11152644125748798</v>
      </c>
    </row>
    <row r="269" spans="1:142" ht="13.5" hidden="1" thickBot="1">
      <c r="B269" s="2">
        <v>250</v>
      </c>
      <c r="E269" s="44" t="s">
        <v>252</v>
      </c>
      <c r="F269" s="45"/>
      <c r="G269" s="45"/>
      <c r="H269" s="45"/>
      <c r="I269" s="45"/>
      <c r="J269" s="45"/>
      <c r="K269" s="45"/>
      <c r="L269" s="45"/>
      <c r="M269" s="45"/>
      <c r="N269" s="43"/>
      <c r="O269" s="69">
        <v>267</v>
      </c>
      <c r="Q269" s="45">
        <v>-6.7840381101174574E-2</v>
      </c>
      <c r="R269" s="45">
        <v>0.62213465033018256</v>
      </c>
      <c r="S269" s="45">
        <v>-1.5372773831043296E-4</v>
      </c>
      <c r="T269" s="45">
        <v>-6.738521200694686E-2</v>
      </c>
      <c r="U269" s="45">
        <v>-0.12750269373943687</v>
      </c>
      <c r="V269" s="45">
        <v>0.1084417132697767</v>
      </c>
      <c r="W269" s="45">
        <v>-0.14828566654018208</v>
      </c>
      <c r="X269" s="45">
        <v>-0.6331542296160122</v>
      </c>
      <c r="Y269" s="45">
        <v>-0.46836061307595317</v>
      </c>
      <c r="Z269" s="45">
        <v>-3.6086596480066825E-2</v>
      </c>
      <c r="AA269" s="45">
        <v>-0.27017911913712145</v>
      </c>
      <c r="AB269" s="45">
        <v>-0.2150473978371881</v>
      </c>
      <c r="AC269" s="45">
        <v>-0.14082576449193332</v>
      </c>
      <c r="AD269" s="45">
        <v>-4.2802701404164978E-2</v>
      </c>
      <c r="AE269" s="45">
        <v>-0.28971309072856127</v>
      </c>
      <c r="AF269" s="45">
        <v>-1.3769296335451786E-2</v>
      </c>
      <c r="AG269" s="45">
        <v>-0.11738597816069608</v>
      </c>
      <c r="AH269" s="45">
        <v>2.150999142123839E-3</v>
      </c>
      <c r="AI269" s="45">
        <v>-0.37177789092925551</v>
      </c>
      <c r="AJ269" s="45">
        <v>-0.3556422732570263</v>
      </c>
      <c r="AK269" s="45">
        <v>-0.31992329820265358</v>
      </c>
      <c r="AL269" s="45">
        <v>-0.1652229966195439</v>
      </c>
      <c r="AM269" s="45">
        <v>-0.67560307056246038</v>
      </c>
      <c r="AN269" s="45">
        <v>0.18457111347919422</v>
      </c>
      <c r="AO269" s="45">
        <v>0.20815773937066248</v>
      </c>
      <c r="AP269" s="45">
        <v>-6.0908411955410226E-2</v>
      </c>
      <c r="AQ269" s="45">
        <v>-0.10189981589749415</v>
      </c>
      <c r="AR269" s="45">
        <v>-0.28399938205628605</v>
      </c>
      <c r="AS269" s="45">
        <v>-0.17744313718905172</v>
      </c>
      <c r="AT269" s="45">
        <v>-6.1565370970896816E-2</v>
      </c>
      <c r="AU269" s="45">
        <v>-0.2618578792212809</v>
      </c>
      <c r="AV269" s="45">
        <v>-0.1701785582381925</v>
      </c>
      <c r="AW269" s="45">
        <v>-6.958375024506043E-2</v>
      </c>
      <c r="AX269" s="45">
        <v>-0.13982086364253432</v>
      </c>
      <c r="AY269" s="45">
        <v>-3.1092461906050962E-2</v>
      </c>
      <c r="AZ269" s="45">
        <v>-0.44288558668794048</v>
      </c>
      <c r="BA269" s="45">
        <v>-5.6102905653419376E-2</v>
      </c>
      <c r="BB269" s="45">
        <v>-0.28908865213623286</v>
      </c>
      <c r="BC269" s="45">
        <v>-0.17422512401669588</v>
      </c>
      <c r="BD269" s="45">
        <v>-0.26230008038833436</v>
      </c>
      <c r="BE269" s="45">
        <v>-3.7413612110046707E-4</v>
      </c>
      <c r="BF269" s="45">
        <v>-4.6573774895114085E-2</v>
      </c>
      <c r="BG269" s="45">
        <v>-0.14037596272618055</v>
      </c>
      <c r="BH269" s="45">
        <v>-0.34262620700510688</v>
      </c>
      <c r="BI269" s="45">
        <v>1.5729098695368232E-2</v>
      </c>
      <c r="BJ269" s="45">
        <v>-0.10150230074849419</v>
      </c>
      <c r="BK269" s="45">
        <v>0.52933680211826395</v>
      </c>
      <c r="BL269" s="45">
        <v>-0.49712409132897872</v>
      </c>
      <c r="BM269" s="45">
        <v>-0.32874393171906463</v>
      </c>
      <c r="BN269" s="45">
        <v>-3.6470734873368986E-2</v>
      </c>
      <c r="BO269" s="45">
        <v>-9.1846073875840331E-2</v>
      </c>
      <c r="BP269" s="45">
        <v>-6.7958897277144506E-2</v>
      </c>
      <c r="BQ269" s="45">
        <v>-0.12215049582682214</v>
      </c>
    </row>
    <row r="270" spans="1:142" ht="13.5" hidden="1" thickBot="1">
      <c r="B270" s="2"/>
      <c r="E270"/>
      <c r="Q270" s="45"/>
    </row>
    <row r="271" spans="1:142" hidden="1">
      <c r="B271" s="2">
        <v>252</v>
      </c>
      <c r="D271">
        <v>197</v>
      </c>
      <c r="E271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  <c r="AG271" s="76"/>
    </row>
    <row r="272" spans="1:142" hidden="1">
      <c r="A272" s="8"/>
      <c r="B272" s="2">
        <v>253</v>
      </c>
      <c r="C272" s="8"/>
      <c r="D272" s="8"/>
      <c r="E272"/>
      <c r="Q272" s="40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</row>
    <row r="273" spans="5:142" s="143" customFormat="1" hidden="1">
      <c r="E273" s="141"/>
      <c r="F273" s="142"/>
      <c r="G273" s="142"/>
      <c r="N273" s="151"/>
      <c r="O273" s="144"/>
      <c r="P273" s="144"/>
      <c r="Q273" s="145"/>
      <c r="R273" s="144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  <c r="AC273" s="144"/>
      <c r="AD273" s="144"/>
      <c r="AE273" s="144"/>
      <c r="AF273" s="144"/>
      <c r="AG273" s="144"/>
      <c r="AH273" s="144"/>
      <c r="AI273" s="144"/>
      <c r="AJ273" s="144"/>
      <c r="AK273" s="144"/>
      <c r="AL273" s="144"/>
      <c r="AM273" s="144"/>
      <c r="AN273" s="144"/>
      <c r="AO273" s="144"/>
      <c r="AP273" s="144"/>
      <c r="AQ273" s="144"/>
      <c r="AR273" s="144"/>
      <c r="AS273" s="144"/>
      <c r="AT273" s="144"/>
      <c r="AU273" s="144"/>
      <c r="AV273" s="144"/>
      <c r="AW273" s="144"/>
      <c r="AX273" s="144"/>
      <c r="AY273" s="144"/>
      <c r="AZ273" s="144"/>
      <c r="BA273" s="144"/>
      <c r="BB273" s="144"/>
      <c r="BC273" s="144"/>
      <c r="BD273" s="144"/>
      <c r="BE273" s="144"/>
      <c r="BF273" s="144"/>
      <c r="BG273" s="144"/>
      <c r="BH273" s="144"/>
      <c r="BI273" s="144"/>
      <c r="BJ273" s="144"/>
      <c r="BK273" s="144"/>
      <c r="BL273" s="144"/>
      <c r="BM273" s="144"/>
      <c r="BN273" s="144"/>
      <c r="BO273" s="144"/>
      <c r="BP273" s="144"/>
      <c r="BQ273" s="144"/>
      <c r="BR273" s="142"/>
      <c r="BS273" s="142"/>
      <c r="BT273" s="142"/>
      <c r="BU273" s="142"/>
      <c r="BV273" s="142"/>
      <c r="BW273" s="142"/>
      <c r="BX273" s="142"/>
      <c r="BY273" s="142"/>
      <c r="BZ273" s="142"/>
      <c r="CA273" s="142"/>
      <c r="CB273" s="142"/>
      <c r="CC273" s="142"/>
      <c r="CD273" s="142"/>
      <c r="CE273" s="142"/>
      <c r="CF273" s="142"/>
      <c r="CG273" s="142"/>
      <c r="CH273" s="142"/>
      <c r="CI273" s="142"/>
      <c r="CJ273" s="142"/>
      <c r="CK273" s="142"/>
      <c r="CL273" s="142"/>
      <c r="CM273" s="142"/>
      <c r="CN273" s="142"/>
      <c r="CO273" s="142"/>
      <c r="CP273" s="142"/>
      <c r="CQ273" s="142"/>
      <c r="CR273" s="142"/>
      <c r="CS273" s="142"/>
      <c r="CT273" s="142"/>
      <c r="CU273" s="142"/>
      <c r="CV273" s="142"/>
      <c r="CW273" s="142"/>
      <c r="CX273" s="142"/>
      <c r="CY273" s="142"/>
      <c r="CZ273" s="142"/>
      <c r="DA273" s="142"/>
      <c r="DB273" s="142"/>
      <c r="DC273" s="142"/>
      <c r="DD273" s="142"/>
      <c r="DE273" s="142"/>
      <c r="DF273" s="142"/>
      <c r="DG273" s="142"/>
      <c r="DH273" s="142"/>
      <c r="DI273" s="142"/>
      <c r="DJ273" s="142"/>
      <c r="DK273" s="142"/>
      <c r="DL273" s="142"/>
      <c r="DM273" s="142"/>
      <c r="DN273" s="142"/>
      <c r="DO273" s="142"/>
      <c r="DP273" s="142"/>
      <c r="DQ273" s="142"/>
      <c r="DR273" s="142"/>
      <c r="DS273" s="142"/>
      <c r="DT273" s="142"/>
      <c r="DU273" s="142"/>
      <c r="DV273" s="142"/>
      <c r="DW273" s="142"/>
      <c r="DX273" s="142"/>
      <c r="DY273" s="142"/>
      <c r="DZ273" s="142"/>
      <c r="EA273" s="142"/>
      <c r="EB273" s="142"/>
      <c r="EC273" s="142"/>
      <c r="ED273" s="142"/>
      <c r="EE273" s="142"/>
      <c r="EF273" s="142"/>
      <c r="EG273" s="142"/>
      <c r="EH273" s="142"/>
      <c r="EL273" s="146"/>
    </row>
    <row r="274" spans="5:142" s="47" customFormat="1" hidden="1">
      <c r="E274" s="46"/>
      <c r="F274"/>
      <c r="N274" s="2"/>
      <c r="O274" s="69"/>
      <c r="P274" s="69"/>
      <c r="Q274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69"/>
      <c r="AU274" s="69"/>
      <c r="AV274" s="69"/>
      <c r="AW274" s="69"/>
      <c r="AX274" s="69"/>
      <c r="AY274" s="69"/>
      <c r="AZ274" s="69"/>
      <c r="BA274" s="69"/>
      <c r="BB274" s="69"/>
      <c r="BC274" s="69"/>
      <c r="BD274" s="69"/>
      <c r="BE274" s="69"/>
      <c r="BF274" s="69"/>
      <c r="BG274" s="69"/>
      <c r="BH274" s="69"/>
      <c r="BI274" s="69"/>
      <c r="BJ274" s="69"/>
      <c r="BK274" s="69"/>
      <c r="BL274" s="69"/>
      <c r="BM274" s="69"/>
      <c r="BN274" s="69"/>
      <c r="BO274" s="69"/>
      <c r="BP274" s="69"/>
      <c r="BQ274" s="69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</row>
    <row r="275" spans="5:142">
      <c r="O275"/>
      <c r="P275"/>
      <c r="Q275" s="180"/>
      <c r="R275" s="180"/>
      <c r="S275" s="180"/>
      <c r="T275" s="180"/>
      <c r="U275" s="180"/>
      <c r="V275" s="180"/>
      <c r="W275" s="180"/>
      <c r="X275" s="180"/>
      <c r="Y275" s="18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  <c r="AS275" s="180"/>
      <c r="AT275" s="180"/>
      <c r="AU275" s="180"/>
      <c r="AV275" s="180"/>
      <c r="AW275" s="180"/>
      <c r="AX275" s="180"/>
      <c r="AY275" s="180"/>
      <c r="AZ275" s="180"/>
      <c r="BA275" s="180"/>
      <c r="BB275" s="180"/>
      <c r="BC275" s="180"/>
      <c r="BD275" s="180"/>
      <c r="BE275" s="180"/>
      <c r="BF275" s="180"/>
      <c r="BG275" s="180"/>
      <c r="BH275" s="180"/>
      <c r="BI275" s="180"/>
      <c r="BJ275" s="180"/>
      <c r="BK275" s="180"/>
      <c r="BL275" s="180"/>
      <c r="BM275" s="180"/>
      <c r="BN275" s="180"/>
      <c r="BO275" s="180"/>
      <c r="BP275" s="20"/>
      <c r="BQ275" s="20"/>
      <c r="BR275" s="20"/>
      <c r="BS275" s="20"/>
      <c r="BT275" s="20"/>
      <c r="BU275" s="20"/>
      <c r="BV275" s="20"/>
      <c r="BW275" s="20"/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EL275"/>
    </row>
    <row r="276" spans="5:142">
      <c r="G276" s="25"/>
      <c r="O276"/>
      <c r="P276"/>
      <c r="Q276" s="131"/>
      <c r="R276" s="131"/>
      <c r="S276" s="131"/>
      <c r="T276" s="131"/>
      <c r="U276" s="131"/>
      <c r="V276" s="131"/>
      <c r="W276" s="131"/>
      <c r="X276" s="131"/>
      <c r="Y276" s="131"/>
      <c r="Z276" s="131"/>
      <c r="AA276" s="131"/>
      <c r="AB276" s="131"/>
      <c r="AC276" s="131"/>
      <c r="AD276" s="131"/>
      <c r="AE276" s="131"/>
      <c r="AF276" s="131"/>
      <c r="AG276" s="131"/>
      <c r="AH276" s="131"/>
      <c r="AI276" s="131"/>
      <c r="AJ276" s="131"/>
      <c r="AK276" s="131"/>
      <c r="AL276" s="131"/>
      <c r="AM276" s="131"/>
      <c r="AN276" s="131"/>
      <c r="AO276" s="131"/>
      <c r="AP276" s="131"/>
      <c r="AQ276" s="131"/>
      <c r="AR276" s="131"/>
      <c r="AS276" s="131"/>
      <c r="AT276" s="131"/>
      <c r="AU276" s="131"/>
      <c r="AV276" s="131"/>
      <c r="AW276" s="131"/>
      <c r="AX276" s="131"/>
      <c r="AY276" s="131"/>
      <c r="AZ276" s="131"/>
      <c r="BA276" s="131"/>
      <c r="BB276" s="131"/>
      <c r="BC276" s="131"/>
      <c r="BD276" s="131"/>
      <c r="BE276" s="131"/>
      <c r="BF276" s="131"/>
      <c r="BG276" s="131"/>
      <c r="BH276" s="131"/>
      <c r="BI276" s="131"/>
      <c r="BJ276" s="131"/>
      <c r="BK276" s="131"/>
      <c r="BL276" s="131"/>
      <c r="BM276" s="131"/>
      <c r="BN276" s="131"/>
      <c r="BO276" s="131"/>
      <c r="BP276" s="131"/>
      <c r="BQ276" s="131"/>
      <c r="BS276" s="131"/>
      <c r="BT276" s="131"/>
      <c r="BU276" s="131"/>
      <c r="BZ276" s="131"/>
      <c r="CF276" s="131"/>
      <c r="CI276" s="131"/>
      <c r="CK276" s="131"/>
      <c r="CL276" s="131"/>
      <c r="EL276"/>
    </row>
    <row r="277" spans="5:142">
      <c r="G277" s="181"/>
      <c r="O277"/>
      <c r="P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EL277"/>
    </row>
    <row r="278" spans="5:142">
      <c r="O278"/>
      <c r="P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EL278"/>
    </row>
    <row r="279" spans="5:142">
      <c r="O279"/>
      <c r="P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EL279"/>
    </row>
    <row r="280" spans="5:142">
      <c r="O280"/>
      <c r="P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EL280"/>
    </row>
    <row r="281" spans="5:142">
      <c r="O281"/>
      <c r="P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EL281"/>
    </row>
    <row r="282" spans="5:142">
      <c r="O282"/>
      <c r="P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EL282"/>
    </row>
    <row r="283" spans="5:142">
      <c r="O283"/>
      <c r="P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EL283"/>
    </row>
    <row r="284" spans="5:142">
      <c r="O284"/>
      <c r="P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EL284"/>
    </row>
    <row r="285" spans="5:142">
      <c r="O285"/>
      <c r="P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EL285"/>
    </row>
    <row r="286" spans="5:142">
      <c r="O286"/>
      <c r="P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EL286"/>
    </row>
    <row r="287" spans="5:142">
      <c r="O287"/>
      <c r="P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EL287"/>
    </row>
    <row r="288" spans="5:142">
      <c r="O288"/>
      <c r="P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EL288"/>
    </row>
    <row r="289" spans="15:142">
      <c r="O289"/>
      <c r="P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EL289"/>
    </row>
    <row r="290" spans="15:142">
      <c r="O290"/>
      <c r="P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EL290"/>
    </row>
    <row r="291" spans="15:142">
      <c r="O291"/>
      <c r="P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EL291"/>
    </row>
    <row r="292" spans="15:142">
      <c r="O292"/>
      <c r="P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EL292"/>
    </row>
    <row r="293" spans="15:142">
      <c r="O293"/>
      <c r="P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EL293"/>
    </row>
    <row r="294" spans="15:142">
      <c r="O294"/>
      <c r="P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EL294"/>
    </row>
    <row r="295" spans="15:142">
      <c r="O295"/>
      <c r="P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EL295"/>
    </row>
    <row r="296" spans="15:142">
      <c r="O296"/>
      <c r="P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EL296"/>
    </row>
    <row r="297" spans="15:142">
      <c r="O297"/>
      <c r="P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EL297"/>
    </row>
    <row r="298" spans="15:142">
      <c r="O298"/>
      <c r="P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EL298"/>
    </row>
    <row r="299" spans="15:142">
      <c r="O299"/>
      <c r="P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EL299"/>
    </row>
    <row r="300" spans="15:142">
      <c r="O300"/>
      <c r="P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EL300"/>
    </row>
    <row r="301" spans="15:142">
      <c r="O301"/>
      <c r="P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EL301"/>
    </row>
    <row r="302" spans="15:142">
      <c r="O302"/>
      <c r="P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EL302"/>
    </row>
    <row r="303" spans="15:142">
      <c r="O303"/>
      <c r="P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EL303"/>
    </row>
    <row r="304" spans="15:142">
      <c r="O304"/>
      <c r="P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EL304"/>
    </row>
    <row r="305" spans="15:142">
      <c r="O305"/>
      <c r="P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EL305"/>
    </row>
    <row r="306" spans="15:142">
      <c r="O306"/>
      <c r="P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EL306"/>
    </row>
    <row r="307" spans="15:142">
      <c r="O307"/>
      <c r="P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EL307"/>
    </row>
    <row r="308" spans="15:142">
      <c r="O308"/>
      <c r="P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EL308"/>
    </row>
    <row r="309" spans="15:142">
      <c r="O309"/>
      <c r="P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EL309"/>
    </row>
    <row r="310" spans="15:142">
      <c r="O310"/>
      <c r="P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EL310"/>
    </row>
    <row r="311" spans="15:142">
      <c r="O311"/>
      <c r="P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EL311"/>
    </row>
    <row r="312" spans="15:142">
      <c r="O312"/>
      <c r="P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EL312"/>
    </row>
    <row r="313" spans="15:142">
      <c r="O313"/>
      <c r="P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EL313"/>
    </row>
    <row r="314" spans="15:142">
      <c r="O314"/>
      <c r="P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EL314"/>
    </row>
    <row r="315" spans="15:142">
      <c r="O315"/>
      <c r="P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EL315"/>
    </row>
    <row r="316" spans="15:142">
      <c r="O316"/>
      <c r="P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EL316"/>
    </row>
    <row r="317" spans="15:142">
      <c r="O317"/>
      <c r="P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EL317"/>
    </row>
    <row r="318" spans="15:142">
      <c r="O318"/>
      <c r="P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EL318"/>
    </row>
    <row r="319" spans="15:142">
      <c r="O319"/>
      <c r="P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EL319"/>
    </row>
    <row r="320" spans="15:142">
      <c r="O320"/>
      <c r="P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EL320"/>
    </row>
    <row r="321" spans="15:142">
      <c r="O321"/>
      <c r="P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EL321"/>
    </row>
    <row r="322" spans="15:142">
      <c r="O322"/>
      <c r="P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EL322"/>
    </row>
    <row r="323" spans="15:142">
      <c r="O323"/>
      <c r="P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EL323"/>
    </row>
    <row r="324" spans="15:142">
      <c r="O324"/>
      <c r="P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EL324"/>
    </row>
    <row r="325" spans="15:142">
      <c r="O325"/>
      <c r="P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EL325"/>
    </row>
    <row r="326" spans="15:142">
      <c r="O326"/>
      <c r="P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EL326"/>
    </row>
    <row r="327" spans="15:142">
      <c r="O327"/>
      <c r="P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EL327"/>
    </row>
    <row r="328" spans="15:142">
      <c r="O328"/>
      <c r="P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EL328"/>
    </row>
    <row r="329" spans="15:142">
      <c r="O329"/>
      <c r="P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EL329"/>
    </row>
    <row r="330" spans="15:142">
      <c r="O330"/>
      <c r="P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EL330"/>
    </row>
    <row r="331" spans="15:142">
      <c r="O331"/>
      <c r="P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EL331"/>
    </row>
    <row r="332" spans="15:142">
      <c r="O332"/>
      <c r="P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EL332"/>
    </row>
    <row r="333" spans="15:142">
      <c r="O333"/>
      <c r="P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EL333"/>
    </row>
    <row r="334" spans="15:142">
      <c r="O334"/>
      <c r="P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EL334"/>
    </row>
    <row r="335" spans="15:142">
      <c r="O335"/>
      <c r="P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EL335"/>
    </row>
    <row r="336" spans="15:142">
      <c r="O336"/>
      <c r="P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EL336"/>
    </row>
    <row r="337" spans="15:142">
      <c r="O337"/>
      <c r="P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EL337"/>
    </row>
    <row r="338" spans="15:142">
      <c r="O338"/>
      <c r="P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EL338"/>
    </row>
    <row r="339" spans="15:142">
      <c r="O339"/>
      <c r="P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EL339"/>
    </row>
    <row r="340" spans="15:142">
      <c r="O340"/>
      <c r="P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EL340"/>
    </row>
    <row r="341" spans="15:142">
      <c r="O341"/>
      <c r="P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EL341"/>
    </row>
    <row r="342" spans="15:142">
      <c r="O342"/>
      <c r="P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EL342"/>
    </row>
    <row r="343" spans="15:142">
      <c r="O343"/>
      <c r="P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EL343"/>
    </row>
    <row r="344" spans="15:142">
      <c r="O344"/>
      <c r="P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EL344"/>
    </row>
    <row r="345" spans="15:142">
      <c r="O345"/>
      <c r="P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EL345"/>
    </row>
    <row r="346" spans="15:142">
      <c r="O346"/>
      <c r="P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EL346"/>
    </row>
    <row r="347" spans="15:142">
      <c r="O347"/>
      <c r="P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EL347"/>
    </row>
    <row r="348" spans="15:142">
      <c r="O348"/>
      <c r="P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EL348"/>
    </row>
    <row r="349" spans="15:142">
      <c r="O349"/>
      <c r="P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EL349"/>
    </row>
    <row r="350" spans="15:142">
      <c r="O350"/>
      <c r="P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EL350"/>
    </row>
    <row r="351" spans="15:142">
      <c r="O351"/>
      <c r="P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EL351"/>
    </row>
    <row r="352" spans="15:142">
      <c r="O352"/>
      <c r="P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EL352"/>
    </row>
    <row r="353" spans="15:142">
      <c r="O353"/>
      <c r="P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EL353"/>
    </row>
    <row r="354" spans="15:142">
      <c r="O354"/>
      <c r="P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EL354"/>
    </row>
    <row r="355" spans="15:142">
      <c r="O355"/>
      <c r="P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EL355"/>
    </row>
    <row r="356" spans="15:142">
      <c r="O356"/>
      <c r="P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EL356"/>
    </row>
    <row r="357" spans="15:142">
      <c r="O357"/>
      <c r="P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EL357"/>
    </row>
    <row r="358" spans="15:142">
      <c r="O358"/>
      <c r="P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EL358"/>
    </row>
    <row r="359" spans="15:142">
      <c r="O359"/>
      <c r="P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EL359"/>
    </row>
    <row r="360" spans="15:142">
      <c r="O360"/>
      <c r="P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EL360"/>
    </row>
    <row r="361" spans="15:142">
      <c r="O361"/>
      <c r="P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EL361"/>
    </row>
    <row r="362" spans="15:142">
      <c r="O362"/>
      <c r="P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EL362"/>
    </row>
    <row r="363" spans="15:142">
      <c r="O363"/>
      <c r="P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EL363"/>
    </row>
    <row r="364" spans="15:142">
      <c r="O364"/>
      <c r="P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EL364"/>
    </row>
    <row r="365" spans="15:142">
      <c r="O365"/>
      <c r="P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EL365"/>
    </row>
    <row r="366" spans="15:142">
      <c r="O366"/>
      <c r="P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EL366"/>
    </row>
    <row r="367" spans="15:142">
      <c r="O367"/>
      <c r="P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EL367"/>
    </row>
    <row r="368" spans="15:142">
      <c r="O368"/>
      <c r="P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EL368"/>
    </row>
    <row r="369" spans="15:142">
      <c r="O369"/>
      <c r="P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EL369"/>
    </row>
    <row r="370" spans="15:142">
      <c r="O370"/>
      <c r="P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EL370"/>
    </row>
    <row r="371" spans="15:142">
      <c r="O371"/>
      <c r="P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EL371"/>
    </row>
    <row r="372" spans="15:142">
      <c r="O372"/>
      <c r="P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EL372"/>
    </row>
    <row r="373" spans="15:142">
      <c r="O373"/>
      <c r="P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EL373"/>
    </row>
    <row r="374" spans="15:142">
      <c r="O374"/>
      <c r="P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EL374"/>
    </row>
    <row r="375" spans="15:142">
      <c r="O375"/>
      <c r="P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EL375"/>
    </row>
    <row r="376" spans="15:142">
      <c r="O376"/>
      <c r="P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EL376"/>
    </row>
    <row r="377" spans="15:142">
      <c r="O377"/>
      <c r="P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EL377"/>
    </row>
    <row r="378" spans="15:142">
      <c r="O378"/>
      <c r="P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EL378"/>
    </row>
    <row r="379" spans="15:142">
      <c r="O379"/>
      <c r="P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EL379"/>
    </row>
    <row r="380" spans="15:142">
      <c r="O380"/>
      <c r="P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EL380"/>
    </row>
    <row r="381" spans="15:142">
      <c r="O381"/>
      <c r="P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EL381"/>
    </row>
    <row r="382" spans="15:142">
      <c r="O382"/>
      <c r="P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EL382"/>
    </row>
    <row r="383" spans="15:142">
      <c r="O383"/>
      <c r="P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EL383"/>
    </row>
    <row r="384" spans="15:142">
      <c r="O384"/>
      <c r="P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EL384"/>
    </row>
    <row r="385" spans="15:142">
      <c r="O385"/>
      <c r="P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EL385"/>
    </row>
    <row r="386" spans="15:142">
      <c r="O386"/>
      <c r="P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EL386"/>
    </row>
    <row r="387" spans="15:142">
      <c r="O387"/>
      <c r="P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EL387"/>
    </row>
    <row r="388" spans="15:142">
      <c r="O388"/>
      <c r="P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EL388"/>
    </row>
    <row r="389" spans="15:142">
      <c r="O389"/>
      <c r="P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EL389"/>
    </row>
    <row r="390" spans="15:142">
      <c r="O390"/>
      <c r="P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EL390"/>
    </row>
    <row r="391" spans="15:142">
      <c r="O391"/>
      <c r="P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EL391"/>
    </row>
    <row r="392" spans="15:142">
      <c r="O392"/>
      <c r="P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EL392"/>
    </row>
    <row r="393" spans="15:142">
      <c r="O393"/>
      <c r="P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EL393"/>
    </row>
    <row r="394" spans="15:142">
      <c r="O394"/>
      <c r="P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EL394"/>
    </row>
    <row r="395" spans="15:142">
      <c r="O395"/>
      <c r="P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EL395"/>
    </row>
    <row r="396" spans="15:142">
      <c r="O396"/>
      <c r="P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EL396"/>
    </row>
    <row r="397" spans="15:142">
      <c r="O397"/>
      <c r="P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EL397"/>
    </row>
    <row r="398" spans="15:142">
      <c r="O398"/>
      <c r="P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EL398"/>
    </row>
    <row r="399" spans="15:142">
      <c r="O399"/>
      <c r="P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EL399"/>
    </row>
    <row r="400" spans="15:142">
      <c r="O400"/>
      <c r="P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EL400"/>
    </row>
    <row r="401" spans="15:142">
      <c r="O401"/>
      <c r="P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EL401"/>
    </row>
    <row r="402" spans="15:142">
      <c r="O402"/>
      <c r="P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EL402"/>
    </row>
    <row r="403" spans="15:142">
      <c r="O403"/>
      <c r="P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EL403"/>
    </row>
    <row r="404" spans="15:142">
      <c r="O404"/>
      <c r="P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EL404"/>
    </row>
    <row r="405" spans="15:142">
      <c r="O405"/>
      <c r="P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EL405"/>
    </row>
    <row r="406" spans="15:142">
      <c r="O406"/>
      <c r="P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EL406"/>
    </row>
    <row r="407" spans="15:142">
      <c r="O407"/>
      <c r="P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EL407"/>
    </row>
    <row r="408" spans="15:142">
      <c r="O408"/>
      <c r="P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EL408"/>
    </row>
    <row r="409" spans="15:142">
      <c r="O409"/>
      <c r="P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EL409"/>
    </row>
    <row r="410" spans="15:142">
      <c r="O410"/>
      <c r="P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EL410"/>
    </row>
    <row r="411" spans="15:142">
      <c r="O411"/>
      <c r="P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EL411"/>
    </row>
    <row r="412" spans="15:142">
      <c r="O412"/>
      <c r="P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EL412"/>
    </row>
    <row r="413" spans="15:142">
      <c r="O413"/>
      <c r="P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EL413"/>
    </row>
    <row r="414" spans="15:142">
      <c r="O414"/>
      <c r="P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EL414"/>
    </row>
    <row r="415" spans="15:142">
      <c r="O415"/>
      <c r="P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EL415"/>
    </row>
    <row r="416" spans="15:142">
      <c r="O416"/>
      <c r="P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EL416"/>
    </row>
    <row r="417" spans="15:142">
      <c r="O417"/>
      <c r="P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EL417"/>
    </row>
    <row r="418" spans="15:142">
      <c r="O418"/>
      <c r="P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EL418"/>
    </row>
    <row r="419" spans="15:142">
      <c r="O419"/>
      <c r="P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EL419"/>
    </row>
    <row r="420" spans="15:142">
      <c r="O420"/>
      <c r="P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EL420"/>
    </row>
    <row r="421" spans="15:142">
      <c r="O421"/>
      <c r="P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EL421"/>
    </row>
    <row r="422" spans="15:142">
      <c r="O422"/>
      <c r="P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EL422"/>
    </row>
    <row r="423" spans="15:142">
      <c r="O423"/>
      <c r="P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EL423"/>
    </row>
    <row r="424" spans="15:142">
      <c r="O424"/>
      <c r="P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EL424"/>
    </row>
    <row r="425" spans="15:142">
      <c r="O425"/>
      <c r="P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EL425"/>
    </row>
    <row r="426" spans="15:142">
      <c r="O426"/>
      <c r="P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EL426"/>
    </row>
    <row r="427" spans="15:142">
      <c r="O427"/>
      <c r="P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EL427"/>
    </row>
    <row r="428" spans="15:142">
      <c r="O428"/>
      <c r="P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EL428"/>
    </row>
    <row r="429" spans="15:142">
      <c r="O429"/>
      <c r="P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EL429"/>
    </row>
    <row r="430" spans="15:142">
      <c r="O430"/>
      <c r="P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EL430"/>
    </row>
    <row r="431" spans="15:142">
      <c r="O431"/>
      <c r="P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EL431"/>
    </row>
    <row r="432" spans="15:142">
      <c r="O432"/>
      <c r="P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EL432"/>
    </row>
    <row r="433" spans="15:142">
      <c r="O433"/>
      <c r="P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EL433"/>
    </row>
    <row r="434" spans="15:142">
      <c r="O434"/>
      <c r="P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EL434"/>
    </row>
    <row r="435" spans="15:142">
      <c r="O435"/>
      <c r="P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EL435"/>
    </row>
    <row r="436" spans="15:142">
      <c r="O436"/>
      <c r="P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EL436"/>
    </row>
    <row r="437" spans="15:142">
      <c r="O437"/>
      <c r="P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EL437"/>
    </row>
    <row r="438" spans="15:142">
      <c r="O438"/>
      <c r="P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EL438"/>
    </row>
    <row r="439" spans="15:142">
      <c r="O439"/>
      <c r="P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EL439"/>
    </row>
    <row r="440" spans="15:142">
      <c r="O440"/>
      <c r="P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EL440"/>
    </row>
    <row r="441" spans="15:142">
      <c r="O441"/>
      <c r="P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EL441"/>
    </row>
    <row r="442" spans="15:142">
      <c r="O442"/>
      <c r="P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EL442"/>
    </row>
    <row r="443" spans="15:142">
      <c r="O443"/>
      <c r="P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EL443"/>
    </row>
    <row r="444" spans="15:142">
      <c r="O444"/>
      <c r="P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EL444"/>
    </row>
    <row r="445" spans="15:142">
      <c r="O445"/>
      <c r="P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EL445"/>
    </row>
    <row r="446" spans="15:142">
      <c r="O446"/>
      <c r="P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EL446"/>
    </row>
    <row r="447" spans="15:142">
      <c r="O447"/>
      <c r="P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EL447"/>
    </row>
    <row r="448" spans="15:142">
      <c r="O448"/>
      <c r="P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EL448"/>
    </row>
    <row r="449" spans="15:142">
      <c r="O449"/>
      <c r="P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EL449"/>
    </row>
    <row r="450" spans="15:142">
      <c r="O450"/>
      <c r="P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EL450"/>
    </row>
    <row r="451" spans="15:142">
      <c r="O451"/>
      <c r="P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EL451"/>
    </row>
    <row r="452" spans="15:142">
      <c r="O452"/>
      <c r="P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EL452"/>
    </row>
    <row r="453" spans="15:142">
      <c r="O453"/>
      <c r="P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EL453"/>
    </row>
    <row r="454" spans="15:142">
      <c r="O454"/>
      <c r="P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EL454"/>
    </row>
    <row r="455" spans="15:142">
      <c r="O455"/>
      <c r="P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EL455"/>
    </row>
    <row r="456" spans="15:142">
      <c r="O456"/>
      <c r="P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EL456"/>
    </row>
    <row r="457" spans="15:142">
      <c r="O457"/>
      <c r="P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EL457"/>
    </row>
    <row r="458" spans="15:142">
      <c r="O458"/>
      <c r="P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EL458"/>
    </row>
    <row r="459" spans="15:142">
      <c r="O459"/>
      <c r="P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EL459"/>
    </row>
    <row r="460" spans="15:142">
      <c r="O460"/>
      <c r="P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EL460"/>
    </row>
    <row r="461" spans="15:142">
      <c r="O461"/>
      <c r="P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EL461"/>
    </row>
    <row r="462" spans="15:142">
      <c r="O462"/>
      <c r="P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EL462"/>
    </row>
    <row r="463" spans="15:142">
      <c r="O463"/>
      <c r="P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EL463"/>
    </row>
    <row r="464" spans="15:142">
      <c r="O464"/>
      <c r="P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EL464"/>
    </row>
    <row r="465" spans="15:142">
      <c r="O465"/>
      <c r="P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EL465"/>
    </row>
    <row r="466" spans="15:142">
      <c r="O466"/>
      <c r="P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EL466"/>
    </row>
    <row r="467" spans="15:142">
      <c r="O467"/>
      <c r="P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EL467"/>
    </row>
    <row r="468" spans="15:142">
      <c r="O468"/>
      <c r="P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EL468"/>
    </row>
    <row r="469" spans="15:142">
      <c r="O469"/>
      <c r="P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EL469"/>
    </row>
    <row r="470" spans="15:142">
      <c r="O470"/>
      <c r="P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EL470"/>
    </row>
    <row r="471" spans="15:142">
      <c r="O471"/>
      <c r="P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EL471"/>
    </row>
    <row r="472" spans="15:142">
      <c r="O472"/>
      <c r="P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EL472"/>
    </row>
    <row r="473" spans="15:142">
      <c r="O473"/>
      <c r="P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EL473"/>
    </row>
    <row r="474" spans="15:142">
      <c r="O474"/>
      <c r="P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EL474"/>
    </row>
    <row r="475" spans="15:142">
      <c r="O475"/>
      <c r="P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EL475"/>
    </row>
    <row r="476" spans="15:142">
      <c r="O476"/>
      <c r="P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EL476"/>
    </row>
    <row r="477" spans="15:142">
      <c r="O477"/>
      <c r="P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EL477"/>
    </row>
    <row r="478" spans="15:142">
      <c r="O478"/>
      <c r="P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EL478"/>
    </row>
    <row r="479" spans="15:142">
      <c r="O479"/>
      <c r="P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EL479"/>
    </row>
    <row r="480" spans="15:142">
      <c r="O480"/>
      <c r="P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EL480"/>
    </row>
    <row r="481" spans="15:142">
      <c r="O481"/>
      <c r="P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EL481"/>
    </row>
    <row r="482" spans="15:142">
      <c r="O482"/>
      <c r="P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EL482"/>
    </row>
    <row r="483" spans="15:142">
      <c r="O483"/>
      <c r="P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EL483"/>
    </row>
    <row r="484" spans="15:142">
      <c r="O484"/>
      <c r="P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EL484"/>
    </row>
    <row r="485" spans="15:142">
      <c r="O485"/>
      <c r="P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EL485"/>
    </row>
    <row r="486" spans="15:142">
      <c r="O486"/>
      <c r="P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EL486"/>
    </row>
    <row r="487" spans="15:142">
      <c r="O487"/>
      <c r="P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EL487"/>
    </row>
    <row r="488" spans="15:142">
      <c r="O488"/>
      <c r="P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EL488"/>
    </row>
    <row r="489" spans="15:142">
      <c r="O489"/>
      <c r="P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EL489"/>
    </row>
    <row r="490" spans="15:142">
      <c r="O490"/>
      <c r="P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EL490"/>
    </row>
    <row r="491" spans="15:142">
      <c r="O491"/>
      <c r="P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EL491"/>
    </row>
    <row r="492" spans="15:142">
      <c r="O492"/>
      <c r="P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EL492"/>
    </row>
    <row r="493" spans="15:142">
      <c r="O493"/>
      <c r="P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EL493"/>
    </row>
    <row r="494" spans="15:142">
      <c r="O494"/>
      <c r="P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EL494"/>
    </row>
    <row r="495" spans="15:142">
      <c r="O495"/>
      <c r="P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EL495"/>
    </row>
    <row r="496" spans="15:142">
      <c r="O496"/>
      <c r="P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EL496"/>
    </row>
    <row r="497" spans="15:142">
      <c r="O497"/>
      <c r="P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EL497"/>
    </row>
    <row r="498" spans="15:142">
      <c r="O498"/>
      <c r="P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EL498"/>
    </row>
    <row r="499" spans="15:142">
      <c r="O499"/>
      <c r="P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EL499"/>
    </row>
    <row r="500" spans="15:142">
      <c r="O500"/>
      <c r="P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EL500"/>
    </row>
    <row r="501" spans="15:142">
      <c r="O501"/>
      <c r="P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EL501"/>
    </row>
    <row r="502" spans="15:142">
      <c r="O502"/>
      <c r="P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EL502"/>
    </row>
    <row r="503" spans="15:142">
      <c r="O503"/>
      <c r="P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EL503"/>
    </row>
    <row r="504" spans="15:142">
      <c r="O504"/>
      <c r="P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EL504"/>
    </row>
    <row r="505" spans="15:142">
      <c r="O505"/>
      <c r="P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EL505"/>
    </row>
    <row r="506" spans="15:142">
      <c r="O506"/>
      <c r="P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EL506"/>
    </row>
    <row r="507" spans="15:142">
      <c r="O507"/>
      <c r="P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EL507"/>
    </row>
    <row r="508" spans="15:142">
      <c r="O508"/>
      <c r="P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EL508"/>
    </row>
    <row r="509" spans="15:142">
      <c r="O509"/>
      <c r="P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EL509"/>
    </row>
    <row r="510" spans="15:142">
      <c r="O510"/>
      <c r="P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EL510"/>
    </row>
    <row r="511" spans="15:142">
      <c r="O511"/>
      <c r="P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EL511"/>
    </row>
    <row r="512" spans="15:142">
      <c r="O512"/>
      <c r="P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EL512"/>
    </row>
    <row r="513" spans="15:142">
      <c r="O513"/>
      <c r="P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EL513"/>
    </row>
    <row r="514" spans="15:142">
      <c r="O514"/>
      <c r="P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EL514"/>
    </row>
    <row r="515" spans="15:142">
      <c r="O515"/>
      <c r="P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EL515"/>
    </row>
    <row r="516" spans="15:142">
      <c r="O516"/>
      <c r="P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EL516"/>
    </row>
    <row r="517" spans="15:142">
      <c r="O517"/>
      <c r="P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EL517"/>
    </row>
    <row r="518" spans="15:142">
      <c r="O518"/>
      <c r="P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EL518"/>
    </row>
    <row r="519" spans="15:142">
      <c r="O519"/>
      <c r="P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EL519"/>
    </row>
    <row r="520" spans="15:142">
      <c r="O520"/>
      <c r="P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EL520"/>
    </row>
    <row r="521" spans="15:142">
      <c r="O521"/>
      <c r="P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EL521"/>
    </row>
    <row r="522" spans="15:142">
      <c r="O522"/>
      <c r="P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EL522"/>
    </row>
    <row r="523" spans="15:142">
      <c r="O523"/>
      <c r="P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EL523"/>
    </row>
    <row r="524" spans="15:142">
      <c r="O524"/>
      <c r="P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EL524"/>
    </row>
    <row r="525" spans="15:142">
      <c r="O525"/>
      <c r="P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EL525"/>
    </row>
    <row r="526" spans="15:142">
      <c r="O526"/>
      <c r="P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EL526"/>
    </row>
    <row r="527" spans="15:142">
      <c r="O527"/>
      <c r="P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EL527"/>
    </row>
    <row r="528" spans="15:142">
      <c r="O528"/>
      <c r="P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EL528"/>
    </row>
    <row r="529" spans="15:142">
      <c r="O529"/>
      <c r="P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EL529"/>
    </row>
    <row r="530" spans="15:142">
      <c r="O530"/>
      <c r="P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EL530"/>
    </row>
    <row r="531" spans="15:142">
      <c r="O531"/>
      <c r="P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EL531"/>
    </row>
    <row r="532" spans="15:142">
      <c r="O532"/>
      <c r="P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EL532"/>
    </row>
    <row r="533" spans="15:142">
      <c r="O533"/>
      <c r="P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EL533"/>
    </row>
    <row r="534" spans="15:142">
      <c r="O534"/>
      <c r="P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EL534"/>
    </row>
    <row r="535" spans="15:142">
      <c r="O535"/>
      <c r="P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EL535"/>
    </row>
    <row r="536" spans="15:142">
      <c r="O536"/>
      <c r="P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EL536"/>
    </row>
    <row r="537" spans="15:142">
      <c r="O537"/>
      <c r="P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EL537"/>
    </row>
    <row r="538" spans="15:142">
      <c r="O538"/>
      <c r="P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EL538"/>
    </row>
    <row r="539" spans="15:142">
      <c r="O539"/>
      <c r="P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EL539"/>
    </row>
    <row r="540" spans="15:142">
      <c r="O540"/>
      <c r="P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EL540"/>
    </row>
    <row r="541" spans="15:142">
      <c r="O541"/>
      <c r="P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EL541"/>
    </row>
    <row r="542" spans="15:142">
      <c r="O542"/>
      <c r="P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EL542"/>
    </row>
    <row r="543" spans="15:142">
      <c r="O543"/>
      <c r="P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EL543"/>
    </row>
    <row r="544" spans="15:142">
      <c r="O544"/>
      <c r="P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EL544"/>
    </row>
    <row r="545" spans="15:142">
      <c r="O545"/>
      <c r="P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EL545"/>
    </row>
    <row r="546" spans="15:142">
      <c r="O546"/>
      <c r="P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EL546"/>
    </row>
    <row r="547" spans="15:142">
      <c r="O547"/>
      <c r="P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EL547"/>
    </row>
    <row r="548" spans="15:142">
      <c r="O548"/>
      <c r="P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EL548"/>
    </row>
    <row r="549" spans="15:142">
      <c r="O549"/>
      <c r="P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EL549"/>
    </row>
    <row r="550" spans="15:142">
      <c r="O550"/>
      <c r="P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EL550"/>
    </row>
    <row r="551" spans="15:142">
      <c r="O551"/>
      <c r="P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EL551"/>
    </row>
    <row r="552" spans="15:142">
      <c r="O552"/>
      <c r="P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EL552"/>
    </row>
    <row r="553" spans="15:142">
      <c r="O553"/>
      <c r="P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EL553"/>
    </row>
    <row r="554" spans="15:142">
      <c r="O554"/>
      <c r="P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EL554"/>
    </row>
    <row r="555" spans="15:142">
      <c r="O555"/>
      <c r="P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EL555"/>
    </row>
    <row r="556" spans="15:142">
      <c r="O556"/>
      <c r="P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EL556"/>
    </row>
    <row r="557" spans="15:142">
      <c r="O557"/>
      <c r="P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EL557"/>
    </row>
    <row r="558" spans="15:142">
      <c r="O558"/>
      <c r="P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EL558"/>
    </row>
    <row r="559" spans="15:142">
      <c r="O559"/>
      <c r="P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EL559"/>
    </row>
    <row r="560" spans="15:142">
      <c r="O560"/>
      <c r="P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EL560"/>
    </row>
    <row r="561" spans="15:142">
      <c r="O561"/>
      <c r="P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EL561"/>
    </row>
    <row r="562" spans="15:142">
      <c r="O562"/>
      <c r="P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EL562"/>
    </row>
    <row r="563" spans="15:142">
      <c r="O563"/>
      <c r="P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EL563"/>
    </row>
    <row r="564" spans="15:142">
      <c r="O564"/>
      <c r="P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EL564"/>
    </row>
    <row r="565" spans="15:142">
      <c r="O565"/>
      <c r="P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EL565"/>
    </row>
    <row r="566" spans="15:142">
      <c r="O566"/>
      <c r="P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EL566"/>
    </row>
    <row r="567" spans="15:142">
      <c r="O567"/>
      <c r="P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EL567"/>
    </row>
    <row r="568" spans="15:142">
      <c r="O568"/>
      <c r="P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EL568"/>
    </row>
    <row r="569" spans="15:142">
      <c r="O569"/>
      <c r="P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EL569"/>
    </row>
    <row r="570" spans="15:142">
      <c r="O570"/>
      <c r="P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EL570"/>
    </row>
    <row r="571" spans="15:142">
      <c r="O571"/>
      <c r="P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EL571"/>
    </row>
    <row r="572" spans="15:142">
      <c r="O572"/>
      <c r="P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EL572"/>
    </row>
    <row r="573" spans="15:142">
      <c r="O573"/>
      <c r="P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EL573"/>
    </row>
    <row r="574" spans="15:142">
      <c r="O574"/>
      <c r="P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EL574"/>
    </row>
    <row r="575" spans="15:142">
      <c r="O575"/>
      <c r="P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EL575"/>
    </row>
    <row r="576" spans="15:142">
      <c r="O576"/>
      <c r="P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EL576"/>
    </row>
    <row r="577" spans="15:142">
      <c r="O577"/>
      <c r="P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EL577"/>
    </row>
    <row r="578" spans="15:142">
      <c r="O578"/>
      <c r="P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EL578"/>
    </row>
    <row r="579" spans="15:142">
      <c r="O579"/>
      <c r="P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EL579"/>
    </row>
    <row r="580" spans="15:142">
      <c r="O580"/>
      <c r="P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EL580"/>
    </row>
    <row r="581" spans="15:142">
      <c r="O581"/>
      <c r="P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EL581"/>
    </row>
    <row r="582" spans="15:142">
      <c r="O582"/>
      <c r="P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EL582"/>
    </row>
    <row r="583" spans="15:142">
      <c r="O583"/>
      <c r="P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EL583"/>
    </row>
    <row r="584" spans="15:142">
      <c r="O584"/>
      <c r="P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EL584"/>
    </row>
    <row r="585" spans="15:142">
      <c r="O585"/>
      <c r="P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EL585"/>
    </row>
    <row r="586" spans="15:142">
      <c r="O586"/>
      <c r="P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EL586"/>
    </row>
    <row r="587" spans="15:142">
      <c r="O587"/>
      <c r="P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EL587"/>
    </row>
    <row r="588" spans="15:142">
      <c r="O588"/>
      <c r="P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EL588"/>
    </row>
    <row r="589" spans="15:142">
      <c r="O589"/>
      <c r="P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EL589"/>
    </row>
    <row r="590" spans="15:142">
      <c r="O590"/>
      <c r="P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EL590"/>
    </row>
    <row r="591" spans="15:142">
      <c r="O591"/>
      <c r="P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EL591"/>
    </row>
    <row r="592" spans="15:142">
      <c r="O592"/>
      <c r="P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EL592"/>
    </row>
    <row r="593" spans="15:142">
      <c r="O593"/>
      <c r="P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EL593"/>
    </row>
    <row r="594" spans="15:142">
      <c r="O594"/>
      <c r="P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EL594"/>
    </row>
    <row r="595" spans="15:142">
      <c r="O595"/>
      <c r="P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EL595"/>
    </row>
    <row r="596" spans="15:142">
      <c r="O596"/>
      <c r="P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EL596"/>
    </row>
    <row r="597" spans="15:142">
      <c r="O597"/>
      <c r="P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EL597"/>
    </row>
    <row r="598" spans="15:142">
      <c r="O598"/>
      <c r="P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EL598"/>
    </row>
    <row r="599" spans="15:142">
      <c r="O599"/>
      <c r="P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EL599"/>
    </row>
    <row r="600" spans="15:142">
      <c r="O600"/>
      <c r="P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EL600"/>
    </row>
    <row r="601" spans="15:142">
      <c r="O601"/>
      <c r="P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EL601"/>
    </row>
    <row r="602" spans="15:142">
      <c r="O602"/>
      <c r="P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EL602"/>
    </row>
    <row r="603" spans="15:142">
      <c r="O603"/>
      <c r="P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EL603"/>
    </row>
    <row r="604" spans="15:142">
      <c r="O604"/>
      <c r="P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EL604"/>
    </row>
    <row r="605" spans="15:142">
      <c r="O605"/>
      <c r="P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EL605"/>
    </row>
    <row r="606" spans="15:142">
      <c r="O606"/>
      <c r="P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EL606"/>
    </row>
    <row r="607" spans="15:142">
      <c r="O607"/>
      <c r="P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EL607"/>
    </row>
    <row r="608" spans="15:142">
      <c r="O608"/>
      <c r="P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EL608"/>
    </row>
    <row r="609" spans="15:142">
      <c r="O609"/>
      <c r="P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EL609"/>
    </row>
    <row r="610" spans="15:142">
      <c r="O610"/>
      <c r="P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EL610"/>
    </row>
    <row r="611" spans="15:142">
      <c r="O611"/>
      <c r="P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EL611"/>
    </row>
    <row r="612" spans="15:142">
      <c r="O612"/>
      <c r="P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EL612"/>
    </row>
    <row r="613" spans="15:142">
      <c r="O613"/>
      <c r="P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EL613"/>
    </row>
    <row r="614" spans="15:142">
      <c r="O614"/>
      <c r="P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EL614"/>
    </row>
    <row r="615" spans="15:142">
      <c r="O615"/>
      <c r="P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EL615"/>
    </row>
    <row r="616" spans="15:142">
      <c r="O616"/>
      <c r="P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EL616"/>
    </row>
    <row r="617" spans="15:142">
      <c r="O617"/>
      <c r="P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EL617"/>
    </row>
    <row r="618" spans="15:142">
      <c r="O618"/>
      <c r="P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EL618"/>
    </row>
    <row r="619" spans="15:142">
      <c r="O619"/>
      <c r="P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EL619"/>
    </row>
    <row r="620" spans="15:142">
      <c r="O620"/>
      <c r="P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EL620"/>
    </row>
    <row r="621" spans="15:142">
      <c r="O621"/>
      <c r="P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EL621"/>
    </row>
    <row r="622" spans="15:142">
      <c r="O622"/>
      <c r="P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EL622"/>
    </row>
    <row r="623" spans="15:142">
      <c r="O623"/>
      <c r="P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EL623"/>
    </row>
    <row r="624" spans="15:142">
      <c r="O624"/>
      <c r="P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EL624"/>
    </row>
    <row r="625" spans="15:142">
      <c r="O625"/>
      <c r="P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EL625"/>
    </row>
    <row r="626" spans="15:142">
      <c r="O626"/>
      <c r="P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EL626"/>
    </row>
    <row r="627" spans="15:142">
      <c r="O627"/>
      <c r="P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EL627"/>
    </row>
    <row r="628" spans="15:142">
      <c r="O628"/>
      <c r="P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EL628"/>
    </row>
    <row r="629" spans="15:142">
      <c r="O629"/>
      <c r="P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EL629"/>
    </row>
    <row r="630" spans="15:142">
      <c r="O630"/>
      <c r="P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EL630"/>
    </row>
    <row r="631" spans="15:142">
      <c r="O631"/>
      <c r="P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EL631"/>
    </row>
    <row r="632" spans="15:142">
      <c r="O632"/>
      <c r="P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EL632"/>
    </row>
    <row r="633" spans="15:142">
      <c r="O633"/>
      <c r="P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EL633"/>
    </row>
    <row r="634" spans="15:142">
      <c r="O634"/>
      <c r="P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EL634"/>
    </row>
    <row r="635" spans="15:142">
      <c r="O635"/>
      <c r="P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EL635"/>
    </row>
    <row r="636" spans="15:142">
      <c r="O636"/>
      <c r="P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EL636"/>
    </row>
    <row r="637" spans="15:142">
      <c r="O637"/>
      <c r="P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EL637"/>
    </row>
    <row r="638" spans="15:142">
      <c r="O638"/>
      <c r="P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EL638"/>
    </row>
    <row r="639" spans="15:142">
      <c r="O639"/>
      <c r="P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EL639"/>
    </row>
    <row r="640" spans="15:142">
      <c r="O640"/>
      <c r="P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EL640"/>
    </row>
    <row r="641" spans="15:142">
      <c r="O641"/>
      <c r="P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EL641"/>
    </row>
    <row r="642" spans="15:142">
      <c r="O642"/>
      <c r="P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EL642"/>
    </row>
    <row r="643" spans="15:142">
      <c r="O643"/>
      <c r="P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EL643"/>
    </row>
    <row r="644" spans="15:142">
      <c r="O644"/>
      <c r="P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EL644"/>
    </row>
    <row r="645" spans="15:142">
      <c r="O645"/>
      <c r="P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EL645"/>
    </row>
    <row r="646" spans="15:142">
      <c r="O646"/>
      <c r="P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EL646"/>
    </row>
    <row r="647" spans="15:142">
      <c r="O647"/>
      <c r="P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EL647"/>
    </row>
    <row r="648" spans="15:142">
      <c r="O648"/>
      <c r="P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EL648"/>
    </row>
    <row r="649" spans="15:142">
      <c r="O649"/>
      <c r="P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EL649"/>
    </row>
    <row r="650" spans="15:142">
      <c r="O650"/>
      <c r="P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EL650"/>
    </row>
    <row r="651" spans="15:142">
      <c r="O651"/>
      <c r="P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EL651"/>
    </row>
    <row r="652" spans="15:142">
      <c r="O652"/>
      <c r="P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EL652"/>
    </row>
    <row r="653" spans="15:142">
      <c r="O653"/>
      <c r="P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EL653"/>
    </row>
    <row r="654" spans="15:142">
      <c r="O654"/>
      <c r="P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EL654"/>
    </row>
    <row r="655" spans="15:142">
      <c r="O655"/>
      <c r="P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EL655"/>
    </row>
    <row r="656" spans="15:142">
      <c r="O656"/>
      <c r="P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EL656"/>
    </row>
    <row r="657" spans="15:142">
      <c r="O657"/>
      <c r="P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EL657"/>
    </row>
    <row r="658" spans="15:142">
      <c r="O658"/>
      <c r="P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EL658"/>
    </row>
    <row r="659" spans="15:142">
      <c r="O659"/>
      <c r="P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EL659"/>
    </row>
    <row r="660" spans="15:142">
      <c r="O660"/>
      <c r="P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EL660"/>
    </row>
    <row r="661" spans="15:142">
      <c r="O661"/>
      <c r="P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EL661"/>
    </row>
    <row r="662" spans="15:142">
      <c r="O662"/>
      <c r="P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EL662"/>
    </row>
    <row r="663" spans="15:142">
      <c r="O663"/>
      <c r="P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EL663"/>
    </row>
    <row r="664" spans="15:142">
      <c r="O664"/>
      <c r="P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EL664"/>
    </row>
    <row r="665" spans="15:142">
      <c r="O665"/>
      <c r="P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EL665"/>
    </row>
    <row r="666" spans="15:142">
      <c r="O666"/>
      <c r="P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EL666"/>
    </row>
    <row r="667" spans="15:142">
      <c r="O667"/>
      <c r="P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EL667"/>
    </row>
    <row r="668" spans="15:142">
      <c r="O668"/>
      <c r="P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EL668"/>
    </row>
    <row r="669" spans="15:142">
      <c r="O669"/>
      <c r="P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EL669"/>
    </row>
    <row r="670" spans="15:142">
      <c r="O670"/>
      <c r="P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EL670"/>
    </row>
    <row r="671" spans="15:142">
      <c r="O671"/>
      <c r="P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EL671"/>
    </row>
    <row r="672" spans="15:142">
      <c r="O672"/>
      <c r="P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EL672"/>
    </row>
    <row r="673" spans="15:142">
      <c r="O673"/>
      <c r="P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EL673"/>
    </row>
    <row r="674" spans="15:142">
      <c r="O674"/>
      <c r="P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EL674"/>
    </row>
    <row r="675" spans="15:142">
      <c r="O675"/>
      <c r="P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EL675"/>
    </row>
    <row r="676" spans="15:142">
      <c r="O676"/>
      <c r="P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EL676"/>
    </row>
    <row r="677" spans="15:142">
      <c r="O677"/>
      <c r="P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EL677"/>
    </row>
    <row r="678" spans="15:142">
      <c r="O678"/>
      <c r="P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EL678"/>
    </row>
    <row r="679" spans="15:142">
      <c r="O679"/>
      <c r="P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EL679"/>
    </row>
    <row r="680" spans="15:142">
      <c r="O680"/>
      <c r="P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EL680"/>
    </row>
    <row r="681" spans="15:142">
      <c r="O681"/>
      <c r="P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EL681"/>
    </row>
    <row r="682" spans="15:142">
      <c r="O682"/>
      <c r="P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EL682"/>
    </row>
    <row r="683" spans="15:142">
      <c r="O683"/>
      <c r="P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EL683"/>
    </row>
    <row r="684" spans="15:142">
      <c r="O684"/>
      <c r="P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EL684"/>
    </row>
    <row r="685" spans="15:142">
      <c r="O685"/>
      <c r="P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EL685"/>
    </row>
    <row r="686" spans="15:142">
      <c r="O686"/>
      <c r="P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EL686"/>
    </row>
    <row r="687" spans="15:142">
      <c r="O687"/>
      <c r="P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EL687"/>
    </row>
    <row r="688" spans="15:142">
      <c r="O688"/>
      <c r="P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EL688"/>
    </row>
    <row r="689" spans="15:142">
      <c r="O689"/>
      <c r="P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EL689"/>
    </row>
    <row r="690" spans="15:142">
      <c r="O690"/>
      <c r="P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EL690"/>
    </row>
    <row r="691" spans="15:142">
      <c r="O691"/>
      <c r="P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EL691"/>
    </row>
    <row r="692" spans="15:142">
      <c r="O692"/>
      <c r="P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EL692"/>
    </row>
    <row r="693" spans="15:142">
      <c r="O693"/>
      <c r="P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EL693"/>
    </row>
    <row r="694" spans="15:142">
      <c r="O694"/>
      <c r="P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EL694"/>
    </row>
    <row r="695" spans="15:142">
      <c r="O695"/>
      <c r="P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EL695"/>
    </row>
    <row r="696" spans="15:142">
      <c r="O696"/>
      <c r="P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EL696"/>
    </row>
    <row r="697" spans="15:142">
      <c r="O697"/>
      <c r="P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EL697"/>
    </row>
    <row r="698" spans="15:142">
      <c r="O698"/>
      <c r="P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EL698"/>
    </row>
    <row r="699" spans="15:142">
      <c r="O699"/>
      <c r="P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EL699"/>
    </row>
    <row r="700" spans="15:142">
      <c r="O700"/>
      <c r="P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EL700"/>
    </row>
    <row r="701" spans="15:142">
      <c r="O701"/>
      <c r="P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EL701"/>
    </row>
    <row r="702" spans="15:142">
      <c r="O702"/>
      <c r="P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EL702"/>
    </row>
    <row r="703" spans="15:142">
      <c r="O703"/>
      <c r="P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EL703"/>
    </row>
    <row r="704" spans="15:142">
      <c r="O704"/>
      <c r="P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EL704"/>
    </row>
    <row r="705" spans="15:142">
      <c r="O705"/>
      <c r="P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EL705"/>
    </row>
    <row r="706" spans="15:142">
      <c r="O706"/>
      <c r="P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EL706"/>
    </row>
    <row r="707" spans="15:142">
      <c r="O707"/>
      <c r="P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EL707"/>
    </row>
    <row r="708" spans="15:142">
      <c r="O708"/>
      <c r="P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EL708"/>
    </row>
    <row r="709" spans="15:142">
      <c r="O709"/>
      <c r="P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EL709"/>
    </row>
    <row r="710" spans="15:142">
      <c r="O710"/>
      <c r="P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EL710"/>
    </row>
    <row r="711" spans="15:142">
      <c r="O711"/>
      <c r="P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EL711"/>
    </row>
    <row r="712" spans="15:142">
      <c r="O712"/>
      <c r="P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EL712"/>
    </row>
    <row r="713" spans="15:142">
      <c r="O713"/>
      <c r="P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EL713"/>
    </row>
    <row r="714" spans="15:142">
      <c r="O714"/>
      <c r="P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EL714"/>
    </row>
    <row r="715" spans="15:142">
      <c r="O715"/>
      <c r="P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EL715"/>
    </row>
    <row r="716" spans="15:142">
      <c r="O716"/>
      <c r="P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EL716"/>
    </row>
    <row r="717" spans="15:142">
      <c r="O717"/>
      <c r="P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EL717"/>
    </row>
    <row r="718" spans="15:142">
      <c r="O718"/>
      <c r="P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EL718"/>
    </row>
    <row r="719" spans="15:142">
      <c r="O719"/>
      <c r="P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EL719"/>
    </row>
    <row r="720" spans="15:142">
      <c r="O720"/>
      <c r="P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EL720"/>
    </row>
    <row r="721" spans="15:142">
      <c r="O721"/>
      <c r="P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EL721"/>
    </row>
    <row r="722" spans="15:142">
      <c r="O722"/>
      <c r="P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EL722"/>
    </row>
    <row r="723" spans="15:142">
      <c r="O723"/>
      <c r="P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EL723"/>
    </row>
    <row r="724" spans="15:142">
      <c r="O724"/>
      <c r="P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EL724"/>
    </row>
    <row r="725" spans="15:142">
      <c r="O725"/>
      <c r="P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EL725"/>
    </row>
    <row r="726" spans="15:142">
      <c r="O726"/>
      <c r="P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EL726"/>
    </row>
    <row r="727" spans="15:142">
      <c r="O727"/>
      <c r="P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EL727"/>
    </row>
    <row r="728" spans="15:142">
      <c r="O728"/>
      <c r="P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EL728"/>
    </row>
    <row r="729" spans="15:142">
      <c r="O729"/>
      <c r="P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EL729"/>
    </row>
    <row r="730" spans="15:142">
      <c r="O730"/>
      <c r="P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EL730"/>
    </row>
    <row r="731" spans="15:142">
      <c r="O731"/>
      <c r="P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EL731"/>
    </row>
    <row r="732" spans="15:142">
      <c r="O732"/>
      <c r="P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EL732"/>
    </row>
    <row r="733" spans="15:142">
      <c r="O733"/>
      <c r="P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EL733"/>
    </row>
    <row r="734" spans="15:142">
      <c r="O734"/>
      <c r="P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EL734"/>
    </row>
    <row r="735" spans="15:142">
      <c r="O735"/>
      <c r="P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EL735"/>
    </row>
    <row r="736" spans="15:142">
      <c r="O736"/>
      <c r="P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EL736"/>
    </row>
    <row r="737" spans="15:142">
      <c r="O737"/>
      <c r="P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EL737"/>
    </row>
    <row r="738" spans="15:142">
      <c r="O738"/>
      <c r="P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EL738"/>
    </row>
    <row r="739" spans="15:142">
      <c r="O739"/>
      <c r="P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EL739"/>
    </row>
    <row r="740" spans="15:142">
      <c r="O740"/>
      <c r="P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EL740"/>
    </row>
    <row r="741" spans="15:142">
      <c r="O741"/>
      <c r="P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EL741"/>
    </row>
    <row r="742" spans="15:142">
      <c r="O742"/>
      <c r="P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EL742"/>
    </row>
    <row r="743" spans="15:142">
      <c r="O743"/>
      <c r="P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EL743"/>
    </row>
    <row r="744" spans="15:142">
      <c r="O744"/>
      <c r="P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EL744"/>
    </row>
    <row r="745" spans="15:142">
      <c r="O745"/>
      <c r="P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EL745"/>
    </row>
    <row r="746" spans="15:142">
      <c r="O746"/>
      <c r="P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EL746"/>
    </row>
    <row r="747" spans="15:142">
      <c r="O747"/>
      <c r="P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EL747"/>
    </row>
    <row r="748" spans="15:142">
      <c r="O748"/>
      <c r="P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EL748"/>
    </row>
    <row r="749" spans="15:142">
      <c r="O749"/>
      <c r="P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EL749"/>
    </row>
    <row r="750" spans="15:142">
      <c r="O750"/>
      <c r="P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EL750"/>
    </row>
    <row r="751" spans="15:142">
      <c r="O751"/>
      <c r="P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EL751"/>
    </row>
    <row r="752" spans="15:142">
      <c r="O752"/>
      <c r="P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EL752"/>
    </row>
    <row r="753" spans="15:142">
      <c r="O753"/>
      <c r="P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EL753"/>
    </row>
    <row r="754" spans="15:142">
      <c r="O754"/>
      <c r="P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EL754"/>
    </row>
    <row r="755" spans="15:142">
      <c r="O755"/>
      <c r="P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EL755"/>
    </row>
    <row r="756" spans="15:142">
      <c r="O756"/>
      <c r="P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EL756"/>
    </row>
    <row r="757" spans="15:142">
      <c r="O757"/>
      <c r="P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EL757"/>
    </row>
    <row r="758" spans="15:142">
      <c r="O758"/>
      <c r="P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EL758"/>
    </row>
    <row r="759" spans="15:142">
      <c r="O759"/>
      <c r="P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EL759"/>
    </row>
    <row r="760" spans="15:142">
      <c r="O760"/>
      <c r="P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EL760"/>
    </row>
    <row r="761" spans="15:142">
      <c r="O761"/>
      <c r="P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EL761"/>
    </row>
    <row r="762" spans="15:142">
      <c r="O762"/>
      <c r="P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EL762"/>
    </row>
    <row r="763" spans="15:142">
      <c r="O763"/>
      <c r="P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EL763"/>
    </row>
    <row r="764" spans="15:142">
      <c r="O764"/>
      <c r="P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EL764"/>
    </row>
    <row r="765" spans="15:142">
      <c r="O765"/>
      <c r="P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EL765"/>
    </row>
    <row r="766" spans="15:142">
      <c r="O766"/>
      <c r="P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EL766"/>
    </row>
    <row r="767" spans="15:142">
      <c r="O767"/>
      <c r="P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EL767"/>
    </row>
    <row r="768" spans="15:142">
      <c r="O768"/>
      <c r="P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EL768"/>
    </row>
    <row r="769" spans="15:142">
      <c r="O769"/>
      <c r="P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EL769"/>
    </row>
    <row r="770" spans="15:142">
      <c r="O770"/>
      <c r="P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EL770"/>
    </row>
    <row r="771" spans="15:142">
      <c r="O771"/>
      <c r="P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EL771"/>
    </row>
    <row r="772" spans="15:142">
      <c r="O772"/>
      <c r="P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EL772"/>
    </row>
    <row r="773" spans="15:142">
      <c r="O773"/>
      <c r="P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EL773"/>
    </row>
    <row r="774" spans="15:142">
      <c r="O774"/>
      <c r="P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EL774"/>
    </row>
    <row r="775" spans="15:142">
      <c r="O775"/>
      <c r="P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EL775"/>
    </row>
    <row r="776" spans="15:142">
      <c r="O776"/>
      <c r="P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EL776"/>
    </row>
    <row r="777" spans="15:142">
      <c r="O777"/>
      <c r="P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EL777"/>
    </row>
    <row r="778" spans="15:142">
      <c r="O778"/>
      <c r="P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EL778"/>
    </row>
    <row r="779" spans="15:142">
      <c r="O779"/>
      <c r="P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EL779"/>
    </row>
    <row r="780" spans="15:142">
      <c r="O780"/>
      <c r="P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EL780"/>
    </row>
    <row r="781" spans="15:142">
      <c r="O781"/>
      <c r="P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EL781"/>
    </row>
    <row r="782" spans="15:142">
      <c r="O782"/>
      <c r="P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EL782"/>
    </row>
    <row r="783" spans="15:142">
      <c r="O783"/>
      <c r="P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EL783"/>
    </row>
    <row r="784" spans="15:142">
      <c r="O784"/>
      <c r="P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EL784"/>
    </row>
    <row r="785" spans="15:142">
      <c r="O785"/>
      <c r="P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EL785"/>
    </row>
    <row r="786" spans="15:142">
      <c r="O786"/>
      <c r="P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EL786"/>
    </row>
    <row r="787" spans="15:142">
      <c r="O787"/>
      <c r="P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EL787"/>
    </row>
    <row r="788" spans="15:142">
      <c r="O788"/>
      <c r="P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EL788"/>
    </row>
    <row r="789" spans="15:142">
      <c r="O789"/>
      <c r="P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EL789"/>
    </row>
    <row r="790" spans="15:142">
      <c r="O790"/>
      <c r="P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EL790"/>
    </row>
    <row r="791" spans="15:142">
      <c r="O791"/>
      <c r="P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EL791"/>
    </row>
    <row r="792" spans="15:142">
      <c r="O792"/>
      <c r="P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EL792"/>
    </row>
    <row r="793" spans="15:142">
      <c r="O793"/>
      <c r="P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EL793"/>
    </row>
    <row r="794" spans="15:142">
      <c r="O794"/>
      <c r="P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EL794"/>
    </row>
    <row r="795" spans="15:142">
      <c r="O795"/>
      <c r="P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EL795"/>
    </row>
    <row r="796" spans="15:142">
      <c r="O796"/>
      <c r="P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EL796"/>
    </row>
    <row r="797" spans="15:142">
      <c r="O797"/>
      <c r="P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EL797"/>
    </row>
    <row r="798" spans="15:142">
      <c r="O798"/>
      <c r="P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EL798"/>
    </row>
    <row r="799" spans="15:142">
      <c r="O799"/>
      <c r="P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EL799"/>
    </row>
    <row r="800" spans="15:142">
      <c r="O800"/>
      <c r="P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EL800"/>
    </row>
    <row r="801" spans="15:142">
      <c r="O801"/>
      <c r="P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EL801"/>
    </row>
    <row r="802" spans="15:142">
      <c r="O802"/>
      <c r="P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EL802"/>
    </row>
    <row r="803" spans="15:142">
      <c r="O803"/>
      <c r="P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EL803"/>
    </row>
    <row r="804" spans="15:142">
      <c r="O804"/>
      <c r="P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EL804"/>
    </row>
    <row r="805" spans="15:142">
      <c r="O805"/>
      <c r="P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EL805"/>
    </row>
    <row r="806" spans="15:142">
      <c r="O806"/>
      <c r="P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EL806"/>
    </row>
    <row r="807" spans="15:142">
      <c r="O807"/>
      <c r="P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EL807"/>
    </row>
    <row r="808" spans="15:142">
      <c r="O808"/>
      <c r="P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EL808"/>
    </row>
    <row r="809" spans="15:142">
      <c r="O809"/>
      <c r="P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EL809"/>
    </row>
    <row r="810" spans="15:142">
      <c r="O810"/>
      <c r="P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EL810"/>
    </row>
    <row r="811" spans="15:142">
      <c r="O811"/>
      <c r="P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EL811"/>
    </row>
    <row r="812" spans="15:142">
      <c r="O812"/>
      <c r="P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EL812"/>
    </row>
    <row r="813" spans="15:142">
      <c r="O813"/>
      <c r="P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EL813"/>
    </row>
    <row r="814" spans="15:142">
      <c r="O814"/>
      <c r="P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EL814"/>
    </row>
    <row r="815" spans="15:142">
      <c r="O815"/>
      <c r="P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EL815"/>
    </row>
    <row r="816" spans="15:142">
      <c r="O816"/>
      <c r="P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EL816"/>
    </row>
    <row r="817" spans="15:142">
      <c r="O817"/>
      <c r="P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EL817"/>
    </row>
    <row r="818" spans="15:142">
      <c r="O818"/>
      <c r="P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EL818"/>
    </row>
    <row r="819" spans="15:142">
      <c r="O819"/>
      <c r="P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EL819"/>
    </row>
    <row r="820" spans="15:142">
      <c r="O820"/>
      <c r="P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EL820"/>
    </row>
    <row r="821" spans="15:142">
      <c r="O821"/>
      <c r="P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EL821"/>
    </row>
    <row r="822" spans="15:142">
      <c r="O822"/>
      <c r="P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EL822"/>
    </row>
    <row r="823" spans="15:142">
      <c r="O823"/>
      <c r="P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EL823"/>
    </row>
    <row r="824" spans="15:142">
      <c r="O824"/>
      <c r="P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EL824"/>
    </row>
    <row r="825" spans="15:142">
      <c r="O825"/>
      <c r="P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EL825"/>
    </row>
    <row r="826" spans="15:142">
      <c r="O826"/>
      <c r="P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EL826"/>
    </row>
    <row r="827" spans="15:142">
      <c r="O827"/>
      <c r="P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EL827"/>
    </row>
    <row r="828" spans="15:142">
      <c r="O828"/>
      <c r="P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EL828"/>
    </row>
    <row r="829" spans="15:142">
      <c r="O829"/>
      <c r="P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EL829"/>
    </row>
    <row r="830" spans="15:142">
      <c r="O830"/>
      <c r="P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EL830"/>
    </row>
    <row r="831" spans="15:142">
      <c r="O831"/>
      <c r="P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EL831"/>
    </row>
    <row r="832" spans="15:142">
      <c r="O832"/>
      <c r="P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EL832"/>
    </row>
    <row r="833" spans="15:142">
      <c r="O833"/>
      <c r="P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EL833"/>
    </row>
    <row r="834" spans="15:142">
      <c r="O834"/>
      <c r="P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EL834"/>
    </row>
    <row r="835" spans="15:142">
      <c r="O835"/>
      <c r="P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EL835"/>
    </row>
    <row r="836" spans="15:142">
      <c r="O836"/>
      <c r="P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EL836"/>
    </row>
    <row r="837" spans="15:142">
      <c r="O837"/>
      <c r="P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EL837"/>
    </row>
    <row r="838" spans="15:142">
      <c r="O838"/>
      <c r="P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EL838"/>
    </row>
    <row r="839" spans="15:142">
      <c r="O839"/>
      <c r="P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EL839"/>
    </row>
    <row r="840" spans="15:142">
      <c r="O840"/>
      <c r="P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EL840"/>
    </row>
    <row r="841" spans="15:142">
      <c r="O841"/>
      <c r="P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EL841"/>
    </row>
    <row r="842" spans="15:142">
      <c r="O842"/>
      <c r="P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EL842"/>
    </row>
    <row r="843" spans="15:142">
      <c r="O843"/>
      <c r="P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EL843"/>
    </row>
    <row r="844" spans="15:142">
      <c r="O844"/>
      <c r="P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EL844"/>
    </row>
    <row r="845" spans="15:142">
      <c r="O845"/>
      <c r="P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EL845"/>
    </row>
    <row r="846" spans="15:142">
      <c r="O846"/>
      <c r="P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EL846"/>
    </row>
    <row r="847" spans="15:142">
      <c r="O847"/>
      <c r="P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EL847"/>
    </row>
    <row r="848" spans="15:142">
      <c r="O848"/>
      <c r="P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EL848"/>
    </row>
    <row r="849" spans="15:142">
      <c r="O849"/>
      <c r="P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EL849"/>
    </row>
    <row r="850" spans="15:142">
      <c r="O850"/>
      <c r="P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EL850"/>
    </row>
    <row r="851" spans="15:142">
      <c r="O851"/>
      <c r="P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EL851"/>
    </row>
    <row r="852" spans="15:142">
      <c r="O852"/>
      <c r="P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EL852"/>
    </row>
    <row r="853" spans="15:142">
      <c r="O853"/>
      <c r="P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EL853"/>
    </row>
    <row r="854" spans="15:142">
      <c r="O854"/>
      <c r="P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EL854"/>
    </row>
    <row r="855" spans="15:142">
      <c r="O855"/>
      <c r="P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EL855"/>
    </row>
    <row r="856" spans="15:142">
      <c r="O856"/>
      <c r="P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EL856"/>
    </row>
    <row r="857" spans="15:142">
      <c r="O857"/>
      <c r="P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EL857"/>
    </row>
    <row r="858" spans="15:142">
      <c r="O858"/>
      <c r="P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EL858"/>
    </row>
    <row r="859" spans="15:142">
      <c r="O859"/>
      <c r="P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EL859"/>
    </row>
    <row r="860" spans="15:142">
      <c r="O860"/>
      <c r="P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EL860"/>
    </row>
    <row r="861" spans="15:142">
      <c r="O861"/>
      <c r="P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EL861"/>
    </row>
    <row r="862" spans="15:142">
      <c r="O862"/>
      <c r="P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EL862"/>
    </row>
    <row r="863" spans="15:142">
      <c r="O863"/>
      <c r="P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EL863"/>
    </row>
    <row r="864" spans="15:142">
      <c r="O864"/>
      <c r="P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EL864"/>
    </row>
    <row r="865" spans="15:142">
      <c r="O865"/>
      <c r="P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EL865"/>
    </row>
    <row r="866" spans="15:142">
      <c r="O866"/>
      <c r="P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EL866"/>
    </row>
    <row r="867" spans="15:142">
      <c r="O867"/>
      <c r="P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EL867"/>
    </row>
    <row r="868" spans="15:142">
      <c r="O868"/>
      <c r="P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EL868"/>
    </row>
    <row r="869" spans="15:142">
      <c r="O869"/>
      <c r="P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EL869"/>
    </row>
    <row r="870" spans="15:142">
      <c r="O870"/>
      <c r="P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EL870"/>
    </row>
    <row r="871" spans="15:142">
      <c r="O871"/>
      <c r="P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EL871"/>
    </row>
    <row r="872" spans="15:142">
      <c r="O872"/>
      <c r="P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EL872"/>
    </row>
    <row r="873" spans="15:142">
      <c r="O873"/>
      <c r="P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EL873"/>
    </row>
    <row r="874" spans="15:142">
      <c r="O874"/>
      <c r="P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EL874"/>
    </row>
    <row r="875" spans="15:142">
      <c r="O875"/>
      <c r="P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EL875"/>
    </row>
    <row r="876" spans="15:142">
      <c r="O876"/>
      <c r="P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EL876"/>
    </row>
    <row r="877" spans="15:142">
      <c r="O877"/>
      <c r="P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EL877"/>
    </row>
    <row r="878" spans="15:142">
      <c r="O878"/>
      <c r="P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EL878"/>
    </row>
    <row r="879" spans="15:142">
      <c r="O879"/>
      <c r="P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EL879"/>
    </row>
    <row r="880" spans="15:142">
      <c r="O880"/>
      <c r="P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EL880"/>
    </row>
    <row r="881" spans="15:142">
      <c r="O881"/>
      <c r="P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EL881"/>
    </row>
    <row r="882" spans="15:142">
      <c r="O882"/>
      <c r="P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EL882"/>
    </row>
    <row r="883" spans="15:142">
      <c r="O883"/>
      <c r="P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EL883"/>
    </row>
    <row r="884" spans="15:142">
      <c r="O884"/>
      <c r="P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EL884"/>
    </row>
    <row r="885" spans="15:142">
      <c r="O885"/>
      <c r="P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EL885"/>
    </row>
    <row r="886" spans="15:142">
      <c r="O886"/>
      <c r="P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EL886"/>
    </row>
    <row r="887" spans="15:142">
      <c r="O887"/>
      <c r="P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EL887"/>
    </row>
    <row r="888" spans="15:142">
      <c r="O888"/>
      <c r="P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EL888"/>
    </row>
    <row r="889" spans="15:142">
      <c r="O889"/>
      <c r="P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EL889"/>
    </row>
    <row r="890" spans="15:142">
      <c r="O890"/>
      <c r="P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EL890"/>
    </row>
    <row r="891" spans="15:142">
      <c r="O891"/>
      <c r="P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EL891"/>
    </row>
    <row r="892" spans="15:142">
      <c r="O892"/>
      <c r="P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EL892"/>
    </row>
    <row r="893" spans="15:142">
      <c r="O893"/>
      <c r="P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EL893"/>
    </row>
    <row r="894" spans="15:142">
      <c r="O894"/>
      <c r="P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EL894"/>
    </row>
    <row r="895" spans="15:142">
      <c r="O895"/>
      <c r="P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EL895"/>
    </row>
    <row r="896" spans="15:142">
      <c r="O896"/>
      <c r="P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EL896"/>
    </row>
    <row r="897" spans="15:142">
      <c r="O897"/>
      <c r="P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EL897"/>
    </row>
    <row r="898" spans="15:142">
      <c r="O898"/>
      <c r="P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EL898"/>
    </row>
    <row r="899" spans="15:142">
      <c r="O899"/>
      <c r="P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EL899"/>
    </row>
    <row r="900" spans="15:142">
      <c r="O900"/>
      <c r="P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EL900"/>
    </row>
    <row r="901" spans="15:142">
      <c r="O901"/>
      <c r="P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EL901"/>
    </row>
    <row r="902" spans="15:142">
      <c r="O902"/>
      <c r="P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EL902"/>
    </row>
    <row r="903" spans="15:142">
      <c r="O903"/>
      <c r="P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EL903"/>
    </row>
    <row r="904" spans="15:142">
      <c r="O904"/>
      <c r="P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EL904"/>
    </row>
    <row r="905" spans="15:142">
      <c r="O905"/>
      <c r="P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EL905"/>
    </row>
    <row r="906" spans="15:142">
      <c r="O906"/>
      <c r="P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EL906"/>
    </row>
    <row r="907" spans="15:142">
      <c r="O907"/>
      <c r="P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EL907"/>
    </row>
    <row r="908" spans="15:142">
      <c r="O908"/>
      <c r="P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EL908"/>
    </row>
    <row r="909" spans="15:142">
      <c r="O909"/>
      <c r="P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EL909"/>
    </row>
    <row r="910" spans="15:142">
      <c r="O910"/>
      <c r="P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EL910"/>
    </row>
    <row r="911" spans="15:142">
      <c r="O911"/>
      <c r="P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EL911"/>
    </row>
    <row r="912" spans="15:142">
      <c r="O912"/>
      <c r="P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EL912"/>
    </row>
    <row r="913" spans="15:142">
      <c r="O913"/>
      <c r="P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EL913"/>
    </row>
    <row r="914" spans="15:142">
      <c r="O914"/>
      <c r="P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EL914"/>
    </row>
    <row r="915" spans="15:142">
      <c r="O915"/>
      <c r="P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EL915"/>
    </row>
    <row r="916" spans="15:142">
      <c r="O916"/>
      <c r="P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EL916"/>
    </row>
    <row r="917" spans="15:142">
      <c r="O917"/>
      <c r="P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EL917"/>
    </row>
    <row r="918" spans="15:142">
      <c r="O918"/>
      <c r="P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EL918"/>
    </row>
    <row r="919" spans="15:142">
      <c r="O919"/>
      <c r="P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EL919"/>
    </row>
    <row r="920" spans="15:142">
      <c r="O920"/>
      <c r="P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EL920"/>
    </row>
    <row r="921" spans="15:142">
      <c r="O921"/>
      <c r="P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EL921"/>
    </row>
    <row r="922" spans="15:142">
      <c r="O922"/>
      <c r="P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EL922"/>
    </row>
    <row r="923" spans="15:142">
      <c r="O923"/>
      <c r="P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EL923"/>
    </row>
    <row r="924" spans="15:142">
      <c r="O924"/>
      <c r="P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EL924"/>
    </row>
    <row r="925" spans="15:142">
      <c r="O925"/>
      <c r="P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EL925"/>
    </row>
    <row r="926" spans="15:142">
      <c r="O926"/>
      <c r="P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EL926"/>
    </row>
    <row r="927" spans="15:142">
      <c r="O927"/>
      <c r="P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EL927"/>
    </row>
    <row r="928" spans="15:142">
      <c r="O928"/>
      <c r="P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EL928"/>
    </row>
    <row r="929" spans="15:142">
      <c r="O929"/>
      <c r="P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EL929"/>
    </row>
    <row r="930" spans="15:142">
      <c r="O930"/>
      <c r="P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EL930"/>
    </row>
    <row r="931" spans="15:142">
      <c r="O931"/>
      <c r="P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EL931"/>
    </row>
    <row r="932" spans="15:142">
      <c r="O932"/>
      <c r="P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EL932"/>
    </row>
    <row r="933" spans="15:142">
      <c r="O933"/>
      <c r="P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EL933"/>
    </row>
    <row r="934" spans="15:142">
      <c r="O934"/>
      <c r="P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EL934"/>
    </row>
    <row r="935" spans="15:142">
      <c r="O935"/>
      <c r="P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EL935"/>
    </row>
    <row r="936" spans="15:142">
      <c r="O936"/>
      <c r="P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EL936"/>
    </row>
    <row r="937" spans="15:142">
      <c r="O937"/>
      <c r="P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EL937"/>
    </row>
    <row r="938" spans="15:142">
      <c r="O938"/>
      <c r="P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EL938"/>
    </row>
    <row r="939" spans="15:142">
      <c r="O939"/>
      <c r="P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EL939"/>
    </row>
    <row r="940" spans="15:142">
      <c r="O940"/>
      <c r="P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EL940"/>
    </row>
    <row r="941" spans="15:142">
      <c r="O941"/>
      <c r="P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EL941"/>
    </row>
    <row r="942" spans="15:142">
      <c r="O942"/>
      <c r="P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EL942"/>
    </row>
    <row r="943" spans="15:142">
      <c r="O943"/>
      <c r="P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EL943"/>
    </row>
    <row r="944" spans="15:142">
      <c r="O944"/>
      <c r="P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EL944"/>
    </row>
    <row r="945" spans="15:142">
      <c r="O945"/>
      <c r="P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EL945"/>
    </row>
    <row r="946" spans="15:142">
      <c r="O946"/>
      <c r="P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EL946"/>
    </row>
    <row r="947" spans="15:142">
      <c r="O947"/>
      <c r="P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EL947"/>
    </row>
    <row r="948" spans="15:142">
      <c r="O948"/>
      <c r="P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EL948"/>
    </row>
    <row r="949" spans="15:142">
      <c r="O949"/>
      <c r="P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EL949"/>
    </row>
    <row r="950" spans="15:142">
      <c r="O950"/>
      <c r="P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EL950"/>
    </row>
    <row r="951" spans="15:142">
      <c r="O951"/>
      <c r="P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EL951"/>
    </row>
    <row r="952" spans="15:142">
      <c r="O952"/>
      <c r="P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EL952"/>
    </row>
    <row r="953" spans="15:142">
      <c r="O953"/>
      <c r="P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EL953"/>
    </row>
    <row r="954" spans="15:142">
      <c r="O954"/>
      <c r="P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EL954"/>
    </row>
    <row r="955" spans="15:142">
      <c r="O955"/>
      <c r="P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EL955"/>
    </row>
    <row r="956" spans="15:142">
      <c r="O956"/>
      <c r="P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EL956"/>
    </row>
    <row r="957" spans="15:142">
      <c r="O957"/>
      <c r="P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EL957"/>
    </row>
    <row r="958" spans="15:142">
      <c r="O958"/>
      <c r="P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EL958"/>
    </row>
    <row r="959" spans="15:142">
      <c r="O959"/>
      <c r="P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EL959"/>
    </row>
    <row r="960" spans="15:142">
      <c r="O960"/>
      <c r="P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EL960"/>
    </row>
    <row r="961" spans="15:142">
      <c r="O961"/>
      <c r="P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EL961"/>
    </row>
    <row r="962" spans="15:142">
      <c r="O962"/>
      <c r="P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EL962"/>
    </row>
    <row r="963" spans="15:142">
      <c r="O963"/>
      <c r="P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EL963"/>
    </row>
    <row r="964" spans="15:142">
      <c r="O964"/>
      <c r="P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EL964"/>
    </row>
    <row r="965" spans="15:142">
      <c r="O965"/>
      <c r="P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EL965"/>
    </row>
    <row r="966" spans="15:142">
      <c r="O966"/>
      <c r="P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EL966"/>
    </row>
    <row r="967" spans="15:142">
      <c r="O967"/>
      <c r="P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EL967"/>
    </row>
    <row r="968" spans="15:142">
      <c r="O968"/>
      <c r="P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EL968"/>
    </row>
    <row r="969" spans="15:142">
      <c r="O969"/>
      <c r="P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EL969"/>
    </row>
    <row r="970" spans="15:142">
      <c r="O970"/>
      <c r="P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EL970"/>
    </row>
    <row r="971" spans="15:142">
      <c r="O971"/>
      <c r="P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EL971"/>
    </row>
    <row r="972" spans="15:142">
      <c r="O972"/>
      <c r="P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EL972"/>
    </row>
    <row r="973" spans="15:142">
      <c r="O973"/>
      <c r="P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EL973"/>
    </row>
    <row r="974" spans="15:142">
      <c r="O974"/>
      <c r="P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EL974"/>
    </row>
    <row r="975" spans="15:142">
      <c r="O975"/>
      <c r="P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EL975"/>
    </row>
    <row r="976" spans="15:142">
      <c r="O976"/>
      <c r="P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EL976"/>
    </row>
    <row r="977" spans="15:142">
      <c r="O977"/>
      <c r="P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EL977"/>
    </row>
    <row r="978" spans="15:142">
      <c r="O978"/>
      <c r="P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EL978"/>
    </row>
    <row r="979" spans="15:142">
      <c r="O979"/>
      <c r="P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EL979"/>
    </row>
    <row r="980" spans="15:142">
      <c r="O980"/>
      <c r="P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EL980"/>
    </row>
    <row r="981" spans="15:142">
      <c r="O981"/>
      <c r="P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EL981"/>
    </row>
    <row r="982" spans="15:142">
      <c r="O982"/>
      <c r="P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EL982"/>
    </row>
    <row r="983" spans="15:142">
      <c r="O983"/>
      <c r="P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EL983"/>
    </row>
    <row r="984" spans="15:142">
      <c r="O984"/>
      <c r="P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EL984"/>
    </row>
    <row r="985" spans="15:142">
      <c r="O985"/>
      <c r="P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EL985"/>
    </row>
    <row r="986" spans="15:142">
      <c r="O986"/>
      <c r="P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EL986"/>
    </row>
    <row r="987" spans="15:142">
      <c r="O987"/>
      <c r="P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EL987"/>
    </row>
    <row r="988" spans="15:142">
      <c r="O988"/>
      <c r="P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EL988"/>
    </row>
    <row r="989" spans="15:142">
      <c r="O989"/>
      <c r="P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EL989"/>
    </row>
    <row r="990" spans="15:142">
      <c r="O990"/>
      <c r="P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EL990"/>
    </row>
    <row r="991" spans="15:142">
      <c r="O991"/>
      <c r="P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EL991"/>
    </row>
    <row r="992" spans="15:142">
      <c r="O992"/>
      <c r="P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EL992"/>
    </row>
    <row r="993" spans="15:142">
      <c r="O993"/>
      <c r="P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EL993"/>
    </row>
    <row r="994" spans="15:142">
      <c r="O994"/>
      <c r="P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EL994"/>
    </row>
    <row r="995" spans="15:142">
      <c r="O995"/>
      <c r="P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EL995"/>
    </row>
    <row r="996" spans="15:142">
      <c r="O996"/>
      <c r="P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EL996"/>
    </row>
    <row r="997" spans="15:142">
      <c r="O997"/>
      <c r="P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EL997"/>
    </row>
    <row r="998" spans="15:142">
      <c r="O998"/>
      <c r="P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EL998"/>
    </row>
    <row r="999" spans="15:142">
      <c r="O999"/>
      <c r="P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EL999"/>
    </row>
    <row r="1000" spans="15:142">
      <c r="O1000"/>
      <c r="P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EL1000"/>
    </row>
    <row r="1001" spans="15:142">
      <c r="O1001"/>
      <c r="P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EL1001"/>
    </row>
    <row r="1002" spans="15:142">
      <c r="O1002"/>
      <c r="P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EL1002"/>
    </row>
    <row r="1003" spans="15:142">
      <c r="O1003"/>
      <c r="P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EL1003"/>
    </row>
    <row r="1004" spans="15:142">
      <c r="O1004"/>
      <c r="P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EL1004"/>
    </row>
    <row r="1005" spans="15:142">
      <c r="O1005"/>
      <c r="P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EL1005"/>
    </row>
    <row r="1006" spans="15:142">
      <c r="O1006"/>
      <c r="P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EL1006"/>
    </row>
    <row r="1007" spans="15:142">
      <c r="O1007"/>
      <c r="P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EL1007"/>
    </row>
    <row r="1008" spans="15:142">
      <c r="O1008"/>
      <c r="P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EL1008"/>
    </row>
    <row r="1009" spans="15:142">
      <c r="O1009"/>
      <c r="P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EL1009"/>
    </row>
    <row r="1010" spans="15:142">
      <c r="O1010"/>
      <c r="P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EL1010"/>
    </row>
    <row r="1011" spans="15:142">
      <c r="O1011"/>
      <c r="P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EL1011"/>
    </row>
    <row r="1012" spans="15:142">
      <c r="O1012"/>
      <c r="P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EL1012"/>
    </row>
    <row r="1013" spans="15:142">
      <c r="O1013"/>
      <c r="P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EL1013"/>
    </row>
    <row r="1014" spans="15:142">
      <c r="O1014"/>
      <c r="P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EL1014"/>
    </row>
    <row r="1015" spans="15:142">
      <c r="O1015"/>
      <c r="P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EL1015"/>
    </row>
    <row r="1016" spans="15:142">
      <c r="O1016"/>
      <c r="P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EL1016"/>
    </row>
    <row r="1017" spans="15:142">
      <c r="O1017"/>
      <c r="P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EL1017"/>
    </row>
    <row r="1018" spans="15:142">
      <c r="O1018"/>
      <c r="P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EL1018"/>
    </row>
    <row r="1019" spans="15:142">
      <c r="O1019"/>
      <c r="P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EL1019"/>
    </row>
    <row r="1020" spans="15:142">
      <c r="O1020"/>
      <c r="P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EL1020"/>
    </row>
    <row r="1021" spans="15:142">
      <c r="O1021"/>
      <c r="P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EL1021"/>
    </row>
    <row r="1022" spans="15:142">
      <c r="O1022"/>
      <c r="P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EL1022"/>
    </row>
    <row r="1023" spans="15:142">
      <c r="O1023"/>
      <c r="P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EL1023"/>
    </row>
    <row r="1024" spans="15:142">
      <c r="O1024"/>
      <c r="P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EL1024"/>
    </row>
    <row r="1025" spans="15:142">
      <c r="O1025"/>
      <c r="P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EL1025"/>
    </row>
    <row r="1026" spans="15:142">
      <c r="O1026"/>
      <c r="P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EL1026"/>
    </row>
    <row r="1027" spans="15:142">
      <c r="O1027"/>
      <c r="P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EL1027"/>
    </row>
    <row r="1028" spans="15:142">
      <c r="O1028"/>
      <c r="P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EL1028"/>
    </row>
    <row r="1029" spans="15:142">
      <c r="O1029"/>
      <c r="P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EL1029"/>
    </row>
    <row r="1030" spans="15:142">
      <c r="O1030"/>
      <c r="P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EL1030"/>
    </row>
    <row r="1031" spans="15:142">
      <c r="O1031"/>
      <c r="P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EL1031"/>
    </row>
    <row r="1032" spans="15:142">
      <c r="O1032"/>
      <c r="P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EL1032"/>
    </row>
    <row r="1033" spans="15:142">
      <c r="O1033"/>
      <c r="P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EL1033"/>
    </row>
    <row r="1034" spans="15:142">
      <c r="O1034"/>
      <c r="P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EL1034"/>
    </row>
    <row r="1035" spans="15:142">
      <c r="O1035"/>
      <c r="P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EL1035"/>
    </row>
    <row r="1036" spans="15:142">
      <c r="O1036"/>
      <c r="P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EL1036"/>
    </row>
    <row r="1037" spans="15:142">
      <c r="O1037"/>
      <c r="P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EL1037"/>
    </row>
    <row r="1038" spans="15:142">
      <c r="O1038"/>
      <c r="P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EL1038"/>
    </row>
    <row r="1039" spans="15:142">
      <c r="O1039"/>
      <c r="P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EL1039"/>
    </row>
    <row r="1040" spans="15:142">
      <c r="O1040"/>
      <c r="P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EL1040"/>
    </row>
    <row r="1041" spans="15:142">
      <c r="O1041"/>
      <c r="P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EL1041"/>
    </row>
    <row r="1042" spans="15:142">
      <c r="O1042"/>
      <c r="P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EL1042"/>
    </row>
    <row r="1043" spans="15:142">
      <c r="O1043"/>
      <c r="P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EL1043"/>
    </row>
    <row r="1044" spans="15:142">
      <c r="O1044"/>
      <c r="P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EL1044"/>
    </row>
    <row r="1045" spans="15:142">
      <c r="O1045"/>
      <c r="P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EL1045"/>
    </row>
    <row r="1046" spans="15:142">
      <c r="O1046"/>
      <c r="P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EL1046"/>
    </row>
    <row r="1047" spans="15:142">
      <c r="O1047"/>
      <c r="P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EL1047"/>
    </row>
    <row r="1048" spans="15:142">
      <c r="O1048"/>
      <c r="P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EL1048"/>
    </row>
    <row r="1049" spans="15:142">
      <c r="O1049"/>
      <c r="P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EL1049"/>
    </row>
    <row r="1050" spans="15:142">
      <c r="O1050"/>
      <c r="P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EL1050"/>
    </row>
    <row r="1051" spans="15:142">
      <c r="O1051"/>
      <c r="P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EL1051"/>
    </row>
    <row r="1052" spans="15:142">
      <c r="O1052"/>
      <c r="P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EL1052"/>
    </row>
    <row r="1053" spans="15:142">
      <c r="O1053"/>
      <c r="P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EL1053"/>
    </row>
    <row r="1054" spans="15:142">
      <c r="O1054"/>
      <c r="P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EL1054"/>
    </row>
    <row r="1055" spans="15:142">
      <c r="O1055"/>
      <c r="P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EL1055"/>
    </row>
    <row r="1056" spans="15:142">
      <c r="O1056"/>
      <c r="P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EL1056"/>
    </row>
    <row r="1057" spans="15:142">
      <c r="O1057"/>
      <c r="P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EL1057"/>
    </row>
    <row r="1058" spans="15:142">
      <c r="O1058"/>
      <c r="P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EL1058"/>
    </row>
    <row r="1059" spans="15:142">
      <c r="O1059"/>
      <c r="P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EL1059"/>
    </row>
    <row r="1060" spans="15:142">
      <c r="O1060"/>
      <c r="P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EL1060"/>
    </row>
    <row r="1061" spans="15:142">
      <c r="O1061"/>
      <c r="P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EL1061"/>
    </row>
    <row r="1062" spans="15:142">
      <c r="O1062"/>
      <c r="P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EL1062"/>
    </row>
    <row r="1063" spans="15:142">
      <c r="O1063"/>
      <c r="P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EL1063"/>
    </row>
    <row r="1064" spans="15:142">
      <c r="O1064"/>
      <c r="P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EL1064"/>
    </row>
    <row r="1065" spans="15:142">
      <c r="O1065"/>
      <c r="P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EL1065"/>
    </row>
    <row r="1066" spans="15:142">
      <c r="O1066"/>
      <c r="P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EL1066"/>
    </row>
    <row r="1067" spans="15:142">
      <c r="O1067"/>
      <c r="P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EL1067"/>
    </row>
    <row r="1068" spans="15:142">
      <c r="O1068"/>
      <c r="P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EL1068"/>
    </row>
    <row r="1069" spans="15:142">
      <c r="O1069"/>
      <c r="P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EL1069"/>
    </row>
    <row r="1070" spans="15:142">
      <c r="O1070"/>
      <c r="P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EL1070"/>
    </row>
    <row r="1071" spans="15:142">
      <c r="O1071"/>
      <c r="P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EL1071"/>
    </row>
    <row r="1072" spans="15:142">
      <c r="O1072"/>
      <c r="P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EL1072"/>
    </row>
    <row r="1073" spans="15:142">
      <c r="O1073"/>
      <c r="P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EL1073"/>
    </row>
    <row r="1074" spans="15:142">
      <c r="O1074"/>
      <c r="P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EL1074"/>
    </row>
    <row r="1075" spans="15:142">
      <c r="O1075"/>
      <c r="P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EL1075"/>
    </row>
    <row r="1076" spans="15:142">
      <c r="O1076"/>
      <c r="P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EL1076"/>
    </row>
    <row r="1077" spans="15:142">
      <c r="O1077"/>
      <c r="P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EL1077"/>
    </row>
    <row r="1078" spans="15:142">
      <c r="O1078"/>
      <c r="P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EL1078"/>
    </row>
    <row r="1079" spans="15:142">
      <c r="O1079"/>
      <c r="P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EL1079"/>
    </row>
    <row r="1080" spans="15:142">
      <c r="O1080"/>
      <c r="P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EL1080"/>
    </row>
    <row r="1081" spans="15:142">
      <c r="O1081"/>
      <c r="P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EL1081"/>
    </row>
    <row r="1082" spans="15:142">
      <c r="O1082"/>
      <c r="P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EL1082"/>
    </row>
    <row r="1083" spans="15:142">
      <c r="O1083"/>
      <c r="P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EL1083"/>
    </row>
    <row r="1084" spans="15:142">
      <c r="O1084"/>
      <c r="P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EL1084"/>
    </row>
    <row r="1085" spans="15:142">
      <c r="O1085"/>
      <c r="P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EL1085"/>
    </row>
    <row r="1086" spans="15:142">
      <c r="O1086"/>
      <c r="P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EL1086"/>
    </row>
    <row r="1087" spans="15:142">
      <c r="O1087"/>
      <c r="P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EL1087"/>
    </row>
    <row r="1088" spans="15:142">
      <c r="O1088"/>
      <c r="P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EL1088"/>
    </row>
    <row r="1089" spans="15:142">
      <c r="O1089"/>
      <c r="P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EL1089"/>
    </row>
    <row r="1090" spans="15:142">
      <c r="O1090"/>
      <c r="P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EL1090"/>
    </row>
    <row r="1091" spans="15:142">
      <c r="O1091"/>
      <c r="P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EL1091"/>
    </row>
    <row r="1092" spans="15:142">
      <c r="O1092"/>
      <c r="P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EL1092"/>
    </row>
    <row r="1093" spans="15:142">
      <c r="O1093"/>
      <c r="P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EL1093"/>
    </row>
    <row r="1094" spans="15:142">
      <c r="O1094"/>
      <c r="P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EL1094"/>
    </row>
    <row r="1095" spans="15:142">
      <c r="O1095"/>
      <c r="P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EL1095"/>
    </row>
    <row r="1096" spans="15:142">
      <c r="O1096"/>
      <c r="P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EL1096"/>
    </row>
    <row r="1097" spans="15:142">
      <c r="O1097"/>
      <c r="P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EL1097"/>
    </row>
    <row r="1098" spans="15:142">
      <c r="O1098"/>
      <c r="P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EL1098"/>
    </row>
    <row r="1099" spans="15:142">
      <c r="O1099"/>
      <c r="P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EL1099"/>
    </row>
    <row r="1100" spans="15:142">
      <c r="O1100"/>
      <c r="P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EL1100"/>
    </row>
    <row r="1101" spans="15:142">
      <c r="O1101"/>
      <c r="P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EL1101"/>
    </row>
    <row r="1102" spans="15:142">
      <c r="O1102"/>
      <c r="P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EL1102"/>
    </row>
    <row r="1103" spans="15:142">
      <c r="O1103"/>
      <c r="P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EL1103"/>
    </row>
    <row r="1104" spans="15:142">
      <c r="O1104"/>
      <c r="P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EL1104"/>
    </row>
    <row r="1105" spans="15:142">
      <c r="O1105"/>
      <c r="P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EL1105"/>
    </row>
    <row r="1106" spans="15:142">
      <c r="O1106"/>
      <c r="P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EL1106"/>
    </row>
    <row r="1107" spans="15:142">
      <c r="O1107"/>
      <c r="P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EL1107"/>
    </row>
    <row r="1108" spans="15:142">
      <c r="O1108"/>
      <c r="P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EL1108"/>
    </row>
    <row r="1109" spans="15:142">
      <c r="O1109"/>
      <c r="P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EL1109"/>
    </row>
    <row r="1110" spans="15:142">
      <c r="O1110"/>
      <c r="P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EL1110"/>
    </row>
    <row r="1111" spans="15:142">
      <c r="O1111"/>
      <c r="P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EL1111"/>
    </row>
    <row r="1112" spans="15:142">
      <c r="O1112"/>
      <c r="P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EL1112"/>
    </row>
    <row r="1113" spans="15:142">
      <c r="O1113"/>
      <c r="P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EL1113"/>
    </row>
    <row r="1114" spans="15:142">
      <c r="O1114"/>
      <c r="P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EL1114"/>
    </row>
    <row r="1115" spans="15:142">
      <c r="O1115"/>
      <c r="P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EL1115"/>
    </row>
    <row r="1116" spans="15:142">
      <c r="O1116"/>
      <c r="P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EL1116"/>
    </row>
    <row r="1117" spans="15:142">
      <c r="O1117"/>
      <c r="P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EL1117"/>
    </row>
    <row r="1118" spans="15:142">
      <c r="O1118"/>
      <c r="P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EL1118"/>
    </row>
    <row r="1119" spans="15:142">
      <c r="O1119"/>
      <c r="P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EL1119"/>
    </row>
    <row r="1120" spans="15:142">
      <c r="O1120"/>
      <c r="P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EL1120"/>
    </row>
    <row r="1121" spans="15:142">
      <c r="O1121"/>
      <c r="P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EL1121"/>
    </row>
    <row r="1122" spans="15:142">
      <c r="O1122"/>
      <c r="P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EL1122"/>
    </row>
    <row r="1123" spans="15:142">
      <c r="O1123"/>
      <c r="P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EL1123"/>
    </row>
    <row r="1124" spans="15:142">
      <c r="O1124"/>
      <c r="P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EL1124"/>
    </row>
    <row r="1125" spans="15:142">
      <c r="O1125"/>
      <c r="P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EL1125"/>
    </row>
    <row r="1126" spans="15:142">
      <c r="O1126"/>
      <c r="P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EL1126"/>
    </row>
    <row r="1127" spans="15:142">
      <c r="O1127"/>
      <c r="P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EL1127"/>
    </row>
    <row r="1128" spans="15:142">
      <c r="O1128"/>
      <c r="P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EL1128"/>
    </row>
    <row r="1129" spans="15:142">
      <c r="O1129"/>
      <c r="P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EL1129"/>
    </row>
    <row r="1130" spans="15:142">
      <c r="O1130"/>
      <c r="P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EL1130"/>
    </row>
    <row r="1131" spans="15:142">
      <c r="O1131"/>
      <c r="P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EL1131"/>
    </row>
    <row r="1132" spans="15:142">
      <c r="O1132"/>
      <c r="P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EL1132"/>
    </row>
    <row r="1133" spans="15:142">
      <c r="O1133"/>
      <c r="P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EL1133"/>
    </row>
    <row r="1134" spans="15:142">
      <c r="O1134"/>
      <c r="P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EL1134"/>
    </row>
    <row r="1135" spans="15:142">
      <c r="O1135"/>
      <c r="P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EL1135"/>
    </row>
    <row r="1136" spans="15:142">
      <c r="O1136"/>
      <c r="P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EL1136"/>
    </row>
    <row r="1137" spans="15:142">
      <c r="O1137"/>
      <c r="P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EL1137"/>
    </row>
    <row r="1138" spans="15:142">
      <c r="O1138"/>
      <c r="P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EL1138"/>
    </row>
    <row r="1139" spans="15:142">
      <c r="O1139"/>
      <c r="P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EL1139"/>
    </row>
    <row r="1140" spans="15:142">
      <c r="O1140"/>
      <c r="P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EL1140"/>
    </row>
    <row r="1141" spans="15:142">
      <c r="O1141"/>
      <c r="P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EL1141"/>
    </row>
    <row r="1142" spans="15:142">
      <c r="O1142"/>
      <c r="P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EL1142"/>
    </row>
    <row r="1143" spans="15:142">
      <c r="O1143"/>
      <c r="P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EL1143"/>
    </row>
    <row r="1144" spans="15:142">
      <c r="O1144"/>
      <c r="P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EL1144"/>
    </row>
    <row r="1145" spans="15:142">
      <c r="O1145"/>
      <c r="P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EL1145"/>
    </row>
    <row r="1146" spans="15:142">
      <c r="O1146"/>
      <c r="P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EL1146"/>
    </row>
    <row r="1147" spans="15:142">
      <c r="O1147"/>
      <c r="P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EL1147"/>
    </row>
    <row r="1148" spans="15:142">
      <c r="O1148"/>
      <c r="P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EL1148"/>
    </row>
    <row r="1149" spans="15:142">
      <c r="O1149"/>
      <c r="P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EL1149"/>
    </row>
    <row r="1150" spans="15:142">
      <c r="O1150"/>
      <c r="P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EL1150"/>
    </row>
    <row r="1151" spans="15:142">
      <c r="O1151"/>
      <c r="P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EL1151"/>
    </row>
    <row r="1152" spans="15:142">
      <c r="O1152"/>
      <c r="P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EL1152"/>
    </row>
    <row r="1153" spans="15:142">
      <c r="O1153"/>
      <c r="P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EL1153"/>
    </row>
    <row r="1154" spans="15:142">
      <c r="O1154"/>
      <c r="P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EL1154"/>
    </row>
    <row r="1155" spans="15:142">
      <c r="O1155"/>
      <c r="P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EL1155"/>
    </row>
    <row r="1156" spans="15:142">
      <c r="O1156"/>
      <c r="P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EL1156"/>
    </row>
    <row r="1157" spans="15:142">
      <c r="O1157"/>
      <c r="P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EL1157"/>
    </row>
    <row r="1158" spans="15:142">
      <c r="O1158"/>
      <c r="P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EL1158"/>
    </row>
    <row r="1159" spans="15:142">
      <c r="O1159"/>
      <c r="P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EL1159"/>
    </row>
    <row r="1160" spans="15:142">
      <c r="O1160"/>
      <c r="P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EL1160"/>
    </row>
    <row r="1161" spans="15:142">
      <c r="O1161"/>
      <c r="P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EL1161"/>
    </row>
    <row r="1162" spans="15:142">
      <c r="O1162"/>
      <c r="P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EL1162"/>
    </row>
    <row r="1163" spans="15:142">
      <c r="O1163"/>
      <c r="P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EL1163"/>
    </row>
    <row r="1164" spans="15:142">
      <c r="O1164"/>
      <c r="P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EL1164"/>
    </row>
    <row r="1165" spans="15:142">
      <c r="O1165"/>
      <c r="P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EL1165"/>
    </row>
    <row r="1166" spans="15:142">
      <c r="O1166"/>
      <c r="P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EL1166"/>
    </row>
    <row r="1167" spans="15:142">
      <c r="O1167"/>
      <c r="P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EL1167"/>
    </row>
    <row r="1168" spans="15:142">
      <c r="O1168"/>
      <c r="P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EL1168"/>
    </row>
    <row r="1169" spans="15:142">
      <c r="O1169"/>
      <c r="P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EL1169"/>
    </row>
    <row r="1170" spans="15:142">
      <c r="O1170"/>
      <c r="P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EL1170"/>
    </row>
    <row r="1171" spans="15:142">
      <c r="O1171"/>
      <c r="P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EL1171"/>
    </row>
    <row r="1172" spans="15:142">
      <c r="O1172"/>
      <c r="P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EL1172"/>
    </row>
    <row r="1173" spans="15:142">
      <c r="O1173"/>
      <c r="P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EL1173"/>
    </row>
    <row r="1174" spans="15:142">
      <c r="O1174"/>
      <c r="P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EL1174"/>
    </row>
    <row r="1175" spans="15:142">
      <c r="O1175"/>
      <c r="P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EL1175"/>
    </row>
    <row r="1176" spans="15:142">
      <c r="O1176"/>
      <c r="P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EL1176"/>
    </row>
    <row r="1177" spans="15:142">
      <c r="O1177"/>
      <c r="P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EL1177"/>
    </row>
    <row r="1178" spans="15:142">
      <c r="O1178"/>
      <c r="P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EL1178"/>
    </row>
    <row r="1179" spans="15:142">
      <c r="O1179"/>
      <c r="P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EL1179"/>
    </row>
    <row r="1180" spans="15:142">
      <c r="O1180"/>
      <c r="P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EL1180"/>
    </row>
    <row r="1181" spans="15:142">
      <c r="O1181"/>
      <c r="P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EL1181"/>
    </row>
    <row r="1182" spans="15:142">
      <c r="O1182"/>
      <c r="P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EL1182"/>
    </row>
    <row r="1183" spans="15:142">
      <c r="O1183"/>
      <c r="P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EL1183"/>
    </row>
    <row r="1184" spans="15:142">
      <c r="O1184"/>
      <c r="P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EL1184"/>
    </row>
    <row r="1185" spans="15:142">
      <c r="O1185"/>
      <c r="P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EL1185"/>
    </row>
    <row r="1186" spans="15:142">
      <c r="O1186"/>
      <c r="P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EL1186"/>
    </row>
    <row r="1187" spans="15:142">
      <c r="O1187"/>
      <c r="P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EL1187"/>
    </row>
    <row r="1188" spans="15:142">
      <c r="O1188"/>
      <c r="P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EL1188"/>
    </row>
    <row r="1189" spans="15:142">
      <c r="O1189"/>
      <c r="P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EL1189"/>
    </row>
    <row r="1190" spans="15:142">
      <c r="O1190"/>
      <c r="P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EL1190"/>
    </row>
    <row r="1191" spans="15:142">
      <c r="O1191"/>
      <c r="P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EL1191"/>
    </row>
    <row r="1192" spans="15:142">
      <c r="O1192"/>
      <c r="P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EL1192"/>
    </row>
    <row r="1193" spans="15:142">
      <c r="O1193"/>
      <c r="P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EL1193"/>
    </row>
    <row r="1194" spans="15:142">
      <c r="O1194"/>
      <c r="P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EL1194"/>
    </row>
    <row r="1195" spans="15:142">
      <c r="O1195"/>
      <c r="P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EL1195"/>
    </row>
    <row r="1196" spans="15:142">
      <c r="O1196"/>
      <c r="P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EL1196"/>
    </row>
    <row r="1197" spans="15:142">
      <c r="O1197"/>
      <c r="P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EL1197"/>
    </row>
    <row r="1198" spans="15:142">
      <c r="O1198"/>
      <c r="P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EL1198"/>
    </row>
    <row r="1199" spans="15:142">
      <c r="O1199"/>
      <c r="P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EL1199"/>
    </row>
    <row r="1200" spans="15:142">
      <c r="O1200"/>
      <c r="P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EL1200"/>
    </row>
    <row r="1201" spans="15:142">
      <c r="O1201"/>
      <c r="P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EL1201"/>
    </row>
    <row r="1202" spans="15:142">
      <c r="O1202"/>
      <c r="P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EL1202"/>
    </row>
    <row r="1203" spans="15:142">
      <c r="O1203"/>
      <c r="P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EL1203"/>
    </row>
    <row r="1204" spans="15:142">
      <c r="O1204"/>
      <c r="P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EL1204"/>
    </row>
    <row r="1205" spans="15:142">
      <c r="O1205"/>
      <c r="P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EL1205"/>
    </row>
    <row r="1206" spans="15:142">
      <c r="O1206"/>
      <c r="P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EL1206"/>
    </row>
    <row r="1207" spans="15:142">
      <c r="O1207"/>
      <c r="P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EL1207"/>
    </row>
    <row r="1208" spans="15:142">
      <c r="O1208"/>
      <c r="P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EL1208"/>
    </row>
    <row r="1209" spans="15:142">
      <c r="O1209"/>
      <c r="P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EL1209"/>
    </row>
    <row r="1210" spans="15:142">
      <c r="O1210"/>
      <c r="P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EL1210"/>
    </row>
    <row r="1211" spans="15:142">
      <c r="O1211"/>
      <c r="P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EL1211"/>
    </row>
    <row r="1212" spans="15:142">
      <c r="O1212"/>
      <c r="P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EL1212"/>
    </row>
    <row r="1213" spans="15:142">
      <c r="O1213"/>
      <c r="P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EL1213"/>
    </row>
    <row r="1214" spans="15:142">
      <c r="O1214"/>
      <c r="P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EL1214"/>
    </row>
    <row r="1215" spans="15:142">
      <c r="O1215"/>
      <c r="P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EL1215"/>
    </row>
    <row r="1216" spans="15:142">
      <c r="O1216"/>
      <c r="P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EL1216"/>
    </row>
    <row r="1217" spans="15:142">
      <c r="O1217"/>
      <c r="P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EL1217"/>
    </row>
    <row r="1218" spans="15:142">
      <c r="O1218"/>
      <c r="P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EL1218"/>
    </row>
    <row r="1219" spans="15:142">
      <c r="O1219"/>
      <c r="P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EL1219"/>
    </row>
    <row r="1220" spans="15:142">
      <c r="O1220"/>
      <c r="P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EL1220"/>
    </row>
    <row r="1221" spans="15:142">
      <c r="O1221"/>
      <c r="P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EL1221"/>
    </row>
    <row r="1222" spans="15:142">
      <c r="O1222"/>
      <c r="P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EL1222"/>
    </row>
    <row r="1223" spans="15:142">
      <c r="O1223"/>
      <c r="P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EL1223"/>
    </row>
    <row r="1224" spans="15:142">
      <c r="O1224"/>
      <c r="P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EL1224"/>
    </row>
    <row r="1225" spans="15:142">
      <c r="O1225"/>
      <c r="P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EL1225"/>
    </row>
    <row r="1226" spans="15:142">
      <c r="O1226"/>
      <c r="P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EL1226"/>
    </row>
    <row r="1227" spans="15:142">
      <c r="O1227"/>
      <c r="P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EL1227"/>
    </row>
    <row r="1228" spans="15:142">
      <c r="O1228"/>
      <c r="P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EL1228"/>
    </row>
    <row r="1229" spans="15:142">
      <c r="O1229"/>
      <c r="P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EL1229"/>
    </row>
    <row r="1230" spans="15:142">
      <c r="O1230"/>
      <c r="P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EL1230"/>
    </row>
    <row r="1231" spans="15:142">
      <c r="O1231"/>
      <c r="P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EL1231"/>
    </row>
    <row r="1232" spans="15:142">
      <c r="O1232"/>
      <c r="P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EL1232"/>
    </row>
    <row r="1233" spans="15:142">
      <c r="O1233"/>
      <c r="P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EL1233"/>
    </row>
    <row r="1234" spans="15:142">
      <c r="O1234"/>
      <c r="P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EL1234"/>
    </row>
    <row r="1235" spans="15:142">
      <c r="O1235"/>
      <c r="P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EL1235"/>
    </row>
    <row r="1236" spans="15:142">
      <c r="O1236"/>
      <c r="P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EL1236"/>
    </row>
    <row r="1237" spans="15:142">
      <c r="O1237"/>
      <c r="P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EL1237"/>
    </row>
    <row r="1238" spans="15:142">
      <c r="O1238"/>
      <c r="P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EL1238"/>
    </row>
    <row r="1239" spans="15:142">
      <c r="O1239"/>
      <c r="P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EL1239"/>
    </row>
    <row r="1240" spans="15:142">
      <c r="O1240"/>
      <c r="P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EL1240"/>
    </row>
    <row r="1241" spans="15:142">
      <c r="O1241"/>
      <c r="P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EL1241"/>
    </row>
    <row r="1242" spans="15:142">
      <c r="O1242"/>
      <c r="P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EL1242"/>
    </row>
    <row r="1243" spans="15:142">
      <c r="O1243"/>
      <c r="P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EL1243"/>
    </row>
    <row r="1244" spans="15:142">
      <c r="O1244"/>
      <c r="P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EL1244"/>
    </row>
    <row r="1245" spans="15:142">
      <c r="O1245"/>
      <c r="P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EL1245"/>
    </row>
    <row r="1246" spans="15:142">
      <c r="O1246"/>
      <c r="P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EL1246"/>
    </row>
    <row r="1247" spans="15:142">
      <c r="O1247"/>
      <c r="P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EL1247"/>
    </row>
    <row r="1248" spans="15:142">
      <c r="O1248"/>
      <c r="P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EL1248"/>
    </row>
    <row r="1249" spans="15:142">
      <c r="O1249"/>
      <c r="P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EL1249"/>
    </row>
    <row r="1250" spans="15:142">
      <c r="O1250"/>
      <c r="P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EL1250"/>
    </row>
    <row r="1251" spans="15:142">
      <c r="O1251"/>
      <c r="P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EL1251"/>
    </row>
    <row r="1252" spans="15:142">
      <c r="O1252"/>
      <c r="P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EL1252"/>
    </row>
    <row r="1253" spans="15:142">
      <c r="O1253"/>
      <c r="P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EL1253"/>
    </row>
    <row r="1254" spans="15:142">
      <c r="O1254"/>
      <c r="P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EL1254"/>
    </row>
    <row r="1255" spans="15:142">
      <c r="O1255"/>
      <c r="P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EL1255"/>
    </row>
    <row r="1256" spans="15:142">
      <c r="O1256"/>
      <c r="P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EL1256"/>
    </row>
    <row r="1257" spans="15:142">
      <c r="O1257"/>
      <c r="P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EL1257"/>
    </row>
    <row r="1258" spans="15:142">
      <c r="O1258"/>
      <c r="P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EL1258"/>
    </row>
    <row r="1259" spans="15:142">
      <c r="O1259"/>
      <c r="P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EL1259"/>
    </row>
    <row r="1260" spans="15:142">
      <c r="O1260"/>
      <c r="P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EL1260"/>
    </row>
    <row r="1261" spans="15:142">
      <c r="O1261"/>
      <c r="P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EL1261"/>
    </row>
    <row r="1262" spans="15:142">
      <c r="O1262"/>
      <c r="P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EL1262"/>
    </row>
    <row r="1263" spans="15:142">
      <c r="O1263"/>
      <c r="P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EL1263"/>
    </row>
    <row r="1264" spans="15:142">
      <c r="O1264"/>
      <c r="P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EL1264"/>
    </row>
    <row r="1265" spans="15:142">
      <c r="O1265"/>
      <c r="P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EL1265"/>
    </row>
    <row r="1266" spans="15:142">
      <c r="O1266"/>
      <c r="P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EL1266"/>
    </row>
    <row r="1267" spans="15:142">
      <c r="O1267"/>
      <c r="P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EL1267"/>
    </row>
    <row r="1268" spans="15:142">
      <c r="O1268"/>
      <c r="P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EL1268"/>
    </row>
  </sheetData>
  <mergeCells count="9">
    <mergeCell ref="P1:Q1"/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zoomScaleNormal="100" workbookViewId="0">
      <selection activeCell="F16" sqref="F16"/>
    </sheetView>
  </sheetViews>
  <sheetFormatPr defaultRowHeight="12.95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5703125" customWidth="1"/>
    <col min="12" max="12" width="13.5703125" bestFit="1" customWidth="1"/>
    <col min="13" max="13" width="9.42578125" bestFit="1" customWidth="1"/>
  </cols>
  <sheetData>
    <row r="2" spans="3:17" ht="25.5">
      <c r="C2" s="197" t="s">
        <v>253</v>
      </c>
      <c r="D2" s="197"/>
      <c r="E2" s="197"/>
      <c r="F2" s="197"/>
      <c r="G2" s="197"/>
      <c r="H2" s="197"/>
      <c r="I2" s="197"/>
      <c r="J2" s="197"/>
      <c r="K2" s="197"/>
    </row>
    <row r="3" spans="3:17" ht="23.25" customHeight="1">
      <c r="C3" s="191" t="str">
        <f>'Model Inputs'!F5</f>
        <v xml:space="preserve">  Click to Choose a Distributor</v>
      </c>
      <c r="D3" s="191"/>
      <c r="E3" s="191"/>
      <c r="F3" s="191"/>
      <c r="G3" s="191"/>
      <c r="H3" s="191"/>
      <c r="I3" s="191"/>
      <c r="J3" s="191"/>
      <c r="K3" s="191"/>
    </row>
    <row r="4" spans="3:17" ht="16.5">
      <c r="C4" s="56"/>
      <c r="D4" s="56"/>
      <c r="E4" s="56"/>
      <c r="F4" s="56"/>
      <c r="G4" s="56"/>
      <c r="H4" s="56"/>
      <c r="I4" s="56"/>
      <c r="J4" s="56"/>
      <c r="K4" s="56"/>
    </row>
    <row r="6" spans="3:17">
      <c r="F6" s="2">
        <f>'Benchmarking Calculations'!G5</f>
        <v>2024</v>
      </c>
      <c r="G6" s="2">
        <f>F6+1</f>
        <v>2025</v>
      </c>
      <c r="H6" s="2">
        <f t="shared" ref="H6:L6" si="0">G6+1</f>
        <v>2026</v>
      </c>
      <c r="I6" s="2">
        <f t="shared" si="0"/>
        <v>2027</v>
      </c>
      <c r="J6" s="2">
        <f t="shared" si="0"/>
        <v>2028</v>
      </c>
      <c r="K6" s="2">
        <f t="shared" si="0"/>
        <v>2029</v>
      </c>
      <c r="L6" s="2">
        <f t="shared" si="0"/>
        <v>2030</v>
      </c>
      <c r="M6" s="2"/>
      <c r="N6" s="2"/>
    </row>
    <row r="7" spans="3:17">
      <c r="F7" s="2" t="s">
        <v>254</v>
      </c>
      <c r="G7" s="2" t="s">
        <v>255</v>
      </c>
      <c r="H7" s="2" t="s">
        <v>256</v>
      </c>
    </row>
    <row r="8" spans="3:17">
      <c r="C8" s="8" t="s">
        <v>257</v>
      </c>
    </row>
    <row r="10" spans="3:17" ht="18.75" customHeight="1">
      <c r="D10" t="s">
        <v>258</v>
      </c>
      <c r="F10" s="54">
        <f>'Benchmarking Calculations'!G121</f>
        <v>0</v>
      </c>
      <c r="G10" s="54" t="e">
        <f>'Benchmarking Calculations'!H121</f>
        <v>#N/A</v>
      </c>
      <c r="H10" s="54" t="e">
        <f>'Benchmarking Calculations'!I121</f>
        <v>#N/A</v>
      </c>
      <c r="I10" s="53" t="str">
        <f>IF(ISNUMBER(I12),'Benchmarking Calculations'!J121,"na")</f>
        <v>na</v>
      </c>
      <c r="J10" s="53" t="str">
        <f>IF(ISNUMBER(J12),'Benchmarking Calculations'!K121,"na")</f>
        <v>na</v>
      </c>
      <c r="K10" s="53" t="str">
        <f>IF(ISNUMBER(K12),'Benchmarking Calculations'!L121,"na")</f>
        <v>na</v>
      </c>
      <c r="L10" s="53" t="str">
        <f>IF(ISNUMBER(L12),'Benchmarking Calculations'!M121,"na")</f>
        <v>na</v>
      </c>
      <c r="M10" s="54"/>
      <c r="N10" s="54"/>
      <c r="O10" s="54"/>
      <c r="P10" s="16"/>
      <c r="Q10" s="16"/>
    </row>
    <row r="11" spans="3:17" ht="18.75" customHeight="1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>
      <c r="D12" t="s">
        <v>243</v>
      </c>
      <c r="F12" s="54">
        <f>'Benchmarking Calculations'!G257</f>
        <v>0</v>
      </c>
      <c r="G12" s="54" t="e">
        <f>'Benchmarking Calculations'!H257</f>
        <v>#DIV/0!</v>
      </c>
      <c r="H12" s="54" t="e">
        <f>'Benchmarking Calculations'!I257</f>
        <v>#DIV/0!</v>
      </c>
      <c r="I12" s="53" t="str">
        <f>IF(ISNUMBER('Benchmarking Calculations'!J257),'Benchmarking Calculations'!J257,"na")</f>
        <v>na</v>
      </c>
      <c r="J12" s="53" t="str">
        <f>IF(ISNUMBER('Benchmarking Calculations'!K257),'Benchmarking Calculations'!K257,"na")</f>
        <v>na</v>
      </c>
      <c r="K12" s="53" t="str">
        <f>IF(ISNUMBER('Benchmarking Calculations'!L257),'Benchmarking Calculations'!L257,"na")</f>
        <v>na</v>
      </c>
      <c r="L12" s="53" t="str">
        <f>IF(ISNUMBER('Benchmarking Calculations'!M257),'Benchmarking Calculations'!M257,"na")</f>
        <v>na</v>
      </c>
      <c r="M12" s="54"/>
      <c r="N12" s="54"/>
      <c r="O12" s="54"/>
      <c r="P12" s="16"/>
      <c r="Q12" s="16"/>
    </row>
    <row r="13" spans="3:17" ht="18.75" customHeight="1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>
      <c r="D14" t="s">
        <v>259</v>
      </c>
      <c r="F14" s="54">
        <f t="shared" ref="F14:H14" si="1">F10-F12</f>
        <v>0</v>
      </c>
      <c r="G14" s="54" t="e">
        <f t="shared" si="1"/>
        <v>#N/A</v>
      </c>
      <c r="H14" s="54" t="e">
        <f t="shared" si="1"/>
        <v>#N/A</v>
      </c>
      <c r="I14" s="53" t="str">
        <f>IF(ISNUMBER(I12),I10-I12,"na")</f>
        <v>na</v>
      </c>
      <c r="J14" s="53" t="str">
        <f t="shared" ref="J14:K14" si="2">IF(ISNUMBER(J12),J10-J12,"na")</f>
        <v>na</v>
      </c>
      <c r="K14" s="53" t="str">
        <f t="shared" si="2"/>
        <v>na</v>
      </c>
      <c r="L14" s="53" t="str">
        <f t="shared" ref="L14" si="3">IF(ISNUMBER(L12),L10-L12,"na")</f>
        <v>na</v>
      </c>
      <c r="M14" s="54"/>
      <c r="N14" s="54"/>
      <c r="O14" s="54"/>
      <c r="P14" s="16"/>
      <c r="Q14" s="16"/>
    </row>
    <row r="15" spans="3:17" ht="18.75" customHeight="1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>
      <c r="D16" s="8" t="s">
        <v>260</v>
      </c>
      <c r="E16" s="8"/>
      <c r="F16" s="125" t="e">
        <f>LN(F10/F12)</f>
        <v>#DIV/0!</v>
      </c>
      <c r="G16" s="125" t="e">
        <f t="shared" ref="G16:H16" si="4">LN(G10/G12)</f>
        <v>#N/A</v>
      </c>
      <c r="H16" s="125" t="e">
        <f t="shared" si="4"/>
        <v>#N/A</v>
      </c>
      <c r="I16" s="84" t="str">
        <f>IF(ISNUMBER(I14),LN(I10/I12),"na")</f>
        <v>na</v>
      </c>
      <c r="J16" s="84" t="str">
        <f t="shared" ref="J16:K16" si="5">IF(ISNUMBER(J14),LN(J10/J12),"na")</f>
        <v>na</v>
      </c>
      <c r="K16" s="84" t="str">
        <f t="shared" si="5"/>
        <v>na</v>
      </c>
      <c r="L16" s="84" t="str">
        <f t="shared" ref="L16" si="6">IF(ISNUMBER(L14),LN(L10/L12),"na")</f>
        <v>na</v>
      </c>
    </row>
    <row r="17" spans="4:12" ht="18.75" customHeight="1">
      <c r="F17" s="101"/>
      <c r="G17" s="101"/>
      <c r="H17" s="101"/>
      <c r="I17" s="55"/>
      <c r="J17" s="55"/>
      <c r="K17" s="55"/>
      <c r="L17" s="55"/>
    </row>
    <row r="18" spans="4:12" ht="18.75" customHeight="1">
      <c r="D18" t="s">
        <v>261</v>
      </c>
      <c r="F18" s="102" t="e">
        <f t="shared" ref="F18:G18" si="7">AVERAGE(D16:F16)</f>
        <v>#DIV/0!</v>
      </c>
      <c r="G18" s="102" t="e">
        <f t="shared" si="7"/>
        <v>#DIV/0!</v>
      </c>
      <c r="H18" s="102" t="e">
        <f>AVERAGE(F16:H16)</f>
        <v>#DIV/0!</v>
      </c>
      <c r="I18" s="43" t="str">
        <f>IF(ISNUMBER(I16),AVERAGE(G16:I16),"na")</f>
        <v>na</v>
      </c>
      <c r="J18" s="43" t="str">
        <f t="shared" ref="J18:L18" si="8">IF(ISNUMBER(J16),AVERAGE(H16:J16),"na")</f>
        <v>na</v>
      </c>
      <c r="K18" s="43" t="str">
        <f t="shared" si="8"/>
        <v>na</v>
      </c>
      <c r="L18" s="43" t="str">
        <f t="shared" si="8"/>
        <v>na</v>
      </c>
    </row>
    <row r="19" spans="4:12" ht="18.75" customHeight="1"/>
    <row r="20" spans="4:12" ht="18.75" customHeight="1">
      <c r="D20" t="s">
        <v>262</v>
      </c>
      <c r="F20" s="72"/>
    </row>
    <row r="22" spans="4:12" ht="14.45">
      <c r="E22" t="s">
        <v>263</v>
      </c>
      <c r="F22" s="85" t="e">
        <f>IF(F16&lt;-0.25,1,IF(F16&lt;-0.1,2,IF(F16&lt;0.1,3,IF(F16&lt;0.25,4,5))))</f>
        <v>#DIV/0!</v>
      </c>
      <c r="G22" s="85" t="e">
        <f>IF(G16&lt;-0.25,1,IF(G16&lt;-0.1,2,IF(G16&lt;0.1,3,IF(G16&lt;0.25,4,5))))</f>
        <v>#N/A</v>
      </c>
      <c r="H22" s="85" t="e">
        <f>IF($H$16&lt;-0.25,1,IF($H$16&lt;-0.1,2,IF($H$16&lt;0.1,3,IF($H$16&lt;0.25,4,5))))</f>
        <v>#N/A</v>
      </c>
      <c r="I22" s="85" t="str">
        <f>IF(ISNUMBER(I16),IF(I16&lt;-0.25,1,IF(I16&lt;-0.1,2,IF(I16&lt;0.1,3,IF(I16&lt;0.25,4,5)))),"na")</f>
        <v>na</v>
      </c>
      <c r="J22" s="85" t="str">
        <f t="shared" ref="J22:K22" si="9">IF(ISNUMBER(J16),IF(J16&lt;-0.25,1,IF(J16&lt;-0.1,2,IF(J16&lt;0.1,3,IF(J16&lt;0.25,4,5)))),"na")</f>
        <v>na</v>
      </c>
      <c r="K22" s="85" t="str">
        <f t="shared" si="9"/>
        <v>na</v>
      </c>
      <c r="L22" s="85" t="str">
        <f t="shared" ref="L22" si="10">IF(ISNUMBER(L16),IF(L16&lt;-0.25,1,IF(L16&lt;-0.1,2,IF(L16&lt;0.1,3,IF(L16&lt;0.25,4,5)))),"na")</f>
        <v>na</v>
      </c>
    </row>
    <row r="24" spans="4:12" ht="14.45">
      <c r="E24" t="s">
        <v>248</v>
      </c>
      <c r="F24" s="85" t="e">
        <f t="shared" ref="F24:G24" si="11">IF(F$18&lt;-0.25,1,IF(F$18&lt;-0.1,2,IF(F$18&lt;0.1,3,IF(F$18&lt;0.25,4,5))))</f>
        <v>#DIV/0!</v>
      </c>
      <c r="G24" s="85" t="e">
        <f t="shared" si="11"/>
        <v>#DIV/0!</v>
      </c>
      <c r="H24" s="85" t="e">
        <f>IF(H$18&lt;-0.25,1,IF(H$18&lt;-0.1,2,IF(H$18&lt;0.1,3,IF(H$18&lt;0.25,4,5))))</f>
        <v>#DIV/0!</v>
      </c>
      <c r="I24" s="85">
        <f t="shared" ref="I24:L24" si="12">IF(I$18&lt;-0.25,1,IF(I$18&lt;-0.1,2,IF(I$18&lt;0.1,3,IF(I$18&lt;0.25,4,5))))</f>
        <v>5</v>
      </c>
      <c r="J24" s="85">
        <f t="shared" si="12"/>
        <v>5</v>
      </c>
      <c r="K24" s="85">
        <f t="shared" si="12"/>
        <v>5</v>
      </c>
      <c r="L24" s="85">
        <f t="shared" si="12"/>
        <v>5</v>
      </c>
    </row>
    <row r="27" spans="4:12">
      <c r="D27" s="8"/>
    </row>
    <row r="29" spans="4:12">
      <c r="F29" s="78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6a152a-1580-4202-95b9-1b80ac071aed">
      <Terms xmlns="http://schemas.microsoft.com/office/infopath/2007/PartnerControls"/>
    </lcf76f155ced4ddcb4097134ff3c332f>
    <TaxCatchAll xmlns="c5149f41-0358-422c-87df-611588036b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2A4F305CE8C7488770858E7C9889BB" ma:contentTypeVersion="18" ma:contentTypeDescription="Create a new document." ma:contentTypeScope="" ma:versionID="0c7161fd2a9a62b0e037a6eb27066cce">
  <xsd:schema xmlns:xsd="http://www.w3.org/2001/XMLSchema" xmlns:xs="http://www.w3.org/2001/XMLSchema" xmlns:p="http://schemas.microsoft.com/office/2006/metadata/properties" xmlns:ns2="726a152a-1580-4202-95b9-1b80ac071aed" xmlns:ns3="c5149f41-0358-422c-87df-611588036beb" targetNamespace="http://schemas.microsoft.com/office/2006/metadata/properties" ma:root="true" ma:fieldsID="45854b2f83615a6d903b429b91b09550" ns2:_="" ns3:_="">
    <xsd:import namespace="726a152a-1580-4202-95b9-1b80ac071aed"/>
    <xsd:import namespace="c5149f41-0358-422c-87df-611588036b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a152a-1580-4202-95b9-1b80ac071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49f41-0358-422c-87df-611588036be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6282aa1f-5ac6-4532-b94e-782935b470fe}" ma:internalName="TaxCatchAll" ma:showField="CatchAllData" ma:web="c5149f41-0358-422c-87df-611588036b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1B94E7-B519-4266-B70B-3609365F53CE}"/>
</file>

<file path=customXml/itemProps2.xml><?xml version="1.0" encoding="utf-8"?>
<ds:datastoreItem xmlns:ds="http://schemas.openxmlformats.org/officeDocument/2006/customXml" ds:itemID="{586428AD-A178-4C5A-833B-1AA678F8192C}"/>
</file>

<file path=customXml/itemProps3.xml><?xml version="1.0" encoding="utf-8"?>
<ds:datastoreItem xmlns:ds="http://schemas.openxmlformats.org/officeDocument/2006/customXml" ds:itemID="{3BC41B16-662B-4341-AB90-AD0CEC08E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Hovde</dc:creator>
  <cp:keywords/>
  <dc:description/>
  <cp:lastModifiedBy>Haoyu Wang</cp:lastModifiedBy>
  <cp:revision/>
  <dcterms:created xsi:type="dcterms:W3CDTF">2016-07-20T15:58:10Z</dcterms:created>
  <dcterms:modified xsi:type="dcterms:W3CDTF">2025-09-24T14:42:10Z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0x010100EC2A4F305CE8C7488770858E7C9889BB</vt:lpwstr>
  </property>
  <property fmtid="{D5CDD505-2E9C-101B-9397-08002B2CF9AE}" pid="4" name="MediaServiceImageTags">
    <vt:lpwstr/>
  </property>
</Properties>
</file>