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G:\Limited\Registrar_Office\Projects\Case Schedules Pilot 2020\Phase II - rates applications\Case schedules to post_Phase II\2023-12-21 Enbridge COMPLETE\"/>
    </mc:Choice>
  </mc:AlternateContent>
  <xr:revisionPtr revIDLastSave="0" documentId="13_ncr:1_{1A040D19-E04A-4D5E-BE86-1284DADF431F}" xr6:coauthVersionLast="47" xr6:coauthVersionMax="47" xr10:uidLastSave="{00000000-0000-0000-0000-000000000000}"/>
  <bookViews>
    <workbookView xWindow="-120" yWindow="-16320" windowWidth="29040" windowHeight="15840" xr2:uid="{00000000-000D-0000-FFFF-FFFF00000000}"/>
  </bookViews>
  <sheets>
    <sheet name="Enbridge Rates 2024" sheetId="15" r:id="rId1"/>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15" l="1"/>
  <c r="G59" i="15"/>
  <c r="E59" i="15"/>
  <c r="D54" i="15"/>
  <c r="I51" i="15"/>
  <c r="D59" i="15" l="1"/>
  <c r="D56" i="15" l="1"/>
  <c r="E56" i="15" s="1"/>
  <c r="E54" i="15"/>
  <c r="D53" i="15"/>
  <c r="E53" i="15" s="1"/>
  <c r="D50" i="15"/>
  <c r="E50" i="15" s="1"/>
  <c r="D49" i="15"/>
  <c r="E49" i="15" s="1"/>
  <c r="D47" i="15"/>
  <c r="E47" i="15" s="1"/>
  <c r="D44" i="15"/>
  <c r="E44" i="15" s="1"/>
  <c r="D46" i="15" l="1"/>
  <c r="E46" i="15" s="1"/>
  <c r="D43" i="15"/>
  <c r="E43" i="15" s="1"/>
  <c r="B44" i="15" l="1"/>
  <c r="E38" i="15"/>
  <c r="E37" i="15"/>
  <c r="E36" i="15"/>
  <c r="F33" i="15"/>
  <c r="F34" i="15" s="1"/>
  <c r="H29" i="15"/>
  <c r="I29" i="15" s="1"/>
  <c r="H28" i="15"/>
  <c r="I28" i="15" s="1"/>
  <c r="E25" i="15"/>
  <c r="F22" i="15"/>
  <c r="H22" i="15" s="1"/>
  <c r="I22" i="15" s="1"/>
  <c r="E22" i="15"/>
  <c r="H21" i="15"/>
  <c r="I21" i="15" s="1"/>
  <c r="E21" i="15"/>
  <c r="F20" i="15"/>
  <c r="H20" i="15" s="1"/>
  <c r="I20" i="15" s="1"/>
  <c r="H19" i="15"/>
  <c r="I19" i="15" s="1"/>
  <c r="H17" i="15"/>
  <c r="I17" i="15" s="1"/>
  <c r="F16" i="15"/>
  <c r="H16" i="15" s="1"/>
  <c r="I16" i="15" s="1"/>
  <c r="H15" i="15"/>
  <c r="I15" i="15" s="1"/>
  <c r="D13" i="15"/>
  <c r="E13" i="15" s="1"/>
  <c r="E11" i="15"/>
  <c r="H10" i="15"/>
  <c r="I10" i="15" s="1"/>
  <c r="F9" i="15"/>
  <c r="H9" i="15" s="1"/>
  <c r="I9" i="15" s="1"/>
  <c r="E9" i="15"/>
  <c r="H8" i="15"/>
  <c r="I8" i="15" s="1"/>
  <c r="I7" i="15"/>
  <c r="B6" i="15"/>
  <c r="B7" i="15" s="1"/>
  <c r="B8" i="15" s="1"/>
  <c r="B9" i="15" s="1"/>
  <c r="B10" i="15" s="1"/>
  <c r="B11" i="15" s="1"/>
  <c r="F24" i="15" l="1"/>
  <c r="H24" i="15" s="1"/>
  <c r="I24" i="15" s="1"/>
  <c r="F36" i="15"/>
  <c r="F11" i="15"/>
  <c r="F35" i="15"/>
  <c r="F39" i="15" s="1"/>
  <c r="H39" i="15" s="1"/>
  <c r="I39" i="15" s="1"/>
  <c r="H34" i="15"/>
  <c r="I34" i="15" s="1"/>
  <c r="H33" i="15"/>
  <c r="I33" i="15" s="1"/>
  <c r="F25" i="15" l="1"/>
  <c r="H25" i="15" s="1"/>
  <c r="I25" i="15" s="1"/>
  <c r="F40" i="15"/>
  <c r="H40" i="15" s="1"/>
  <c r="I40" i="15" s="1"/>
  <c r="H11" i="15"/>
  <c r="I11" i="15" s="1"/>
  <c r="F13" i="15"/>
  <c r="F37" i="15"/>
  <c r="H36" i="15"/>
  <c r="I36" i="15" s="1"/>
  <c r="H35" i="15"/>
  <c r="I35" i="15" s="1"/>
  <c r="F26" i="15" l="1"/>
  <c r="F38" i="15"/>
  <c r="H38" i="15" s="1"/>
  <c r="I38" i="15" s="1"/>
  <c r="H37" i="15"/>
  <c r="I37" i="15" s="1"/>
  <c r="F12" i="15"/>
  <c r="H12" i="15" s="1"/>
  <c r="I12" i="15" s="1"/>
  <c r="H13" i="15"/>
  <c r="I13" i="15" s="1"/>
  <c r="F30" i="15"/>
  <c r="H30" i="15" s="1"/>
  <c r="I30" i="15" s="1"/>
  <c r="H26" i="15"/>
  <c r="I26" i="15" s="1"/>
  <c r="F41" i="15"/>
  <c r="H41" i="15" s="1"/>
  <c r="I41" i="15" s="1"/>
  <c r="F42" i="15" l="1"/>
  <c r="F43" i="15" l="1"/>
  <c r="H42" i="15"/>
  <c r="I42" i="15" s="1"/>
  <c r="F44" i="15" l="1"/>
  <c r="H43" i="15"/>
  <c r="I43" i="15" s="1"/>
  <c r="H44" i="15" l="1"/>
  <c r="I44" i="15" s="1"/>
  <c r="F46" i="15"/>
  <c r="H46" i="15" l="1"/>
  <c r="I46" i="15" s="1"/>
  <c r="F47" i="15"/>
  <c r="F49" i="15" s="1"/>
  <c r="F50" i="15" s="1"/>
  <c r="H47" i="15" l="1"/>
  <c r="I47" i="15" s="1"/>
  <c r="F52" i="15"/>
  <c r="F53" i="15"/>
  <c r="F54" i="15" s="1"/>
  <c r="F55" i="15" s="1"/>
  <c r="H49" i="15"/>
  <c r="I49" i="15" s="1"/>
  <c r="F56" i="15" l="1"/>
  <c r="H55" i="15"/>
  <c r="H50" i="15"/>
  <c r="I50" i="15" s="1"/>
  <c r="H53" i="15" l="1"/>
  <c r="H52" i="15"/>
  <c r="I52" i="15" s="1"/>
  <c r="I53" i="15" s="1"/>
  <c r="H54" i="15" l="1"/>
  <c r="H56" i="15" l="1"/>
</calcChain>
</file>

<file path=xl/sharedStrings.xml><?xml version="1.0" encoding="utf-8"?>
<sst xmlns="http://schemas.openxmlformats.org/spreadsheetml/2006/main" count="95" uniqueCount="93">
  <si>
    <t>Oral Hearing Ends</t>
  </si>
  <si>
    <t>OEB File Number: EB-2022-0200</t>
  </si>
  <si>
    <t>Stage</t>
  </si>
  <si>
    <t>Step #</t>
  </si>
  <si>
    <t>Procedural Steps</t>
  </si>
  <si>
    <t>Performance Standard Days Elapsed</t>
  </si>
  <si>
    <t>Performance Standard Date</t>
  </si>
  <si>
    <t>Case Schedule Days Elapsed</t>
  </si>
  <si>
    <t>Comments</t>
  </si>
  <si>
    <t xml:space="preserve"> </t>
  </si>
  <si>
    <t>OEB Issues Acknowledgement Letter</t>
  </si>
  <si>
    <t>OEB Issues Notice of Hearing</t>
  </si>
  <si>
    <t>Last day of publication</t>
  </si>
  <si>
    <t>Interventions Close</t>
  </si>
  <si>
    <t>OEB Issues Procedural Order No. 1</t>
  </si>
  <si>
    <t>HOLIDAY BREAK (DECEMBER 17, 2022 TO JANUARY 7, 2023 INCLUSIVE – 22 DAYS)</t>
  </si>
  <si>
    <t>Issues List</t>
  </si>
  <si>
    <t xml:space="preserve">Discovery </t>
  </si>
  <si>
    <t>Motions</t>
  </si>
  <si>
    <t>Settlement Process</t>
  </si>
  <si>
    <t>Oral Hearing</t>
  </si>
  <si>
    <t xml:space="preserve">Undertakings from Oral Hearing Filed </t>
  </si>
  <si>
    <t>Argument</t>
  </si>
  <si>
    <t>Decision</t>
  </si>
  <si>
    <t>OEB Issues Decision and Order</t>
  </si>
  <si>
    <t>If parties reach an agreement, OEB staff files proposed issues list</t>
  </si>
  <si>
    <t>(March Break 13-17)</t>
  </si>
  <si>
    <t xml:space="preserve">Settlement Conference Begins </t>
  </si>
  <si>
    <t>Settlement Conference Ends &amp; Settlement Progress Letter Filed</t>
  </si>
  <si>
    <t>Status</t>
  </si>
  <si>
    <t>Actual Date</t>
  </si>
  <si>
    <t>Case Schedule Date Planned*</t>
  </si>
  <si>
    <t>* Planned dates have not been approved by the OEB Panel. They are intended to be illustrative only, provided the individual steps take place.</t>
  </si>
  <si>
    <t>Issues Conference Held</t>
  </si>
  <si>
    <t>Submissions on Issues that parties unable to reach consensus</t>
  </si>
  <si>
    <t>Enbridge Gas Files Part 1 of Application</t>
  </si>
  <si>
    <t xml:space="preserve">Enbridge Gas Files Part 2 of Application  </t>
  </si>
  <si>
    <t>OEB staff and Intervenors file interrogatories</t>
  </si>
  <si>
    <t>Enbridge Gas files responses to interrogatories</t>
  </si>
  <si>
    <t>Technical Conference Begins</t>
  </si>
  <si>
    <t xml:space="preserve">Technical Conference Ends (5 days) </t>
  </si>
  <si>
    <t>Undertakings to Technical Conference Filed</t>
  </si>
  <si>
    <t>Motions Hearing Held (Re Incomplete IRRs &amp; Undertakings)</t>
  </si>
  <si>
    <t>OEB Staff files Submission on Settlement Proposal</t>
  </si>
  <si>
    <t>Enbridge Gas files Argument-in-chief</t>
  </si>
  <si>
    <t>Case Schedule 
Date Approved</t>
  </si>
  <si>
    <t>Schedule for Enbridge Gas Inc.'s Natural Gas Rates beginning 2024</t>
  </si>
  <si>
    <t>OEB Issues Letter</t>
  </si>
  <si>
    <t>Letter states that OEB is proceeding with notice</t>
  </si>
  <si>
    <t>Application Filed</t>
  </si>
  <si>
    <t>Notice, Completeness &amp; Procedural Order No. 1</t>
  </si>
  <si>
    <t>OEB Issues Completeness Letter</t>
  </si>
  <si>
    <t>Intervenors file Letters on intention to submit evidence</t>
  </si>
  <si>
    <t>OEB Staff files Letter on intention to submit evidence</t>
  </si>
  <si>
    <t>Parties reached a partial agreement</t>
  </si>
  <si>
    <t>OEB issues Decision on Issues List &amp; Expert Evidence &amp; Procedural Order No. 2</t>
  </si>
  <si>
    <t>Intervenor/Staff Evidence Intent Letter</t>
  </si>
  <si>
    <t>OEB Issues Procedural Order No. 3</t>
  </si>
  <si>
    <t>Extending technical conference</t>
  </si>
  <si>
    <t>Enbridge files updated evidence</t>
  </si>
  <si>
    <t>Additional Evidence</t>
  </si>
  <si>
    <t>Technical Conference held</t>
  </si>
  <si>
    <t>OEB issues Procedural Order No. 4</t>
  </si>
  <si>
    <t>Parties file submission on motions</t>
  </si>
  <si>
    <t>Applicant files reply submission on motions</t>
  </si>
  <si>
    <t>Intervenor/Staff Evidence Filed (Energy Transition)</t>
  </si>
  <si>
    <t>Responses to Interrogatories on Intervenor Evidence filed (related to energy transition)</t>
  </si>
  <si>
    <t>Applicant files letter on intention to file reply evidence (related to energy transition)</t>
  </si>
  <si>
    <t>OEB Staff and Intervenors file Evidence (related to energy transition)</t>
  </si>
  <si>
    <t>Parties file Interrogatories on Intervenor Evidence (related to energy transition)</t>
  </si>
  <si>
    <t>Intervenor/Staff Evidence Filed (non Energy Transition)</t>
  </si>
  <si>
    <t>OEB issues Procedural Order No. 5</t>
  </si>
  <si>
    <t>OEB Staff and Intervenors file Evidence (not related to energy transition)</t>
  </si>
  <si>
    <t>Parties file Interrogatories on Intervenor Evidence (not related to energy transition)</t>
  </si>
  <si>
    <t>Responses to Interrogatories on Intervenor Evidence filed (not related to energy transition)</t>
  </si>
  <si>
    <t>The decision target for Phase 1 has been extended by 18 days 
(355 + 18 days = 373 days)</t>
  </si>
  <si>
    <t>18 DAYS ADDED TO PROCEDURAL TIMELINE FOR PROCESSSING CASE AS A RESULT OF ENBRIDGE EVIDENCE UPDATE AND ASSOCIATED INCREMENTAL PROCEDURAL STEPS</t>
  </si>
  <si>
    <t>OEB approved a two day extension request</t>
  </si>
  <si>
    <t>OEB issues Procedural Order No. 6</t>
  </si>
  <si>
    <t>Settlement Proposal Filed</t>
  </si>
  <si>
    <t>18 oral hearing days</t>
  </si>
  <si>
    <t>OEB Staff files Submissions</t>
  </si>
  <si>
    <t>Oral Hearing on Unsettled Issues begins</t>
  </si>
  <si>
    <t>Intervenors file Submissions</t>
  </si>
  <si>
    <t>Holiday timeout period</t>
  </si>
  <si>
    <t>OEB issues Decision on Settlement Proposal</t>
  </si>
  <si>
    <t>Enbridge Gas files Reply Argument</t>
  </si>
  <si>
    <t>OEB issues Letter amending deadlines for steps in Argument stage</t>
  </si>
  <si>
    <t>The decision target for Phase 1 has been extended by 12 days 
(355 + 18 days + 12 days = 385 days) based on the difference to the deadline for Enbridge Gas to file its reply argument before and after the extension requests to steps in the argument stage of the proceeding.</t>
  </si>
  <si>
    <t>12 DAYS ADDED TO PROCEDURAL TIMELINE FOR PROCESSSING CASE AS A RESULT OF EXTENSION REQUESTS TO STEPS IN THE ARGUMENT STAGE, AND ASSOCIATED INCREMENTAL PROCEDURAL STEPS</t>
  </si>
  <si>
    <t>HOLIDAY BREAK (DECEMBER 16, 2023 TO JANUARY 7, 2024 INCLUSIVE – 23 DAYS)</t>
  </si>
  <si>
    <t>The Decision is the last step in the schedule.</t>
  </si>
  <si>
    <t>Updated: December 21,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</si>
</sst>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Red]\(0\)"/>
    <numFmt numFmtId="165" formatCode="[$-409]d\-mmm\-yy;@"/>
    <numFmt numFmtId="166" formatCode="[$-F800]dddd\,\ mmmm\ dd\,\ yyyy"/>
    <numFmt numFmtId="167" formatCode="[$-14009]dddd\,\ d\ mmmm\,\ yyyy;@"/>
    <numFmt numFmtId="168" formatCode="[$-14009]dd\ mmmm\ yyyy;@"/>
    <numFmt numFmtId="169" formatCode="[$-1009]d\-mmm\-yy;@"/>
  </numFmts>
  <fonts count="15" x14ac:knownFonts="1">
    <font>
      <sz val="11"/>
      <color theme="1"/>
      <name val="Calibri"/>
      <family val="2"/>
      <scheme val="minor"/>
    </font>
    <font>
      <sz val="11"/>
      <color theme="1"/>
      <name val="Calibri"/>
      <family val="2"/>
      <scheme val="minor"/>
    </font>
    <font>
      <b/>
      <sz val="12"/>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2"/>
      <name val="Calibri"/>
      <family val="2"/>
      <scheme val="minor"/>
    </font>
    <font>
      <b/>
      <sz val="14"/>
      <color theme="1"/>
      <name val="Calibri"/>
      <family val="2"/>
      <scheme val="minor"/>
    </font>
    <font>
      <sz val="14"/>
      <name val="Calibri"/>
      <family val="2"/>
      <scheme val="minor"/>
    </font>
    <font>
      <b/>
      <sz val="14"/>
      <name val="Calibri"/>
      <family val="2"/>
      <scheme val="minor"/>
    </font>
    <font>
      <sz val="12"/>
      <color rgb="FF000000"/>
      <name val="Calibri"/>
      <family val="2"/>
    </font>
    <font>
      <b/>
      <sz val="12"/>
      <color theme="0" tint="-0.34998626667073579"/>
      <name val="Calibri"/>
      <family val="2"/>
      <scheme val="minor"/>
    </font>
    <font>
      <sz val="12"/>
      <color rgb="FFFF0000"/>
      <name val="Calibri"/>
      <family val="2"/>
      <scheme val="minor"/>
    </font>
    <font>
      <sz val="12"/>
      <name val="Calibri"/>
      <family val="2"/>
    </font>
    <font>
      <b/>
      <sz val="12"/>
      <color theme="0"/>
      <name val="Calibri"/>
      <family val="2"/>
      <scheme val="minor"/>
    </font>
  </fonts>
  <fills count="6">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45">
    <border>
      <left/>
      <right/>
      <top/>
      <bottom/>
      <diagonal/>
    </border>
    <border>
      <left style="thin">
        <color indexed="64"/>
      </left>
      <right style="thin">
        <color auto="1"/>
      </right>
      <top style="thin">
        <color auto="1"/>
      </top>
      <bottom style="thin">
        <color auto="1"/>
      </bottom>
      <diagonal/>
    </border>
    <border>
      <left style="thin">
        <color indexed="64"/>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bottom/>
      <diagonal/>
    </border>
    <border>
      <left/>
      <right style="medium">
        <color indexed="64"/>
      </right>
      <top/>
      <bottom/>
      <diagonal/>
    </border>
    <border>
      <left style="thin">
        <color auto="1"/>
      </left>
      <right style="thin">
        <color auto="1"/>
      </right>
      <top/>
      <bottom style="medium">
        <color indexed="64"/>
      </bottom>
      <diagonal/>
    </border>
    <border>
      <left style="thin">
        <color indexed="64"/>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indexed="64"/>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bottom/>
      <diagonal/>
    </border>
    <border>
      <left style="thin">
        <color auto="1"/>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indexed="64"/>
      </left>
      <right/>
      <top/>
      <bottom style="thin">
        <color auto="1"/>
      </bottom>
      <diagonal/>
    </border>
    <border>
      <left style="thin">
        <color auto="1"/>
      </left>
      <right/>
      <top/>
      <bottom style="medium">
        <color indexed="64"/>
      </bottom>
      <diagonal/>
    </border>
    <border>
      <left/>
      <right style="thin">
        <color auto="1"/>
      </right>
      <top/>
      <bottom/>
      <diagonal/>
    </border>
    <border>
      <left/>
      <right style="thin">
        <color indexed="64"/>
      </right>
      <top/>
      <bottom style="thin">
        <color indexed="64"/>
      </bottom>
      <diagonal/>
    </border>
    <border>
      <left style="medium">
        <color indexed="64"/>
      </left>
      <right style="thin">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right style="medium">
        <color indexed="64"/>
      </right>
      <top/>
      <bottom style="thin">
        <color auto="1"/>
      </bottom>
      <diagonal/>
    </border>
    <border>
      <left/>
      <right/>
      <top style="thin">
        <color auto="1"/>
      </top>
      <bottom style="medium">
        <color indexed="64"/>
      </bottom>
      <diagonal/>
    </border>
  </borders>
  <cellStyleXfs count="3">
    <xf numFmtId="0" fontId="0" fillId="0" borderId="0"/>
    <xf numFmtId="0" fontId="1" fillId="2" borderId="0" applyNumberFormat="0" applyBorder="0" applyAlignment="0" applyProtection="0"/>
    <xf numFmtId="9" fontId="1" fillId="0" borderId="0" applyFont="0" applyFill="0" applyBorder="0" applyAlignment="0" applyProtection="0"/>
  </cellStyleXfs>
  <cellXfs count="211">
    <xf numFmtId="0" fontId="0" fillId="0" borderId="0" xfId="0"/>
    <xf numFmtId="0" fontId="4" fillId="0" borderId="0" xfId="0" applyFont="1"/>
    <xf numFmtId="0" fontId="4" fillId="0" borderId="1" xfId="0" applyFont="1" applyBorder="1" applyAlignment="1">
      <alignment vertical="center" wrapText="1"/>
    </xf>
    <xf numFmtId="1" fontId="2" fillId="0" borderId="1" xfId="1" applyNumberFormat="1" applyFont="1" applyFill="1" applyBorder="1" applyAlignment="1">
      <alignment horizontal="center" vertical="center"/>
    </xf>
    <xf numFmtId="1" fontId="2" fillId="0" borderId="1" xfId="0" applyNumberFormat="1" applyFont="1" applyBorder="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1" fontId="4" fillId="0" borderId="1" xfId="0" applyNumberFormat="1"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vertical="center"/>
    </xf>
    <xf numFmtId="15" fontId="3" fillId="0" borderId="7" xfId="1" applyNumberFormat="1" applyFont="1" applyFill="1" applyBorder="1" applyAlignment="1">
      <alignment horizontal="center" vertical="center" wrapText="1"/>
    </xf>
    <xf numFmtId="0" fontId="0" fillId="0" borderId="7" xfId="0" applyBorder="1" applyAlignment="1">
      <alignment horizontal="center" vertical="center" wrapText="1"/>
    </xf>
    <xf numFmtId="1" fontId="4" fillId="0" borderId="9" xfId="0" applyNumberFormat="1" applyFont="1" applyBorder="1" applyAlignment="1">
      <alignment horizontal="center" vertical="center"/>
    </xf>
    <xf numFmtId="1" fontId="2" fillId="0" borderId="9" xfId="0" applyNumberFormat="1" applyFont="1" applyBorder="1" applyAlignment="1">
      <alignment horizontal="center" vertical="center"/>
    </xf>
    <xf numFmtId="0" fontId="4" fillId="0" borderId="2" xfId="0" applyFont="1" applyBorder="1" applyAlignment="1">
      <alignment vertical="center" wrapText="1"/>
    </xf>
    <xf numFmtId="1" fontId="2" fillId="0" borderId="2" xfId="0" applyNumberFormat="1" applyFont="1" applyBorder="1" applyAlignment="1">
      <alignment horizontal="center" vertical="center"/>
    </xf>
    <xf numFmtId="15" fontId="3" fillId="0" borderId="8" xfId="1" applyNumberFormat="1" applyFont="1" applyFill="1" applyBorder="1" applyAlignment="1">
      <alignment horizontal="center" vertical="center" wrapText="1"/>
    </xf>
    <xf numFmtId="0" fontId="4" fillId="0" borderId="9" xfId="1" applyFont="1" applyFill="1" applyBorder="1" applyAlignment="1">
      <alignment vertical="center" wrapText="1"/>
    </xf>
    <xf numFmtId="1" fontId="2" fillId="0" borderId="9" xfId="1" applyNumberFormat="1" applyFont="1" applyFill="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vertical="center" wrapText="1"/>
    </xf>
    <xf numFmtId="0" fontId="9" fillId="0" borderId="3" xfId="0" applyFont="1" applyBorder="1" applyAlignment="1">
      <alignment horizontal="left" vertical="center"/>
    </xf>
    <xf numFmtId="0" fontId="9" fillId="0" borderId="11" xfId="0" applyFont="1" applyBorder="1" applyAlignment="1">
      <alignment horizontal="left" vertical="center"/>
    </xf>
    <xf numFmtId="1" fontId="4" fillId="0" borderId="6" xfId="0" applyNumberFormat="1" applyFont="1" applyBorder="1" applyAlignment="1">
      <alignment horizontal="center" vertical="center"/>
    </xf>
    <xf numFmtId="1" fontId="4" fillId="3" borderId="2" xfId="1"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0" fontId="2" fillId="0" borderId="1" xfId="0" applyFont="1" applyBorder="1" applyAlignment="1">
      <alignment horizontal="center" vertical="center"/>
    </xf>
    <xf numFmtId="1" fontId="4" fillId="3" borderId="9" xfId="1" applyNumberFormat="1" applyFont="1" applyFill="1" applyBorder="1" applyAlignment="1">
      <alignment horizontal="center" vertical="center"/>
    </xf>
    <xf numFmtId="1" fontId="2" fillId="0" borderId="6" xfId="0" applyNumberFormat="1" applyFont="1" applyBorder="1" applyAlignment="1">
      <alignment horizontal="center" vertical="center"/>
    </xf>
    <xf numFmtId="0" fontId="0" fillId="0" borderId="8" xfId="0" applyBorder="1" applyAlignment="1">
      <alignment horizontal="center" vertical="center" wrapText="1"/>
    </xf>
    <xf numFmtId="166" fontId="9" fillId="0" borderId="4" xfId="0" applyNumberFormat="1" applyFont="1" applyBorder="1" applyAlignment="1">
      <alignment vertical="center"/>
    </xf>
    <xf numFmtId="166" fontId="9" fillId="0" borderId="0" xfId="0" applyNumberFormat="1" applyFont="1" applyAlignment="1">
      <alignment vertical="center"/>
    </xf>
    <xf numFmtId="166" fontId="6" fillId="0" borderId="0" xfId="0" applyNumberFormat="1" applyFont="1" applyAlignment="1">
      <alignment horizontal="center" vertical="center"/>
    </xf>
    <xf numFmtId="15" fontId="8" fillId="0" borderId="11" xfId="0" applyNumberFormat="1" applyFont="1" applyBorder="1" applyAlignment="1">
      <alignment horizontal="left" vertical="center"/>
    </xf>
    <xf numFmtId="0" fontId="6" fillId="0" borderId="1" xfId="0" applyFont="1" applyBorder="1" applyAlignment="1">
      <alignment horizontal="left" vertical="center" wrapText="1"/>
    </xf>
    <xf numFmtId="1" fontId="4" fillId="3" borderId="6" xfId="1" applyNumberFormat="1" applyFont="1" applyFill="1" applyBorder="1" applyAlignment="1">
      <alignment horizontal="center" vertical="center"/>
    </xf>
    <xf numFmtId="0" fontId="6" fillId="0" borderId="17" xfId="0" applyFont="1" applyBorder="1" applyAlignment="1">
      <alignment vertical="center" wrapText="1" readingOrder="1"/>
    </xf>
    <xf numFmtId="0" fontId="6" fillId="0" borderId="16" xfId="0" applyFont="1" applyBorder="1" applyAlignment="1">
      <alignment vertical="center" wrapText="1" readingOrder="1"/>
    </xf>
    <xf numFmtId="0" fontId="6" fillId="0" borderId="15" xfId="0" applyFont="1" applyBorder="1" applyAlignment="1">
      <alignment vertical="center" wrapText="1" readingOrder="1"/>
    </xf>
    <xf numFmtId="0" fontId="6" fillId="0" borderId="21" xfId="0" applyFont="1" applyBorder="1" applyAlignment="1">
      <alignment vertical="center" wrapText="1" readingOrder="1"/>
    </xf>
    <xf numFmtId="1" fontId="2" fillId="0" borderId="19" xfId="0" applyNumberFormat="1" applyFont="1" applyBorder="1" applyAlignment="1">
      <alignment horizontal="center" vertical="center"/>
    </xf>
    <xf numFmtId="0" fontId="4" fillId="0" borderId="16" xfId="0" applyFont="1" applyBorder="1" applyAlignment="1">
      <alignment vertical="center" wrapText="1" readingOrder="1"/>
    </xf>
    <xf numFmtId="165" fontId="4" fillId="0" borderId="15" xfId="0" applyNumberFormat="1" applyFont="1" applyBorder="1" applyAlignment="1">
      <alignment vertical="center" wrapText="1" readingOrder="1"/>
    </xf>
    <xf numFmtId="15" fontId="3" fillId="0" borderId="5" xfId="0" applyNumberFormat="1" applyFont="1" applyBorder="1" applyAlignment="1">
      <alignment horizontal="center" vertical="center" wrapText="1"/>
    </xf>
    <xf numFmtId="0" fontId="4" fillId="0" borderId="17" xfId="0" applyFont="1" applyBorder="1" applyAlignment="1">
      <alignment vertical="center" wrapText="1" readingOrder="1"/>
    </xf>
    <xf numFmtId="15" fontId="3" fillId="0" borderId="7" xfId="0" applyNumberFormat="1" applyFont="1" applyBorder="1" applyAlignment="1">
      <alignment horizontal="center" vertical="center"/>
    </xf>
    <xf numFmtId="0" fontId="6" fillId="0" borderId="16" xfId="1" applyNumberFormat="1" applyFont="1" applyFill="1" applyBorder="1" applyAlignment="1">
      <alignment vertical="center" wrapText="1" readingOrder="1"/>
    </xf>
    <xf numFmtId="0" fontId="6" fillId="0" borderId="15" xfId="1" applyNumberFormat="1" applyFont="1" applyFill="1" applyBorder="1" applyAlignment="1">
      <alignment vertical="center" wrapText="1" readingOrder="1"/>
    </xf>
    <xf numFmtId="0" fontId="6" fillId="0" borderId="17" xfId="1" applyNumberFormat="1" applyFont="1" applyFill="1" applyBorder="1" applyAlignment="1">
      <alignment vertical="center" wrapText="1" readingOrder="1"/>
    </xf>
    <xf numFmtId="0" fontId="0" fillId="0" borderId="0" xfId="0" applyAlignment="1">
      <alignment vertical="center" wrapText="1"/>
    </xf>
    <xf numFmtId="0" fontId="6" fillId="0" borderId="0" xfId="0" applyFont="1" applyAlignment="1">
      <alignment horizontal="center"/>
    </xf>
    <xf numFmtId="164" fontId="11" fillId="0" borderId="1" xfId="0" applyNumberFormat="1" applyFont="1" applyBorder="1" applyAlignment="1">
      <alignment horizontal="center" vertical="center"/>
    </xf>
    <xf numFmtId="1" fontId="11" fillId="0" borderId="9" xfId="1" applyNumberFormat="1" applyFont="1" applyFill="1" applyBorder="1" applyAlignment="1">
      <alignment horizontal="center" vertical="center"/>
    </xf>
    <xf numFmtId="1" fontId="11" fillId="0" borderId="1" xfId="1" applyNumberFormat="1" applyFont="1" applyFill="1" applyBorder="1" applyAlignment="1">
      <alignment horizontal="center" vertical="center"/>
    </xf>
    <xf numFmtId="1" fontId="11" fillId="0" borderId="6" xfId="1" applyNumberFormat="1" applyFont="1" applyFill="1" applyBorder="1" applyAlignment="1">
      <alignment horizontal="center" vertical="center"/>
    </xf>
    <xf numFmtId="1" fontId="11" fillId="0" borderId="19" xfId="1" applyNumberFormat="1" applyFont="1" applyFill="1" applyBorder="1" applyAlignment="1">
      <alignment horizontal="center" vertical="center"/>
    </xf>
    <xf numFmtId="0" fontId="12" fillId="0" borderId="16" xfId="0" applyFont="1" applyBorder="1" applyAlignment="1">
      <alignment vertical="center" wrapText="1" readingOrder="1"/>
    </xf>
    <xf numFmtId="0" fontId="12" fillId="0" borderId="17" xfId="0" applyFont="1" applyBorder="1" applyAlignment="1">
      <alignment vertical="center" wrapText="1" readingOrder="1"/>
    </xf>
    <xf numFmtId="0" fontId="3" fillId="0" borderId="28"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15" fontId="3" fillId="0" borderId="18" xfId="0" applyNumberFormat="1" applyFont="1" applyBorder="1" applyAlignment="1">
      <alignment horizontal="center" vertical="center"/>
    </xf>
    <xf numFmtId="1" fontId="4" fillId="0" borderId="19" xfId="0" applyNumberFormat="1" applyFont="1" applyBorder="1" applyAlignment="1">
      <alignment horizontal="center" vertical="center"/>
    </xf>
    <xf numFmtId="0" fontId="6" fillId="0" borderId="20" xfId="1" applyNumberFormat="1" applyFont="1" applyFill="1" applyBorder="1" applyAlignment="1">
      <alignment vertical="center" wrapText="1" readingOrder="1"/>
    </xf>
    <xf numFmtId="0" fontId="4" fillId="0" borderId="6" xfId="1" applyFont="1" applyFill="1" applyBorder="1" applyAlignment="1">
      <alignment vertical="center" wrapText="1"/>
    </xf>
    <xf numFmtId="164" fontId="11" fillId="0" borderId="6"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4" fillId="0" borderId="17" xfId="1" applyNumberFormat="1" applyFont="1" applyFill="1" applyBorder="1" applyAlignment="1">
      <alignment vertical="center" wrapText="1" readingOrder="1"/>
    </xf>
    <xf numFmtId="0" fontId="6" fillId="3" borderId="16" xfId="0" applyFont="1" applyFill="1" applyBorder="1" applyAlignment="1">
      <alignment vertical="center" wrapText="1" readingOrder="1"/>
    </xf>
    <xf numFmtId="15" fontId="3" fillId="0" borderId="5" xfId="1" applyNumberFormat="1" applyFont="1" applyFill="1" applyBorder="1" applyAlignment="1">
      <alignment horizontal="center" vertical="center" wrapText="1"/>
    </xf>
    <xf numFmtId="1" fontId="4" fillId="0" borderId="6" xfId="1" applyNumberFormat="1" applyFont="1" applyFill="1" applyBorder="1" applyAlignment="1">
      <alignment horizontal="center" vertical="center"/>
    </xf>
    <xf numFmtId="1" fontId="2" fillId="3" borderId="2" xfId="0" applyNumberFormat="1" applyFont="1" applyFill="1" applyBorder="1" applyAlignment="1">
      <alignment horizontal="center" vertical="center"/>
    </xf>
    <xf numFmtId="0" fontId="4" fillId="3" borderId="9" xfId="0" applyFont="1" applyFill="1" applyBorder="1" applyAlignment="1">
      <alignment vertical="center" wrapText="1"/>
    </xf>
    <xf numFmtId="1" fontId="2" fillId="3" borderId="9" xfId="0" applyNumberFormat="1" applyFont="1" applyFill="1" applyBorder="1" applyAlignment="1">
      <alignment horizontal="center" vertical="center"/>
    </xf>
    <xf numFmtId="0" fontId="10" fillId="3" borderId="2" xfId="0" applyFont="1" applyFill="1" applyBorder="1" applyAlignment="1">
      <alignment vertical="center" wrapText="1"/>
    </xf>
    <xf numFmtId="0" fontId="3" fillId="3" borderId="8" xfId="0" applyFont="1" applyFill="1" applyBorder="1" applyAlignment="1">
      <alignment horizontal="center" vertical="center"/>
    </xf>
    <xf numFmtId="0" fontId="4" fillId="3" borderId="6" xfId="0" applyFont="1" applyFill="1" applyBorder="1" applyAlignment="1">
      <alignment vertical="center" wrapText="1"/>
    </xf>
    <xf numFmtId="1" fontId="2" fillId="3" borderId="6" xfId="0" applyNumberFormat="1" applyFont="1" applyFill="1" applyBorder="1" applyAlignment="1">
      <alignment horizontal="center" vertical="center"/>
    </xf>
    <xf numFmtId="0" fontId="4" fillId="3" borderId="1" xfId="0" applyFont="1" applyFill="1" applyBorder="1" applyAlignment="1">
      <alignment vertical="center" wrapText="1"/>
    </xf>
    <xf numFmtId="1" fontId="2" fillId="3" borderId="1"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vertical="center" wrapText="1"/>
    </xf>
    <xf numFmtId="1" fontId="4" fillId="3" borderId="27" xfId="1" applyNumberFormat="1" applyFont="1" applyFill="1" applyBorder="1" applyAlignment="1">
      <alignment horizontal="center" vertical="center"/>
    </xf>
    <xf numFmtId="0" fontId="13" fillId="0" borderId="21" xfId="0" applyFont="1" applyBorder="1" applyAlignment="1">
      <alignment vertical="center" wrapText="1" readingOrder="1"/>
    </xf>
    <xf numFmtId="0" fontId="3" fillId="0" borderId="31" xfId="0" applyFont="1" applyBorder="1" applyAlignment="1">
      <alignment horizontal="center" vertical="center"/>
    </xf>
    <xf numFmtId="0" fontId="6" fillId="0" borderId="32" xfId="0" applyFont="1" applyBorder="1" applyAlignment="1">
      <alignment vertical="center" wrapText="1" readingOrder="1"/>
    </xf>
    <xf numFmtId="0" fontId="6" fillId="0" borderId="1" xfId="0" applyFont="1" applyBorder="1" applyAlignment="1">
      <alignment vertical="center" wrapText="1"/>
    </xf>
    <xf numFmtId="1" fontId="4" fillId="0" borderId="31" xfId="0" applyNumberFormat="1" applyFont="1" applyBorder="1" applyAlignment="1">
      <alignment horizontal="center" vertical="center"/>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1" fontId="14" fillId="4" borderId="26" xfId="0" applyNumberFormat="1" applyFont="1" applyFill="1" applyBorder="1" applyAlignment="1">
      <alignment horizontal="center" vertical="center" wrapText="1"/>
    </xf>
    <xf numFmtId="166" fontId="14" fillId="4" borderId="26" xfId="0" applyNumberFormat="1" applyFont="1" applyFill="1" applyBorder="1" applyAlignment="1">
      <alignment horizontal="center" vertical="center" wrapText="1"/>
    </xf>
    <xf numFmtId="0" fontId="14" fillId="4" borderId="24" xfId="0" applyFont="1" applyFill="1" applyBorder="1" applyAlignment="1">
      <alignment horizontal="center" vertical="center" wrapText="1"/>
    </xf>
    <xf numFmtId="166" fontId="14" fillId="4" borderId="29" xfId="0" applyNumberFormat="1" applyFont="1" applyFill="1" applyBorder="1" applyAlignment="1">
      <alignment horizontal="center" vertical="center" wrapText="1"/>
    </xf>
    <xf numFmtId="167" fontId="2" fillId="3" borderId="34" xfId="0" applyNumberFormat="1" applyFont="1" applyFill="1" applyBorder="1" applyAlignment="1">
      <alignment horizontal="center" vertical="center"/>
    </xf>
    <xf numFmtId="167" fontId="2" fillId="3" borderId="35" xfId="0" applyNumberFormat="1" applyFont="1" applyFill="1" applyBorder="1" applyAlignment="1">
      <alignment horizontal="center" vertical="center"/>
    </xf>
    <xf numFmtId="168" fontId="2" fillId="0" borderId="6" xfId="1" applyNumberFormat="1" applyFont="1" applyFill="1" applyBorder="1" applyAlignment="1">
      <alignment horizontal="center" vertical="center"/>
    </xf>
    <xf numFmtId="168" fontId="2" fillId="0" borderId="1" xfId="0" applyNumberFormat="1" applyFont="1" applyBorder="1" applyAlignment="1">
      <alignment horizontal="center" vertical="center"/>
    </xf>
    <xf numFmtId="169" fontId="2" fillId="0" borderId="9" xfId="1" applyNumberFormat="1" applyFont="1" applyFill="1" applyBorder="1" applyAlignment="1">
      <alignment horizontal="center" vertical="center"/>
    </xf>
    <xf numFmtId="169" fontId="2" fillId="0" borderId="6" xfId="0" applyNumberFormat="1" applyFont="1" applyBorder="1" applyAlignment="1">
      <alignment horizontal="center" vertical="center"/>
    </xf>
    <xf numFmtId="169" fontId="2" fillId="0" borderId="1" xfId="1" applyNumberFormat="1" applyFont="1" applyFill="1" applyBorder="1" applyAlignment="1">
      <alignment horizontal="center" vertical="center"/>
    </xf>
    <xf numFmtId="169" fontId="2" fillId="0" borderId="1" xfId="0" applyNumberFormat="1" applyFont="1" applyBorder="1" applyAlignment="1">
      <alignment horizontal="center" vertical="center"/>
    </xf>
    <xf numFmtId="169" fontId="2" fillId="0" borderId="9" xfId="0" applyNumberFormat="1" applyFont="1" applyBorder="1" applyAlignment="1">
      <alignment horizontal="center" vertical="center"/>
    </xf>
    <xf numFmtId="169" fontId="2" fillId="3" borderId="9" xfId="0" applyNumberFormat="1" applyFont="1" applyFill="1" applyBorder="1" applyAlignment="1">
      <alignment horizontal="center" vertical="center"/>
    </xf>
    <xf numFmtId="169" fontId="2" fillId="0" borderId="19" xfId="0" applyNumberFormat="1" applyFont="1" applyBorder="1" applyAlignment="1">
      <alignment horizontal="center" vertical="center"/>
    </xf>
    <xf numFmtId="169" fontId="2" fillId="3" borderId="19" xfId="0" applyNumberFormat="1" applyFont="1" applyFill="1" applyBorder="1" applyAlignment="1">
      <alignment horizontal="center" vertical="center"/>
    </xf>
    <xf numFmtId="169" fontId="2" fillId="3" borderId="1" xfId="0" applyNumberFormat="1" applyFont="1" applyFill="1" applyBorder="1" applyAlignment="1">
      <alignment horizontal="center" vertical="center"/>
    </xf>
    <xf numFmtId="169" fontId="2" fillId="3" borderId="6" xfId="0" applyNumberFormat="1" applyFont="1" applyFill="1" applyBorder="1" applyAlignment="1">
      <alignment horizontal="center" vertical="center"/>
    </xf>
    <xf numFmtId="169" fontId="2" fillId="3" borderId="2" xfId="0" applyNumberFormat="1" applyFont="1" applyFill="1" applyBorder="1" applyAlignment="1">
      <alignment horizontal="center" vertical="center"/>
    </xf>
    <xf numFmtId="169" fontId="2" fillId="0" borderId="2" xfId="0" applyNumberFormat="1" applyFont="1" applyBorder="1" applyAlignment="1">
      <alignment horizontal="center" vertical="center"/>
    </xf>
    <xf numFmtId="169" fontId="4" fillId="0" borderId="0" xfId="0" applyNumberFormat="1" applyFont="1" applyAlignment="1">
      <alignment horizontal="center" vertical="center"/>
    </xf>
    <xf numFmtId="169" fontId="2" fillId="0" borderId="13" xfId="0" applyNumberFormat="1" applyFont="1" applyBorder="1" applyAlignment="1">
      <alignment horizontal="center" vertical="center"/>
    </xf>
    <xf numFmtId="169" fontId="2" fillId="0" borderId="6" xfId="1" applyNumberFormat="1" applyFont="1" applyFill="1" applyBorder="1" applyAlignment="1">
      <alignment horizontal="center" vertical="center"/>
    </xf>
    <xf numFmtId="169" fontId="2" fillId="0" borderId="30" xfId="1" applyNumberFormat="1" applyFont="1" applyFill="1" applyBorder="1" applyAlignment="1">
      <alignment horizontal="center" vertical="center"/>
    </xf>
    <xf numFmtId="169" fontId="2" fillId="0" borderId="35" xfId="0" applyNumberFormat="1" applyFont="1" applyBorder="1" applyAlignment="1">
      <alignment horizontal="center" vertical="center"/>
    </xf>
    <xf numFmtId="9" fontId="6" fillId="0" borderId="6" xfId="1" applyNumberFormat="1" applyFont="1" applyFill="1" applyBorder="1" applyAlignment="1">
      <alignment horizontal="center" vertical="center"/>
    </xf>
    <xf numFmtId="9" fontId="6" fillId="0" borderId="2" xfId="1" applyNumberFormat="1" applyFont="1" applyFill="1" applyBorder="1" applyAlignment="1">
      <alignment horizontal="center" vertical="center"/>
    </xf>
    <xf numFmtId="9" fontId="6" fillId="0" borderId="35" xfId="1" applyNumberFormat="1" applyFont="1" applyFill="1" applyBorder="1" applyAlignment="1">
      <alignment horizontal="center" vertical="center"/>
    </xf>
    <xf numFmtId="169" fontId="7" fillId="0" borderId="4" xfId="0" applyNumberFormat="1" applyFont="1" applyBorder="1" applyAlignment="1">
      <alignment horizontal="left" vertical="center"/>
    </xf>
    <xf numFmtId="169" fontId="7" fillId="0" borderId="0" xfId="0" applyNumberFormat="1" applyFont="1" applyAlignment="1">
      <alignment horizontal="left" vertical="center"/>
    </xf>
    <xf numFmtId="169" fontId="14" fillId="4" borderId="26" xfId="0" applyNumberFormat="1" applyFont="1" applyFill="1" applyBorder="1" applyAlignment="1">
      <alignment horizontal="center" vertical="center" wrapText="1"/>
    </xf>
    <xf numFmtId="169" fontId="11" fillId="0" borderId="6"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169" fontId="11" fillId="0" borderId="9"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69" fontId="11" fillId="0" borderId="19" xfId="0" applyNumberFormat="1" applyFont="1" applyBorder="1" applyAlignment="1">
      <alignment horizontal="center" vertical="center" wrapText="1"/>
    </xf>
    <xf numFmtId="169" fontId="2" fillId="0" borderId="9" xfId="0" applyNumberFormat="1" applyFont="1" applyBorder="1" applyAlignment="1">
      <alignment horizontal="center" vertical="center" wrapText="1"/>
    </xf>
    <xf numFmtId="1" fontId="2" fillId="0" borderId="6" xfId="1" applyNumberFormat="1" applyFont="1" applyFill="1" applyBorder="1" applyAlignment="1">
      <alignment horizontal="center" vertical="center"/>
    </xf>
    <xf numFmtId="1" fontId="2" fillId="0" borderId="2" xfId="1" applyNumberFormat="1" applyFont="1" applyFill="1" applyBorder="1" applyAlignment="1">
      <alignment horizontal="center" vertical="center"/>
    </xf>
    <xf numFmtId="169" fontId="2" fillId="0" borderId="2" xfId="0" applyNumberFormat="1" applyFont="1" applyBorder="1" applyAlignment="1">
      <alignment horizontal="center" vertical="center" wrapText="1"/>
    </xf>
    <xf numFmtId="1" fontId="2" fillId="3" borderId="9" xfId="1" applyNumberFormat="1" applyFont="1" applyFill="1" applyBorder="1" applyAlignment="1">
      <alignment horizontal="center" vertical="center"/>
    </xf>
    <xf numFmtId="1" fontId="2" fillId="3" borderId="2" xfId="1" applyNumberFormat="1" applyFont="1" applyFill="1" applyBorder="1" applyAlignment="1">
      <alignment horizontal="center" vertical="center"/>
    </xf>
    <xf numFmtId="1" fontId="2" fillId="3" borderId="6" xfId="1" applyNumberFormat="1" applyFont="1" applyFill="1" applyBorder="1" applyAlignment="1">
      <alignment horizontal="center" vertical="center"/>
    </xf>
    <xf numFmtId="1" fontId="2" fillId="3" borderId="1" xfId="1" applyNumberFormat="1" applyFont="1" applyFill="1" applyBorder="1" applyAlignment="1">
      <alignment horizontal="center" vertical="center"/>
    </xf>
    <xf numFmtId="169" fontId="2" fillId="3" borderId="9" xfId="0" applyNumberFormat="1" applyFont="1" applyFill="1" applyBorder="1" applyAlignment="1">
      <alignment horizontal="center" vertical="center" wrapText="1"/>
    </xf>
    <xf numFmtId="169" fontId="2" fillId="0" borderId="6" xfId="0" applyNumberFormat="1" applyFont="1" applyBorder="1" applyAlignment="1">
      <alignment horizontal="center" vertical="center" wrapText="1"/>
    </xf>
    <xf numFmtId="169" fontId="2" fillId="3" borderId="32" xfId="0" applyNumberFormat="1" applyFont="1" applyFill="1" applyBorder="1" applyAlignment="1">
      <alignment horizontal="center" vertical="center"/>
    </xf>
    <xf numFmtId="169" fontId="2" fillId="3" borderId="33" xfId="0" applyNumberFormat="1" applyFont="1" applyFill="1" applyBorder="1" applyAlignment="1">
      <alignment horizontal="center" vertical="center"/>
    </xf>
    <xf numFmtId="169" fontId="2" fillId="0" borderId="32" xfId="0" applyNumberFormat="1" applyFont="1" applyBorder="1" applyAlignment="1">
      <alignment horizontal="center" vertical="center"/>
    </xf>
    <xf numFmtId="169" fontId="2" fillId="3" borderId="30" xfId="0" applyNumberFormat="1" applyFont="1" applyFill="1" applyBorder="1" applyAlignment="1">
      <alignment horizontal="center" vertical="center"/>
    </xf>
    <xf numFmtId="169" fontId="2" fillId="0" borderId="33" xfId="0" applyNumberFormat="1" applyFont="1" applyBorder="1" applyAlignment="1">
      <alignment horizontal="center" vertical="center"/>
    </xf>
    <xf numFmtId="169" fontId="2" fillId="3" borderId="35" xfId="0" applyNumberFormat="1" applyFont="1" applyFill="1" applyBorder="1" applyAlignment="1">
      <alignment horizontal="center" vertical="center"/>
    </xf>
    <xf numFmtId="1" fontId="4" fillId="0" borderId="38" xfId="0" applyNumberFormat="1" applyFont="1" applyBorder="1" applyAlignment="1">
      <alignment horizontal="center" vertical="center"/>
    </xf>
    <xf numFmtId="0" fontId="3" fillId="3" borderId="37" xfId="0" applyFont="1" applyFill="1" applyBorder="1" applyAlignment="1">
      <alignment horizontal="center" vertical="center"/>
    </xf>
    <xf numFmtId="1" fontId="11" fillId="0" borderId="2" xfId="1" applyNumberFormat="1" applyFont="1" applyFill="1" applyBorder="1" applyAlignment="1">
      <alignment horizontal="center" vertical="center"/>
    </xf>
    <xf numFmtId="169" fontId="11" fillId="0" borderId="2" xfId="0" applyNumberFormat="1" applyFont="1" applyBorder="1" applyAlignment="1">
      <alignment horizontal="center" vertical="center" wrapText="1"/>
    </xf>
    <xf numFmtId="0" fontId="6" fillId="0" borderId="35" xfId="1" applyNumberFormat="1" applyFont="1" applyFill="1" applyBorder="1" applyAlignment="1">
      <alignment vertical="center" wrapText="1" readingOrder="1"/>
    </xf>
    <xf numFmtId="0" fontId="3" fillId="0" borderId="5" xfId="0" applyFont="1" applyBorder="1" applyAlignment="1">
      <alignment horizontal="center" vertical="center" wrapText="1"/>
    </xf>
    <xf numFmtId="0" fontId="3" fillId="3" borderId="5" xfId="0" applyFont="1" applyFill="1" applyBorder="1" applyAlignment="1">
      <alignment horizontal="center" vertical="center" wrapText="1"/>
    </xf>
    <xf numFmtId="167" fontId="2" fillId="0" borderId="1" xfId="0" applyNumberFormat="1" applyFont="1" applyBorder="1" applyAlignment="1">
      <alignment horizontal="center" vertical="center"/>
    </xf>
    <xf numFmtId="0" fontId="6" fillId="0" borderId="32" xfId="1" applyNumberFormat="1" applyFont="1" applyFill="1" applyBorder="1" applyAlignment="1">
      <alignment vertical="center" wrapText="1" readingOrder="1"/>
    </xf>
    <xf numFmtId="1" fontId="2" fillId="3" borderId="13" xfId="0" applyNumberFormat="1" applyFont="1" applyFill="1" applyBorder="1" applyAlignment="1">
      <alignment horizontal="center" vertical="center"/>
    </xf>
    <xf numFmtId="167" fontId="2" fillId="3" borderId="2" xfId="0" applyNumberFormat="1" applyFont="1" applyFill="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6" fillId="0" borderId="33" xfId="1" applyNumberFormat="1" applyFont="1" applyFill="1" applyBorder="1" applyAlignment="1">
      <alignment vertical="center" wrapText="1" readingOrder="1"/>
    </xf>
    <xf numFmtId="1" fontId="4" fillId="0" borderId="27" xfId="0" applyNumberFormat="1" applyFont="1" applyBorder="1" applyAlignment="1">
      <alignment horizontal="center" vertical="center"/>
    </xf>
    <xf numFmtId="0" fontId="12" fillId="0" borderId="15" xfId="1" applyNumberFormat="1" applyFont="1" applyFill="1" applyBorder="1" applyAlignment="1">
      <alignment vertical="center" wrapText="1" readingOrder="1"/>
    </xf>
    <xf numFmtId="0" fontId="4" fillId="5" borderId="0" xfId="0" applyFont="1" applyFill="1"/>
    <xf numFmtId="1" fontId="2" fillId="3" borderId="0" xfId="0" applyNumberFormat="1" applyFont="1" applyFill="1" applyAlignment="1">
      <alignment horizontal="center" vertical="center"/>
    </xf>
    <xf numFmtId="0" fontId="6" fillId="0" borderId="12" xfId="0" applyFont="1" applyBorder="1" applyAlignment="1">
      <alignment vertical="center" wrapText="1" readingOrder="1"/>
    </xf>
    <xf numFmtId="0" fontId="6" fillId="0" borderId="6" xfId="0" applyFont="1" applyBorder="1" applyAlignment="1">
      <alignment vertical="center" wrapText="1"/>
    </xf>
    <xf numFmtId="169" fontId="2" fillId="3" borderId="13" xfId="0" applyNumberFormat="1" applyFont="1" applyFill="1" applyBorder="1" applyAlignment="1">
      <alignment horizontal="center" vertical="center"/>
    </xf>
    <xf numFmtId="9" fontId="6" fillId="0" borderId="9" xfId="1" applyNumberFormat="1" applyFont="1" applyFill="1" applyBorder="1" applyAlignment="1">
      <alignment horizontal="center" vertical="center"/>
    </xf>
    <xf numFmtId="1" fontId="2" fillId="3" borderId="40" xfId="0" applyNumberFormat="1" applyFont="1" applyFill="1" applyBorder="1" applyAlignment="1">
      <alignment horizontal="center" vertical="center"/>
    </xf>
    <xf numFmtId="0" fontId="6" fillId="0" borderId="41" xfId="0" applyFont="1" applyBorder="1" applyAlignment="1">
      <alignment vertical="center" wrapText="1" readingOrder="1"/>
    </xf>
    <xf numFmtId="1" fontId="4" fillId="0" borderId="37" xfId="0" applyNumberFormat="1" applyFont="1" applyBorder="1" applyAlignment="1">
      <alignment horizontal="center" vertical="center"/>
    </xf>
    <xf numFmtId="1" fontId="4" fillId="0" borderId="42" xfId="0" applyNumberFormat="1" applyFont="1" applyBorder="1" applyAlignment="1">
      <alignment horizontal="center" vertical="center"/>
    </xf>
    <xf numFmtId="0" fontId="3" fillId="0" borderId="39" xfId="0" applyFont="1" applyBorder="1" applyAlignment="1">
      <alignment horizontal="center" vertical="center"/>
    </xf>
    <xf numFmtId="1" fontId="2" fillId="0" borderId="23" xfId="1" applyNumberFormat="1" applyFont="1" applyFill="1" applyBorder="1" applyAlignment="1">
      <alignment horizontal="center" vertical="center"/>
    </xf>
    <xf numFmtId="1" fontId="2" fillId="0" borderId="13" xfId="1" applyNumberFormat="1" applyFont="1" applyFill="1" applyBorder="1" applyAlignment="1">
      <alignment horizontal="center" vertical="center"/>
    </xf>
    <xf numFmtId="169" fontId="2" fillId="0" borderId="23" xfId="0" applyNumberFormat="1" applyFont="1" applyBorder="1" applyAlignment="1">
      <alignment horizontal="center" vertical="center" wrapText="1"/>
    </xf>
    <xf numFmtId="169" fontId="2" fillId="0" borderId="13" xfId="0" applyNumberFormat="1" applyFont="1" applyBorder="1" applyAlignment="1">
      <alignment horizontal="center" vertical="center" wrapText="1"/>
    </xf>
    <xf numFmtId="1" fontId="2" fillId="0" borderId="23" xfId="0" applyNumberFormat="1" applyFont="1" applyBorder="1" applyAlignment="1">
      <alignment horizontal="center" vertical="center"/>
    </xf>
    <xf numFmtId="1" fontId="2" fillId="0" borderId="13" xfId="0" applyNumberFormat="1" applyFont="1" applyBorder="1" applyAlignment="1">
      <alignment horizontal="center" vertical="center"/>
    </xf>
    <xf numFmtId="169" fontId="2" fillId="3" borderId="23" xfId="0" applyNumberFormat="1" applyFont="1" applyFill="1" applyBorder="1" applyAlignment="1">
      <alignment horizontal="center" vertical="center"/>
    </xf>
    <xf numFmtId="0" fontId="3" fillId="0" borderId="10" xfId="0" applyFont="1" applyBorder="1" applyAlignment="1">
      <alignment horizontal="center" vertical="center" wrapText="1"/>
    </xf>
    <xf numFmtId="1" fontId="2" fillId="3" borderId="38" xfId="0" applyNumberFormat="1" applyFont="1" applyFill="1" applyBorder="1" applyAlignment="1">
      <alignment horizontal="center" vertical="center"/>
    </xf>
    <xf numFmtId="0" fontId="6" fillId="0" borderId="43" xfId="0" applyFont="1" applyBorder="1" applyAlignment="1">
      <alignment vertical="center" wrapText="1" readingOrder="1"/>
    </xf>
    <xf numFmtId="0" fontId="6" fillId="0" borderId="9" xfId="0" applyFont="1" applyBorder="1" applyAlignment="1">
      <alignment vertical="center" wrapText="1"/>
    </xf>
    <xf numFmtId="0" fontId="6" fillId="0" borderId="2" xfId="0" applyFont="1" applyBorder="1" applyAlignment="1">
      <alignment vertical="center" wrapText="1"/>
    </xf>
    <xf numFmtId="0" fontId="6" fillId="0" borderId="23" xfId="0" applyFont="1" applyBorder="1" applyAlignment="1">
      <alignment vertical="center" wrapText="1"/>
    </xf>
    <xf numFmtId="0" fontId="12" fillId="0" borderId="0" xfId="0" applyFont="1" applyAlignment="1">
      <alignment wrapText="1"/>
    </xf>
    <xf numFmtId="0" fontId="12" fillId="0" borderId="44" xfId="0" applyFont="1" applyBorder="1" applyAlignment="1">
      <alignment wrapText="1"/>
    </xf>
    <xf numFmtId="0" fontId="12" fillId="0" borderId="33" xfId="1" applyNumberFormat="1" applyFont="1" applyFill="1" applyBorder="1" applyAlignment="1">
      <alignment vertical="center" wrapText="1" readingOrder="1"/>
    </xf>
    <xf numFmtId="0" fontId="6" fillId="0" borderId="21" xfId="1" applyNumberFormat="1" applyFont="1" applyFill="1" applyBorder="1" applyAlignment="1">
      <alignment vertical="center" wrapText="1" readingOrder="1"/>
    </xf>
    <xf numFmtId="1" fontId="4" fillId="0" borderId="22" xfId="0" applyNumberFormat="1" applyFont="1" applyBorder="1" applyAlignment="1">
      <alignment horizontal="center" vertical="center"/>
    </xf>
    <xf numFmtId="0" fontId="12" fillId="0" borderId="21" xfId="1" applyNumberFormat="1" applyFont="1" applyFill="1" applyBorder="1" applyAlignment="1">
      <alignment vertical="center" wrapText="1" readingOrder="1"/>
    </xf>
    <xf numFmtId="9" fontId="6" fillId="0" borderId="1" xfId="1" applyNumberFormat="1" applyFont="1" applyFill="1" applyBorder="1" applyAlignment="1">
      <alignment horizontal="center" vertical="center"/>
    </xf>
    <xf numFmtId="1" fontId="2" fillId="3" borderId="23" xfId="0" applyNumberFormat="1" applyFont="1" applyFill="1" applyBorder="1" applyAlignment="1">
      <alignment horizontal="center" vertical="center"/>
    </xf>
    <xf numFmtId="1" fontId="4" fillId="0" borderId="31" xfId="1" applyNumberFormat="1" applyFont="1" applyFill="1" applyBorder="1" applyAlignment="1">
      <alignment horizontal="center" vertical="center"/>
    </xf>
    <xf numFmtId="1" fontId="2" fillId="3" borderId="14" xfId="0" applyNumberFormat="1" applyFont="1" applyFill="1" applyBorder="1" applyAlignment="1">
      <alignment horizontal="center" vertical="center"/>
    </xf>
    <xf numFmtId="169" fontId="2" fillId="3" borderId="36" xfId="0" applyNumberFormat="1" applyFont="1" applyFill="1" applyBorder="1" applyAlignment="1">
      <alignment horizontal="center" vertical="center"/>
    </xf>
    <xf numFmtId="1" fontId="4" fillId="0" borderId="38" xfId="1" applyNumberFormat="1" applyFont="1" applyFill="1" applyBorder="1" applyAlignment="1">
      <alignment horizontal="center" vertical="center"/>
    </xf>
    <xf numFmtId="167" fontId="2" fillId="0" borderId="2" xfId="0" applyNumberFormat="1" applyFont="1" applyBorder="1" applyAlignment="1">
      <alignment horizontal="center" vertical="center"/>
    </xf>
    <xf numFmtId="0" fontId="6" fillId="0" borderId="35" xfId="0" applyFont="1" applyBorder="1" applyAlignment="1">
      <alignment vertical="center" wrapText="1" readingOrder="1"/>
    </xf>
    <xf numFmtId="1" fontId="4" fillId="3" borderId="31" xfId="1" applyNumberFormat="1" applyFont="1" applyFill="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vertical="center" wrapText="1"/>
    </xf>
    <xf numFmtId="0" fontId="3" fillId="0" borderId="22" xfId="0" applyFont="1" applyBorder="1" applyAlignment="1">
      <alignment horizontal="center" vertical="center"/>
    </xf>
    <xf numFmtId="167" fontId="2" fillId="0" borderId="9" xfId="0" applyNumberFormat="1" applyFont="1" applyBorder="1" applyAlignment="1">
      <alignment horizontal="center" vertical="center"/>
    </xf>
    <xf numFmtId="9" fontId="2" fillId="3" borderId="35" xfId="2" applyFont="1" applyFill="1" applyBorder="1" applyAlignment="1">
      <alignment horizontal="center" vertical="center"/>
    </xf>
  </cellXfs>
  <cellStyles count="3">
    <cellStyle name="20% - Accent3" xfId="1" builtinId="38"/>
    <cellStyle name="Normal" xfId="0" builtinId="0"/>
    <cellStyle name="Percent" xfId="2" builtinId="5"/>
  </cellStyles>
  <dxfs count="14">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69" formatCode="[$-1009]d\-mmm\-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rgb="FF000000"/>
        </right>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66"/>
      <color rgb="FF0066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BFC453-23FF-42FF-92B8-2C7F7677DE4D}" name="Table12473" displayName="Table12473" ref="A4:K59" totalsRowShown="0" headerRowDxfId="13" headerRowBorderDxfId="12" tableBorderDxfId="11">
  <tableColumns count="11">
    <tableColumn id="1" xr3:uid="{EB709544-F405-48EB-847E-8608B787BCBF}" name="Stage" dataDxfId="10"/>
    <tableColumn id="2" xr3:uid="{4D705574-A628-4E8A-A7F5-44A211AC9593}" name="Step #" dataDxfId="9"/>
    <tableColumn id="3" xr3:uid="{E3C5BBB2-4B8E-4FA4-B40F-CB1BC8C671D9}" name="Procedural Steps" dataDxfId="8"/>
    <tableColumn id="4" xr3:uid="{BFB07023-E8C0-4808-9B05-3C2D634E25BA}" name="Performance Standard Days Elapsed" dataDxfId="7" dataCellStyle="20% - Accent3"/>
    <tableColumn id="5" xr3:uid="{D461FC41-4B4E-4100-BA04-0862B1F02B1C}" name="Performance Standard Date" dataDxfId="6">
      <calculatedColumnFormula>D5+#REF!</calculatedColumnFormula>
    </tableColumn>
    <tableColumn id="6" xr3:uid="{99E79BD2-E0AE-477B-9C05-7779CF73F482}" name="Case Schedule Days Elapsed" dataDxfId="5"/>
    <tableColumn id="9" xr3:uid="{E5581A0B-E9A1-4FAA-AF84-10D095BD7FC1}" name="Case Schedule Date Planned*" dataDxfId="4"/>
    <tableColumn id="11" xr3:uid="{507F5A30-CACB-43A4-9428-F9BA706B0F76}" name="Case Schedule _x000a_Date Approved" dataDxfId="3"/>
    <tableColumn id="8" xr3:uid="{4A7232C2-A5F5-42D6-BF71-D1ED750B745A}" name="Actual Date" dataDxfId="2"/>
    <tableColumn id="7" xr3:uid="{FB9E0A43-174A-4EE6-B590-A2277A8EFE14}" name="Status" dataDxfId="1"/>
    <tableColumn id="10" xr3:uid="{5DECD359-E12F-4DD4-A86B-2A77FB8413C5}"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1CE1-87ED-4CF1-96E1-FF6D74878FA0}">
  <dimension ref="A1:DA60"/>
  <sheetViews>
    <sheetView tabSelected="1" zoomScale="70" zoomScaleNormal="70" workbookViewId="0"/>
  </sheetViews>
  <sheetFormatPr defaultColWidth="8.81640625" defaultRowHeight="15.5" x14ac:dyDescent="0.35"/>
  <cols>
    <col min="1" max="1" width="26.26953125" style="7" customWidth="1"/>
    <col min="2" max="2" width="9.54296875" style="1" customWidth="1"/>
    <col min="3" max="3" width="83.81640625" style="1" customWidth="1"/>
    <col min="4" max="4" width="15.6328125" style="5" customWidth="1"/>
    <col min="5" max="5" width="15.6328125" style="119" customWidth="1"/>
    <col min="6" max="7" width="15.6328125" style="6" customWidth="1"/>
    <col min="8" max="10" width="15.6328125" style="41" customWidth="1"/>
    <col min="11" max="11" width="67.26953125" style="6" customWidth="1"/>
    <col min="12" max="12" width="18.81640625" style="6" customWidth="1"/>
    <col min="13" max="14" width="8.81640625" style="1"/>
    <col min="15" max="15" width="25.453125" style="1" bestFit="1" customWidth="1"/>
    <col min="16" max="16384" width="8.81640625" style="1"/>
  </cols>
  <sheetData>
    <row r="1" spans="1:12" ht="25" customHeight="1" x14ac:dyDescent="0.35">
      <c r="A1" s="30" t="s">
        <v>46</v>
      </c>
      <c r="B1" s="9"/>
      <c r="C1" s="9"/>
      <c r="D1" s="9"/>
      <c r="E1" s="127"/>
      <c r="F1" s="10"/>
      <c r="G1" s="10"/>
      <c r="H1" s="39"/>
      <c r="I1" s="40"/>
      <c r="J1" s="40"/>
      <c r="K1" s="25"/>
      <c r="L1" s="25"/>
    </row>
    <row r="2" spans="1:12" ht="25" customHeight="1" x14ac:dyDescent="0.35">
      <c r="A2" s="31" t="s">
        <v>1</v>
      </c>
      <c r="B2" s="24"/>
      <c r="C2" s="24"/>
      <c r="D2" s="24"/>
      <c r="E2" s="128"/>
      <c r="F2" s="25"/>
      <c r="G2" s="25"/>
      <c r="H2" s="40"/>
      <c r="I2" s="40"/>
      <c r="J2" s="40"/>
      <c r="K2" s="25"/>
      <c r="L2" s="25"/>
    </row>
    <row r="3" spans="1:12" ht="25" customHeight="1" thickBot="1" x14ac:dyDescent="0.4">
      <c r="A3" s="42" t="s">
        <v>92</v>
      </c>
      <c r="B3" s="24"/>
      <c r="C3" s="24"/>
      <c r="D3" s="24"/>
      <c r="E3" s="128"/>
      <c r="F3" s="25"/>
      <c r="G3" s="25"/>
      <c r="H3" s="40"/>
      <c r="I3" s="40"/>
      <c r="J3" s="40"/>
      <c r="K3" s="25"/>
      <c r="L3" s="25"/>
    </row>
    <row r="4" spans="1:12" s="59" customFormat="1" ht="48.65" customHeight="1" thickBot="1" x14ac:dyDescent="0.4">
      <c r="A4" s="97" t="s">
        <v>2</v>
      </c>
      <c r="B4" s="98" t="s">
        <v>3</v>
      </c>
      <c r="C4" s="98" t="s">
        <v>4</v>
      </c>
      <c r="D4" s="99" t="s">
        <v>5</v>
      </c>
      <c r="E4" s="129" t="s">
        <v>6</v>
      </c>
      <c r="F4" s="98" t="s">
        <v>7</v>
      </c>
      <c r="G4" s="98" t="s">
        <v>31</v>
      </c>
      <c r="H4" s="100" t="s">
        <v>45</v>
      </c>
      <c r="I4" s="102" t="s">
        <v>30</v>
      </c>
      <c r="J4" s="102" t="s">
        <v>29</v>
      </c>
      <c r="K4" s="101" t="s">
        <v>8</v>
      </c>
    </row>
    <row r="5" spans="1:12" ht="30" customHeight="1" x14ac:dyDescent="0.35">
      <c r="A5" s="78" t="s">
        <v>49</v>
      </c>
      <c r="B5" s="79">
        <v>1</v>
      </c>
      <c r="C5" s="73" t="s">
        <v>35</v>
      </c>
      <c r="D5" s="74"/>
      <c r="E5" s="130"/>
      <c r="F5" s="75"/>
      <c r="G5" s="75"/>
      <c r="H5" s="105"/>
      <c r="I5" s="121">
        <v>44865</v>
      </c>
      <c r="J5" s="124">
        <v>1</v>
      </c>
      <c r="K5" s="76" t="s">
        <v>9</v>
      </c>
      <c r="L5" s="1"/>
    </row>
    <row r="6" spans="1:12" ht="30" customHeight="1" x14ac:dyDescent="0.35">
      <c r="A6" s="11"/>
      <c r="B6" s="8">
        <f>B5+1</f>
        <v>2</v>
      </c>
      <c r="C6" s="2" t="s">
        <v>10</v>
      </c>
      <c r="D6" s="60"/>
      <c r="E6" s="131"/>
      <c r="F6" s="35"/>
      <c r="G6" s="35"/>
      <c r="H6" s="106"/>
      <c r="I6" s="110">
        <v>44866</v>
      </c>
      <c r="J6" s="125">
        <v>1</v>
      </c>
      <c r="K6" s="50"/>
      <c r="L6" s="1"/>
    </row>
    <row r="7" spans="1:12" ht="30" customHeight="1" thickBot="1" x14ac:dyDescent="0.4">
      <c r="A7" s="17"/>
      <c r="B7" s="13">
        <f t="shared" ref="B7:B11" si="0">B6+1</f>
        <v>3</v>
      </c>
      <c r="C7" s="18" t="s">
        <v>47</v>
      </c>
      <c r="D7" s="61"/>
      <c r="E7" s="132"/>
      <c r="F7" s="20">
        <v>0</v>
      </c>
      <c r="G7" s="20"/>
      <c r="H7" s="107">
        <v>44879</v>
      </c>
      <c r="I7" s="122">
        <f>Table12473[[#This Row],[Case Schedule 
Date Approved]]</f>
        <v>44879</v>
      </c>
      <c r="J7" s="126">
        <v>1</v>
      </c>
      <c r="K7" s="51" t="s">
        <v>48</v>
      </c>
      <c r="L7" s="1"/>
    </row>
    <row r="8" spans="1:12" ht="34" customHeight="1" x14ac:dyDescent="0.35">
      <c r="A8" s="52" t="s">
        <v>50</v>
      </c>
      <c r="B8" s="32">
        <f t="shared" si="0"/>
        <v>4</v>
      </c>
      <c r="C8" s="29" t="s">
        <v>11</v>
      </c>
      <c r="D8" s="37">
        <v>10</v>
      </c>
      <c r="E8" s="144"/>
      <c r="F8" s="37">
        <v>0</v>
      </c>
      <c r="G8" s="108"/>
      <c r="H8" s="108">
        <f>H$7+Table12473[[#This Row],[Case Schedule Days Elapsed]]</f>
        <v>44879</v>
      </c>
      <c r="I8" s="108">
        <f>Table12473[[#This Row],[Case Schedule 
Date Approved]]</f>
        <v>44879</v>
      </c>
      <c r="J8" s="124">
        <v>1</v>
      </c>
      <c r="K8" s="53"/>
      <c r="L8" s="1"/>
    </row>
    <row r="9" spans="1:12" ht="30" customHeight="1" x14ac:dyDescent="0.35">
      <c r="A9" s="54"/>
      <c r="B9" s="8">
        <f t="shared" si="0"/>
        <v>5</v>
      </c>
      <c r="C9" s="2" t="s">
        <v>12</v>
      </c>
      <c r="D9" s="3">
        <v>30</v>
      </c>
      <c r="E9" s="110">
        <f>Table12473[[#This Row],[Performance Standard Days Elapsed]]+H$7</f>
        <v>44909</v>
      </c>
      <c r="F9" s="3">
        <f>F8+8</f>
        <v>8</v>
      </c>
      <c r="G9" s="109"/>
      <c r="H9" s="110">
        <f>H$7+Table12473[[#This Row],[Case Schedule Days Elapsed]]</f>
        <v>44887</v>
      </c>
      <c r="I9" s="110">
        <f>Table12473[[#This Row],[Case Schedule 
Date Approved]]</f>
        <v>44887</v>
      </c>
      <c r="J9" s="125">
        <v>1</v>
      </c>
      <c r="K9" s="77"/>
      <c r="L9" s="1"/>
    </row>
    <row r="10" spans="1:12" ht="30" customHeight="1" x14ac:dyDescent="0.35">
      <c r="A10" s="54"/>
      <c r="B10" s="8">
        <f t="shared" si="0"/>
        <v>6</v>
      </c>
      <c r="C10" s="2" t="s">
        <v>36</v>
      </c>
      <c r="D10" s="3"/>
      <c r="E10" s="133"/>
      <c r="F10" s="3">
        <v>16</v>
      </c>
      <c r="G10" s="109"/>
      <c r="H10" s="110">
        <f>H$7+Table12473[[#This Row],[Case Schedule Days Elapsed]]</f>
        <v>44895</v>
      </c>
      <c r="I10" s="110">
        <f>Table12473[[#This Row],[Case Schedule 
Date Approved]]</f>
        <v>44895</v>
      </c>
      <c r="J10" s="125">
        <v>1</v>
      </c>
      <c r="K10" s="46"/>
      <c r="L10" s="1"/>
    </row>
    <row r="11" spans="1:12" ht="30" customHeight="1" x14ac:dyDescent="0.35">
      <c r="A11" s="12"/>
      <c r="B11" s="8">
        <f t="shared" si="0"/>
        <v>7</v>
      </c>
      <c r="C11" s="2" t="s">
        <v>13</v>
      </c>
      <c r="D11" s="4">
        <v>40</v>
      </c>
      <c r="E11" s="110">
        <f>Table12473[[#This Row],[Performance Standard Days Elapsed]]+H$7+23</f>
        <v>44942</v>
      </c>
      <c r="F11" s="4">
        <f>F9+10</f>
        <v>18</v>
      </c>
      <c r="G11" s="110"/>
      <c r="H11" s="110">
        <f>H$7+Table12473[[#This Row],[Case Schedule Days Elapsed]]</f>
        <v>44897</v>
      </c>
      <c r="I11" s="118">
        <f>Table12473[[#This Row],[Case Schedule 
Date Approved]]</f>
        <v>44897</v>
      </c>
      <c r="J11" s="125">
        <v>1</v>
      </c>
      <c r="K11" s="50"/>
      <c r="L11" s="1"/>
    </row>
    <row r="12" spans="1:12" ht="30" customHeight="1" x14ac:dyDescent="0.35">
      <c r="A12" s="93"/>
      <c r="B12" s="96">
        <v>8</v>
      </c>
      <c r="C12" s="2" t="s">
        <v>51</v>
      </c>
      <c r="D12" s="3"/>
      <c r="E12" s="133"/>
      <c r="F12" s="4">
        <f>F13</f>
        <v>32</v>
      </c>
      <c r="G12" s="110"/>
      <c r="H12" s="110">
        <f>H$7+Table12473[[#This Row],[Case Schedule Days Elapsed]]</f>
        <v>44911</v>
      </c>
      <c r="I12" s="118">
        <f>Table12473[[#This Row],[Case Schedule 
Date Approved]]</f>
        <v>44911</v>
      </c>
      <c r="J12" s="125">
        <v>1</v>
      </c>
      <c r="K12" s="94"/>
      <c r="L12" s="1"/>
    </row>
    <row r="13" spans="1:12" ht="30" customHeight="1" thickBot="1" x14ac:dyDescent="0.4">
      <c r="A13" s="38"/>
      <c r="B13" s="13">
        <v>9</v>
      </c>
      <c r="C13" s="22" t="s">
        <v>14</v>
      </c>
      <c r="D13" s="14">
        <f>D11+20</f>
        <v>60</v>
      </c>
      <c r="E13" s="111">
        <f>Table12473[[#This Row],[Performance Standard Days Elapsed]]+H$7+23</f>
        <v>44962</v>
      </c>
      <c r="F13" s="14">
        <f>F11+14</f>
        <v>32</v>
      </c>
      <c r="G13" s="111"/>
      <c r="H13" s="112">
        <f>H$7+Table12473[[#This Row],[Case Schedule Days Elapsed]]</f>
        <v>44911</v>
      </c>
      <c r="I13" s="123">
        <f>Table12473[[#This Row],[Case Schedule 
Date Approved]]</f>
        <v>44911</v>
      </c>
      <c r="J13" s="126">
        <v>1</v>
      </c>
      <c r="K13" s="56"/>
      <c r="L13" s="1"/>
    </row>
    <row r="14" spans="1:12" ht="37.5" customHeight="1" thickBot="1" x14ac:dyDescent="0.4">
      <c r="A14" s="70"/>
      <c r="B14" s="71">
        <v>10</v>
      </c>
      <c r="C14" s="207" t="s">
        <v>15</v>
      </c>
      <c r="D14" s="64"/>
      <c r="E14" s="134"/>
      <c r="F14" s="49"/>
      <c r="G14" s="113"/>
      <c r="H14" s="114"/>
      <c r="I14" s="103"/>
      <c r="J14" s="103"/>
      <c r="K14" s="72" t="s">
        <v>84</v>
      </c>
      <c r="L14" s="1"/>
    </row>
    <row r="15" spans="1:12" ht="30" customHeight="1" x14ac:dyDescent="0.35">
      <c r="A15" s="28" t="s">
        <v>16</v>
      </c>
      <c r="B15" s="8">
        <v>11</v>
      </c>
      <c r="C15" s="43" t="s">
        <v>33</v>
      </c>
      <c r="D15" s="62"/>
      <c r="E15" s="131"/>
      <c r="F15" s="4">
        <v>34</v>
      </c>
      <c r="G15" s="110"/>
      <c r="H15" s="115">
        <f>Table12473[[#This Row],[Case Schedule Days Elapsed]]+H$7+22</f>
        <v>44935</v>
      </c>
      <c r="I15" s="115">
        <f>Table12473[[#This Row],[Case Schedule 
Date Approved]]</f>
        <v>44935</v>
      </c>
      <c r="J15" s="124">
        <v>1</v>
      </c>
      <c r="K15" s="65"/>
      <c r="L15" s="1"/>
    </row>
    <row r="16" spans="1:12" ht="34" customHeight="1" x14ac:dyDescent="0.35">
      <c r="A16" s="26"/>
      <c r="B16" s="8">
        <v>12</v>
      </c>
      <c r="C16" s="2" t="s">
        <v>34</v>
      </c>
      <c r="D16" s="62"/>
      <c r="E16" s="131"/>
      <c r="F16" s="4">
        <f>F15+7</f>
        <v>41</v>
      </c>
      <c r="G16" s="110"/>
      <c r="H16" s="115">
        <f>Table12473[[#This Row],[Case Schedule Days Elapsed]]+H$7+22</f>
        <v>44942</v>
      </c>
      <c r="I16" s="145">
        <f>Table12473[[#This Row],[Case Schedule 
Date Approved]]</f>
        <v>44942</v>
      </c>
      <c r="J16" s="125">
        <v>1</v>
      </c>
      <c r="K16" s="65"/>
      <c r="L16" s="1"/>
    </row>
    <row r="17" spans="1:15" ht="34" customHeight="1" x14ac:dyDescent="0.35">
      <c r="A17" s="93"/>
      <c r="B17" s="96">
        <v>13</v>
      </c>
      <c r="C17" s="95" t="s">
        <v>25</v>
      </c>
      <c r="D17" s="3"/>
      <c r="E17" s="133"/>
      <c r="F17" s="4">
        <v>42</v>
      </c>
      <c r="G17" s="110"/>
      <c r="H17" s="115">
        <f>Table12473[[#This Row],[Case Schedule Days Elapsed]]+H$7+22</f>
        <v>44943</v>
      </c>
      <c r="I17" s="145">
        <f>Table12473[[#This Row],[Case Schedule 
Date Approved]]-4</f>
        <v>44939</v>
      </c>
      <c r="J17" s="126">
        <v>1</v>
      </c>
      <c r="K17" s="94" t="s">
        <v>54</v>
      </c>
      <c r="L17" s="1"/>
    </row>
    <row r="18" spans="1:15" ht="38.5" customHeight="1" thickBot="1" x14ac:dyDescent="0.4">
      <c r="A18" s="152"/>
      <c r="B18" s="151">
        <v>14</v>
      </c>
      <c r="C18" s="15" t="s">
        <v>55</v>
      </c>
      <c r="D18" s="153"/>
      <c r="E18" s="154"/>
      <c r="F18" s="16"/>
      <c r="G18" s="118"/>
      <c r="H18" s="112"/>
      <c r="I18" s="150">
        <v>44953</v>
      </c>
      <c r="J18" s="126">
        <v>1</v>
      </c>
      <c r="K18" s="155"/>
      <c r="L18" s="1"/>
    </row>
    <row r="19" spans="1:15" ht="30" customHeight="1" x14ac:dyDescent="0.35">
      <c r="A19" s="157" t="s">
        <v>56</v>
      </c>
      <c r="B19" s="32">
        <v>15</v>
      </c>
      <c r="C19" s="29" t="s">
        <v>53</v>
      </c>
      <c r="D19" s="63"/>
      <c r="E19" s="130"/>
      <c r="F19" s="37">
        <v>36</v>
      </c>
      <c r="G19" s="108"/>
      <c r="H19" s="117">
        <f>Table12473[[#This Row],[Case Schedule Days Elapsed]]+H$7+22</f>
        <v>44937</v>
      </c>
      <c r="I19" s="146">
        <f>Table12473[[#This Row],[Case Schedule 
Date Approved]]</f>
        <v>44937</v>
      </c>
      <c r="J19" s="124">
        <v>1</v>
      </c>
      <c r="K19" s="57"/>
      <c r="L19" s="1"/>
    </row>
    <row r="20" spans="1:15" ht="30" customHeight="1" thickBot="1" x14ac:dyDescent="0.4">
      <c r="A20" s="69"/>
      <c r="B20" s="8">
        <v>16</v>
      </c>
      <c r="C20" s="2" t="s">
        <v>52</v>
      </c>
      <c r="D20" s="62"/>
      <c r="E20" s="131"/>
      <c r="F20" s="4">
        <f>F19+5</f>
        <v>41</v>
      </c>
      <c r="G20" s="110"/>
      <c r="H20" s="115">
        <f>Table12473[[#This Row],[Case Schedule Days Elapsed]]+H$7+22</f>
        <v>44942</v>
      </c>
      <c r="I20" s="145">
        <f>Table12473[[#This Row],[Case Schedule 
Date Approved]]</f>
        <v>44942</v>
      </c>
      <c r="J20" s="126">
        <v>1</v>
      </c>
      <c r="K20" s="55"/>
      <c r="L20" s="1"/>
    </row>
    <row r="21" spans="1:15" ht="30" customHeight="1" x14ac:dyDescent="0.35">
      <c r="A21" s="28" t="s">
        <v>17</v>
      </c>
      <c r="B21" s="32">
        <v>17</v>
      </c>
      <c r="C21" s="29" t="s">
        <v>37</v>
      </c>
      <c r="D21" s="136">
        <v>90</v>
      </c>
      <c r="E21" s="108">
        <f>Table12473[[#This Row],[Performance Standard Days Elapsed]]+H$7+22</f>
        <v>44991</v>
      </c>
      <c r="F21" s="37">
        <v>66</v>
      </c>
      <c r="G21" s="108"/>
      <c r="H21" s="116">
        <f>Table12473[[#This Row],[Case Schedule Days Elapsed]]+H$7+22</f>
        <v>44967</v>
      </c>
      <c r="I21" s="146">
        <f>Table12473[[#This Row],[Case Schedule 
Date Approved]]</f>
        <v>44967</v>
      </c>
      <c r="J21" s="124">
        <v>1</v>
      </c>
      <c r="K21" s="57"/>
      <c r="L21" s="1"/>
    </row>
    <row r="22" spans="1:15" ht="30" customHeight="1" x14ac:dyDescent="0.35">
      <c r="A22" s="26"/>
      <c r="B22" s="8">
        <v>18</v>
      </c>
      <c r="C22" s="2" t="s">
        <v>38</v>
      </c>
      <c r="D22" s="3">
        <v>120</v>
      </c>
      <c r="E22" s="110">
        <f>Table12473[[#This Row],[Performance Standard Days Elapsed]]+H$7+22</f>
        <v>45021</v>
      </c>
      <c r="F22" s="4">
        <f>F21+26</f>
        <v>92</v>
      </c>
      <c r="G22" s="110"/>
      <c r="H22" s="110">
        <f>Table12473[[#This Row],[Case Schedule Days Elapsed]]+H$7+22</f>
        <v>44993</v>
      </c>
      <c r="I22" s="147">
        <f>Table12473[[#This Row],[Case Schedule 
Date Approved]]</f>
        <v>44993</v>
      </c>
      <c r="J22" s="126">
        <v>1</v>
      </c>
      <c r="K22" s="55" t="s">
        <v>26</v>
      </c>
      <c r="L22" s="1"/>
    </row>
    <row r="23" spans="1:15" ht="30" customHeight="1" x14ac:dyDescent="0.35">
      <c r="A23" s="93"/>
      <c r="B23" s="96">
        <v>19</v>
      </c>
      <c r="C23" s="2" t="s">
        <v>57</v>
      </c>
      <c r="D23" s="3"/>
      <c r="E23" s="133"/>
      <c r="F23" s="4"/>
      <c r="G23" s="88"/>
      <c r="H23" s="158"/>
      <c r="I23" s="147">
        <v>45002</v>
      </c>
      <c r="J23" s="126">
        <v>1</v>
      </c>
      <c r="K23" s="159" t="s">
        <v>58</v>
      </c>
      <c r="L23" s="1"/>
    </row>
    <row r="24" spans="1:15" ht="30" customHeight="1" x14ac:dyDescent="0.35">
      <c r="A24" s="26"/>
      <c r="B24" s="8">
        <v>20</v>
      </c>
      <c r="C24" s="2" t="s">
        <v>39</v>
      </c>
      <c r="D24" s="3"/>
      <c r="E24" s="110"/>
      <c r="F24" s="4">
        <f>F22+14</f>
        <v>106</v>
      </c>
      <c r="G24" s="118"/>
      <c r="H24" s="110">
        <f>Table12473[[#This Row],[Case Schedule Days Elapsed]]+H$7+22</f>
        <v>45007</v>
      </c>
      <c r="I24" s="123">
        <f>Table12473[[#This Row],[Case Schedule 
Date Approved]]</f>
        <v>45007</v>
      </c>
      <c r="J24" s="126">
        <v>1</v>
      </c>
      <c r="K24" s="55"/>
      <c r="L24" s="1"/>
    </row>
    <row r="25" spans="1:15" ht="30" customHeight="1" x14ac:dyDescent="0.35">
      <c r="A25" s="26"/>
      <c r="B25" s="8">
        <v>21</v>
      </c>
      <c r="C25" s="2" t="s">
        <v>40</v>
      </c>
      <c r="D25" s="3">
        <v>130</v>
      </c>
      <c r="E25" s="110">
        <f>Table12473[[#This Row],[Performance Standard Days Elapsed]]+H$7+22</f>
        <v>45031</v>
      </c>
      <c r="F25" s="4">
        <f>F24+6+3</f>
        <v>115</v>
      </c>
      <c r="G25" s="110"/>
      <c r="H25" s="115">
        <f>Table12473[[#This Row],[Case Schedule Days Elapsed]]+H$7+22</f>
        <v>45016</v>
      </c>
      <c r="I25" s="145">
        <f>Table12473[[#This Row],[Case Schedule 
Date Approved]]</f>
        <v>45016</v>
      </c>
      <c r="J25" s="126">
        <v>1</v>
      </c>
      <c r="K25" s="55"/>
      <c r="L25" s="1"/>
    </row>
    <row r="26" spans="1:15" ht="30" customHeight="1" thickBot="1" x14ac:dyDescent="0.4">
      <c r="A26" s="27"/>
      <c r="B26" s="13">
        <v>22</v>
      </c>
      <c r="C26" s="23" t="s">
        <v>41</v>
      </c>
      <c r="D26" s="19"/>
      <c r="E26" s="135"/>
      <c r="F26" s="14">
        <f>F25+6</f>
        <v>121</v>
      </c>
      <c r="G26" s="111"/>
      <c r="H26" s="112">
        <f>Table12473[[#This Row],[Case Schedule Days Elapsed]]+H$7+22</f>
        <v>45022</v>
      </c>
      <c r="I26" s="148">
        <f>Table12473[[#This Row],[Case Schedule 
Date Approved]]</f>
        <v>45022</v>
      </c>
      <c r="J26" s="126">
        <v>1</v>
      </c>
      <c r="K26" s="56"/>
      <c r="L26" s="1"/>
    </row>
    <row r="27" spans="1:15" ht="30" customHeight="1" x14ac:dyDescent="0.35">
      <c r="A27" s="162"/>
      <c r="B27" s="165">
        <v>23</v>
      </c>
      <c r="C27" s="29" t="s">
        <v>62</v>
      </c>
      <c r="D27" s="136"/>
      <c r="E27" s="144"/>
      <c r="F27" s="37">
        <v>120</v>
      </c>
      <c r="G27" s="86"/>
      <c r="H27" s="116"/>
      <c r="I27" s="146">
        <v>45021</v>
      </c>
      <c r="J27" s="124">
        <v>1</v>
      </c>
      <c r="K27" s="164"/>
      <c r="L27" s="1"/>
    </row>
    <row r="28" spans="1:15" ht="30" customHeight="1" x14ac:dyDescent="0.35">
      <c r="A28" s="163" t="s">
        <v>18</v>
      </c>
      <c r="B28" s="151">
        <v>24</v>
      </c>
      <c r="C28" s="15" t="s">
        <v>63</v>
      </c>
      <c r="D28" s="137"/>
      <c r="E28" s="138"/>
      <c r="F28" s="16">
        <v>125</v>
      </c>
      <c r="G28" s="80"/>
      <c r="H28" s="117">
        <f>Table12473[[#This Row],[Case Schedule Days Elapsed]]+H$7+22</f>
        <v>45026</v>
      </c>
      <c r="I28" s="147">
        <f>Table12473[[#This Row],[Case Schedule 
Date Approved]]</f>
        <v>45026</v>
      </c>
      <c r="J28" s="126">
        <v>1</v>
      </c>
      <c r="K28" s="155"/>
      <c r="L28" s="1"/>
    </row>
    <row r="29" spans="1:15" ht="30" customHeight="1" x14ac:dyDescent="0.35">
      <c r="A29" s="93"/>
      <c r="B29" s="96">
        <v>25</v>
      </c>
      <c r="C29" s="2" t="s">
        <v>64</v>
      </c>
      <c r="D29" s="3"/>
      <c r="E29" s="133"/>
      <c r="F29" s="4">
        <v>126</v>
      </c>
      <c r="G29" s="88"/>
      <c r="H29" s="115">
        <f>Table12473[[#This Row],[Case Schedule Days Elapsed]]+H$7+22</f>
        <v>45027</v>
      </c>
      <c r="I29" s="147">
        <f>Table12473[[#This Row],[Case Schedule 
Date Approved]]</f>
        <v>45027</v>
      </c>
      <c r="J29" s="126">
        <v>1</v>
      </c>
      <c r="K29" s="159"/>
      <c r="L29" s="1"/>
    </row>
    <row r="30" spans="1:15" ht="35.15" customHeight="1" thickBot="1" x14ac:dyDescent="0.4">
      <c r="A30" s="27"/>
      <c r="B30" s="13">
        <v>26</v>
      </c>
      <c r="C30" s="23" t="s">
        <v>42</v>
      </c>
      <c r="D30" s="19"/>
      <c r="E30" s="135"/>
      <c r="F30" s="14">
        <f>F26+7</f>
        <v>128</v>
      </c>
      <c r="G30" s="111"/>
      <c r="H30" s="112">
        <f>Table12473[[#This Row],[Case Schedule Days Elapsed]]+H$7+22</f>
        <v>45029</v>
      </c>
      <c r="I30" s="148">
        <f>Table12473[[#This Row],[Case Schedule 
Date Approved]]</f>
        <v>45029</v>
      </c>
      <c r="J30" s="172">
        <v>1</v>
      </c>
      <c r="K30" s="166"/>
      <c r="L30" s="1"/>
    </row>
    <row r="31" spans="1:15" ht="36" customHeight="1" x14ac:dyDescent="0.35">
      <c r="A31" s="28"/>
      <c r="B31" s="165">
        <v>27</v>
      </c>
      <c r="C31" s="29" t="s">
        <v>71</v>
      </c>
      <c r="D31" s="136"/>
      <c r="E31" s="144"/>
      <c r="F31" s="37"/>
      <c r="G31" s="108"/>
      <c r="H31" s="116"/>
      <c r="I31" s="146">
        <v>45029</v>
      </c>
      <c r="J31" s="124">
        <v>1</v>
      </c>
      <c r="K31" s="193"/>
      <c r="L31" s="1"/>
    </row>
    <row r="32" spans="1:15" ht="41" customHeight="1" x14ac:dyDescent="0.35">
      <c r="A32" s="21"/>
      <c r="B32" s="151">
        <v>28</v>
      </c>
      <c r="C32" s="15" t="s">
        <v>76</v>
      </c>
      <c r="D32" s="137"/>
      <c r="E32" s="138"/>
      <c r="F32" s="16"/>
      <c r="G32" s="80"/>
      <c r="H32" s="118"/>
      <c r="I32" s="104"/>
      <c r="J32" s="161"/>
      <c r="K32" s="155" t="s">
        <v>75</v>
      </c>
      <c r="L32" s="1"/>
      <c r="O32" s="191"/>
    </row>
    <row r="33" spans="1:105" ht="37.5" customHeight="1" x14ac:dyDescent="0.35">
      <c r="A33" s="21" t="s">
        <v>60</v>
      </c>
      <c r="B33" s="151">
        <v>29</v>
      </c>
      <c r="C33" s="15" t="s">
        <v>59</v>
      </c>
      <c r="D33" s="137"/>
      <c r="E33" s="138"/>
      <c r="F33" s="16">
        <f>F29+6+4</f>
        <v>136</v>
      </c>
      <c r="G33" s="80"/>
      <c r="H33" s="118">
        <f>Table12473[[#This Row],[Case Schedule Days Elapsed]]+H$7+22</f>
        <v>45037</v>
      </c>
      <c r="I33" s="147">
        <f>Table12473[[#This Row],[Case Schedule 
Date Approved]]</f>
        <v>45037</v>
      </c>
      <c r="J33" s="126">
        <v>1</v>
      </c>
      <c r="K33" s="196"/>
      <c r="L33" s="1"/>
      <c r="O33" s="191"/>
    </row>
    <row r="34" spans="1:105" s="167" customFormat="1" ht="34.5" customHeight="1" x14ac:dyDescent="0.35">
      <c r="A34" s="26"/>
      <c r="B34" s="96">
        <v>30</v>
      </c>
      <c r="C34" s="2" t="s">
        <v>61</v>
      </c>
      <c r="D34" s="3"/>
      <c r="E34" s="133"/>
      <c r="F34" s="4">
        <f>F33+7</f>
        <v>143</v>
      </c>
      <c r="G34" s="4"/>
      <c r="H34" s="110">
        <f>Table12473[[#This Row],[Case Schedule Days Elapsed]]+H$7+22-1</f>
        <v>45043</v>
      </c>
      <c r="I34" s="147">
        <f>Table12473[[#This Row],[Case Schedule 
Date Approved]]</f>
        <v>45043</v>
      </c>
      <c r="J34" s="126">
        <v>1</v>
      </c>
      <c r="K34" s="19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34.5" customHeight="1" thickBot="1" x14ac:dyDescent="0.4">
      <c r="A35" s="27"/>
      <c r="B35" s="195">
        <v>31</v>
      </c>
      <c r="C35" s="23" t="s">
        <v>41</v>
      </c>
      <c r="D35" s="19"/>
      <c r="E35" s="135"/>
      <c r="F35" s="14">
        <f>F34+6</f>
        <v>149</v>
      </c>
      <c r="G35" s="160"/>
      <c r="H35" s="120">
        <f>Table12473[[#This Row],[Case Schedule Days Elapsed]]+H$7+22</f>
        <v>45050</v>
      </c>
      <c r="I35" s="148">
        <f>Table12473[[#This Row],[Case Schedule 
Date Approved]]</f>
        <v>45050</v>
      </c>
      <c r="J35" s="172">
        <v>1</v>
      </c>
      <c r="K35" s="56"/>
      <c r="L35" s="1"/>
    </row>
    <row r="36" spans="1:105" ht="57.5" customHeight="1" x14ac:dyDescent="0.35">
      <c r="A36" s="156" t="s">
        <v>70</v>
      </c>
      <c r="B36" s="32">
        <v>32</v>
      </c>
      <c r="C36" s="170" t="s">
        <v>72</v>
      </c>
      <c r="D36" s="136">
        <v>140</v>
      </c>
      <c r="E36" s="108">
        <f>Table12473[[#This Row],[Performance Standard Days Elapsed]]+H$7+22</f>
        <v>45041</v>
      </c>
      <c r="F36" s="37">
        <f>F33</f>
        <v>136</v>
      </c>
      <c r="G36" s="108"/>
      <c r="H36" s="108">
        <f>Table12473[[#This Row],[Case Schedule Days Elapsed]]+H$7+22</f>
        <v>45037</v>
      </c>
      <c r="I36" s="149">
        <f>Table12473[[#This Row],[Case Schedule 
Date Approved]]</f>
        <v>45037</v>
      </c>
      <c r="J36" s="124">
        <v>1</v>
      </c>
      <c r="K36" s="66"/>
      <c r="L36" s="1"/>
    </row>
    <row r="37" spans="1:105" ht="30" customHeight="1" x14ac:dyDescent="0.35">
      <c r="A37" s="26"/>
      <c r="B37" s="8">
        <v>33</v>
      </c>
      <c r="C37" s="95" t="s">
        <v>73</v>
      </c>
      <c r="D37" s="3">
        <v>147</v>
      </c>
      <c r="E37" s="110">
        <f>Table12473[[#This Row],[Performance Standard Days Elapsed]]+H$7+22</f>
        <v>45048</v>
      </c>
      <c r="F37" s="4">
        <f>F36+7</f>
        <v>143</v>
      </c>
      <c r="G37" s="110"/>
      <c r="H37" s="110">
        <f>Table12473[[#This Row],[Case Schedule Days Elapsed]]+H$7+22</f>
        <v>45044</v>
      </c>
      <c r="I37" s="145">
        <f>Table12473[[#This Row],[Case Schedule 
Date Approved]]</f>
        <v>45044</v>
      </c>
      <c r="J37" s="126">
        <v>1</v>
      </c>
      <c r="K37" s="46"/>
    </row>
    <row r="38" spans="1:105" ht="30" customHeight="1" thickBot="1" x14ac:dyDescent="0.4">
      <c r="A38" s="27"/>
      <c r="B38" s="13">
        <v>34</v>
      </c>
      <c r="C38" s="188" t="s">
        <v>74</v>
      </c>
      <c r="D38" s="19">
        <v>155</v>
      </c>
      <c r="E38" s="111">
        <f>Table12473[[#This Row],[Performance Standard Days Elapsed]]+H$7+22</f>
        <v>45056</v>
      </c>
      <c r="F38" s="14">
        <f>F37+17</f>
        <v>160</v>
      </c>
      <c r="G38" s="111"/>
      <c r="H38" s="111">
        <f>Table12473[[#This Row],[Case Schedule Days Elapsed]]+H$7+22</f>
        <v>45061</v>
      </c>
      <c r="I38" s="148">
        <f>Table12473[[#This Row],[Case Schedule 
Date Approved]]</f>
        <v>45061</v>
      </c>
      <c r="J38" s="172">
        <v>1</v>
      </c>
      <c r="K38" s="192"/>
      <c r="L38" s="1"/>
    </row>
    <row r="39" spans="1:105" ht="30" customHeight="1" x14ac:dyDescent="0.35">
      <c r="A39" s="185" t="s">
        <v>65</v>
      </c>
      <c r="B39" s="151">
        <v>35</v>
      </c>
      <c r="C39" s="189" t="s">
        <v>68</v>
      </c>
      <c r="D39" s="137"/>
      <c r="E39" s="138"/>
      <c r="F39" s="16">
        <f>F35+7</f>
        <v>156</v>
      </c>
      <c r="G39" s="186"/>
      <c r="H39" s="118">
        <f>Table12473[[#This Row],[Case Schedule Days Elapsed]]+H$7+22</f>
        <v>45057</v>
      </c>
      <c r="I39" s="117">
        <f>Table12473[[#This Row],[Case Schedule 
Date Approved]]</f>
        <v>45057</v>
      </c>
      <c r="J39" s="124">
        <v>1</v>
      </c>
      <c r="K39" s="187"/>
      <c r="L39" s="1"/>
    </row>
    <row r="40" spans="1:105" ht="30" customHeight="1" x14ac:dyDescent="0.35">
      <c r="A40" s="67"/>
      <c r="B40" s="175">
        <v>36</v>
      </c>
      <c r="C40" s="190" t="s">
        <v>67</v>
      </c>
      <c r="D40" s="178"/>
      <c r="E40" s="180"/>
      <c r="F40" s="182">
        <f>F39+4</f>
        <v>160</v>
      </c>
      <c r="G40" s="168"/>
      <c r="H40" s="110">
        <f>Table12473[[#This Row],[Case Schedule Days Elapsed]]+H$7+22</f>
        <v>45061</v>
      </c>
      <c r="I40" s="184">
        <f>Table12473[[#This Row],[Case Schedule 
Date Approved]]</f>
        <v>45061</v>
      </c>
      <c r="J40" s="197">
        <v>1</v>
      </c>
      <c r="K40" s="169"/>
      <c r="L40" s="1"/>
    </row>
    <row r="41" spans="1:105" ht="30" customHeight="1" x14ac:dyDescent="0.35">
      <c r="A41" s="67"/>
      <c r="B41" s="175">
        <v>37</v>
      </c>
      <c r="C41" s="190" t="s">
        <v>69</v>
      </c>
      <c r="D41" s="178"/>
      <c r="E41" s="180"/>
      <c r="F41" s="182">
        <f>F39+6</f>
        <v>162</v>
      </c>
      <c r="G41" s="168"/>
      <c r="H41" s="110">
        <f>Table12473[[#This Row],[Case Schedule Days Elapsed]]+H$7+22</f>
        <v>45063</v>
      </c>
      <c r="I41" s="184">
        <f>Table12473[[#This Row],[Case Schedule 
Date Approved]]</f>
        <v>45063</v>
      </c>
      <c r="J41" s="197">
        <v>1</v>
      </c>
      <c r="K41" s="169"/>
      <c r="L41" s="1"/>
    </row>
    <row r="42" spans="1:105" ht="30" customHeight="1" thickBot="1" x14ac:dyDescent="0.4">
      <c r="A42" s="177"/>
      <c r="B42" s="176">
        <v>38</v>
      </c>
      <c r="C42" s="188" t="s">
        <v>66</v>
      </c>
      <c r="D42" s="179"/>
      <c r="E42" s="181"/>
      <c r="F42" s="183">
        <f>F41+7</f>
        <v>169</v>
      </c>
      <c r="G42" s="173"/>
      <c r="H42" s="120">
        <f>Table12473[[#This Row],[Case Schedule Days Elapsed]]+H$7+22</f>
        <v>45070</v>
      </c>
      <c r="I42" s="171">
        <f>Table12473[[#This Row],[Case Schedule 
Date Approved]]</f>
        <v>45070</v>
      </c>
      <c r="J42" s="172">
        <v>1</v>
      </c>
      <c r="K42" s="174"/>
      <c r="L42" s="1"/>
    </row>
    <row r="43" spans="1:105" ht="29.5" customHeight="1" x14ac:dyDescent="0.35">
      <c r="A43" s="28" t="s">
        <v>19</v>
      </c>
      <c r="B43" s="91">
        <v>39</v>
      </c>
      <c r="C43" s="29" t="s">
        <v>27</v>
      </c>
      <c r="D43" s="136">
        <f>162+18</f>
        <v>180</v>
      </c>
      <c r="E43" s="108">
        <f>Table12473[[#This Row],[Performance Standard Days Elapsed]]+H$7+22</f>
        <v>45081</v>
      </c>
      <c r="F43" s="37">
        <f>F42+5</f>
        <v>174</v>
      </c>
      <c r="G43" s="108"/>
      <c r="H43" s="116">
        <f>Table12473[[#This Row],[Case Schedule Days Elapsed]]+H$7+22</f>
        <v>45075</v>
      </c>
      <c r="I43" s="146">
        <f>Table12473[[#This Row],[Case Schedule 
Date Approved]]</f>
        <v>45075</v>
      </c>
      <c r="J43" s="124">
        <v>1</v>
      </c>
      <c r="K43" s="45"/>
      <c r="L43" s="1"/>
    </row>
    <row r="44" spans="1:105" ht="35.5" customHeight="1" x14ac:dyDescent="0.35">
      <c r="A44" s="69"/>
      <c r="B44" s="205">
        <f>B43+1</f>
        <v>40</v>
      </c>
      <c r="C44" s="87" t="s">
        <v>28</v>
      </c>
      <c r="D44" s="142">
        <f>165+18</f>
        <v>183</v>
      </c>
      <c r="E44" s="115">
        <f>Table12473[[#This Row],[Performance Standard Days Elapsed]]+H$7+22</f>
        <v>45084</v>
      </c>
      <c r="F44" s="88">
        <f>F43+3+6</f>
        <v>183</v>
      </c>
      <c r="G44" s="115"/>
      <c r="H44" s="115">
        <f>Table12473[[#This Row],[Case Schedule Days Elapsed]]+H$7+22</f>
        <v>45084</v>
      </c>
      <c r="I44" s="145">
        <f>Table12473[[#This Row],[Case Schedule 
Date Approved]]+2</f>
        <v>45086</v>
      </c>
      <c r="J44" s="197">
        <v>1</v>
      </c>
      <c r="K44" s="46" t="s">
        <v>77</v>
      </c>
      <c r="L44" s="1"/>
    </row>
    <row r="45" spans="1:105" ht="35.5" customHeight="1" x14ac:dyDescent="0.35">
      <c r="A45" s="163"/>
      <c r="B45" s="202">
        <v>41</v>
      </c>
      <c r="C45" s="15" t="s">
        <v>78</v>
      </c>
      <c r="D45" s="137"/>
      <c r="E45" s="138"/>
      <c r="F45" s="16"/>
      <c r="G45" s="80"/>
      <c r="H45" s="203"/>
      <c r="I45" s="184">
        <v>45100</v>
      </c>
      <c r="J45" s="125">
        <v>1</v>
      </c>
      <c r="K45" s="204"/>
      <c r="L45" s="1"/>
    </row>
    <row r="46" spans="1:105" ht="29.5" customHeight="1" x14ac:dyDescent="0.35">
      <c r="A46" s="89"/>
      <c r="B46" s="33">
        <v>42</v>
      </c>
      <c r="C46" s="83" t="s">
        <v>79</v>
      </c>
      <c r="D46" s="140">
        <f>180+18</f>
        <v>198</v>
      </c>
      <c r="E46" s="117">
        <f>Table12473[[#This Row],[Performance Standard Days Elapsed]]+H$7+22</f>
        <v>45099</v>
      </c>
      <c r="F46" s="80">
        <f>F44+18+3</f>
        <v>204</v>
      </c>
      <c r="G46" s="200"/>
      <c r="H46" s="117">
        <f>Table12473[[#This Row],[Case Schedule Days Elapsed]]+H$7+22</f>
        <v>45105</v>
      </c>
      <c r="I46" s="150">
        <f>Table12473[[#This Row],[Case Schedule 
Date Approved]]</f>
        <v>45105</v>
      </c>
      <c r="J46" s="197">
        <v>1</v>
      </c>
      <c r="K46" s="92"/>
      <c r="L46" s="1"/>
    </row>
    <row r="47" spans="1:105" ht="29.5" customHeight="1" x14ac:dyDescent="0.35">
      <c r="A47" s="69"/>
      <c r="B47" s="34">
        <v>40</v>
      </c>
      <c r="C47" s="87" t="s">
        <v>43</v>
      </c>
      <c r="D47" s="142">
        <f>187+18</f>
        <v>205</v>
      </c>
      <c r="E47" s="115">
        <f>Table12473[[#This Row],[Performance Standard Days Elapsed]]+H$7+22</f>
        <v>45106</v>
      </c>
      <c r="F47" s="88">
        <f>F46+10-1-2</f>
        <v>211</v>
      </c>
      <c r="G47" s="80"/>
      <c r="H47" s="115">
        <f>Table12473[[#This Row],[Case Schedule Days Elapsed]]+H$7+22</f>
        <v>45112</v>
      </c>
      <c r="I47" s="145">
        <f>Table12473[[#This Row],[Case Schedule 
Date Approved]]</f>
        <v>45112</v>
      </c>
      <c r="J47" s="197">
        <v>1</v>
      </c>
      <c r="K47" s="46"/>
      <c r="L47" s="1"/>
    </row>
    <row r="48" spans="1:105" ht="29.5" customHeight="1" thickBot="1" x14ac:dyDescent="0.4">
      <c r="A48" s="208"/>
      <c r="B48" s="202">
        <v>41</v>
      </c>
      <c r="C48" s="15" t="s">
        <v>85</v>
      </c>
      <c r="D48" s="137"/>
      <c r="E48" s="138"/>
      <c r="F48" s="16"/>
      <c r="G48" s="160"/>
      <c r="H48" s="209"/>
      <c r="I48" s="171">
        <v>45155</v>
      </c>
      <c r="J48" s="172">
        <v>1</v>
      </c>
      <c r="K48" s="204"/>
      <c r="L48" s="1"/>
    </row>
    <row r="49" spans="1:12" ht="38.5" customHeight="1" x14ac:dyDescent="0.35">
      <c r="A49" s="68" t="s">
        <v>20</v>
      </c>
      <c r="B49" s="44">
        <v>42</v>
      </c>
      <c r="C49" s="85" t="s">
        <v>82</v>
      </c>
      <c r="D49" s="141">
        <f>195+18</f>
        <v>213</v>
      </c>
      <c r="E49" s="116">
        <f>Table12473[[#This Row],[Performance Standard Days Elapsed]]+H$7+22</f>
        <v>45114</v>
      </c>
      <c r="F49" s="86">
        <f>F47+8</f>
        <v>219</v>
      </c>
      <c r="G49" s="200"/>
      <c r="H49" s="117">
        <f>Table12473[[#This Row],[Case Schedule Days Elapsed]]+H$7+22</f>
        <v>45120</v>
      </c>
      <c r="I49" s="146">
        <f>Table12473[[#This Row],[Case Schedule 
Date Approved]]</f>
        <v>45120</v>
      </c>
      <c r="J49" s="124">
        <v>1</v>
      </c>
      <c r="K49" s="45"/>
      <c r="L49" s="1"/>
    </row>
    <row r="50" spans="1:12" ht="29.5" customHeight="1" x14ac:dyDescent="0.35">
      <c r="A50" s="69"/>
      <c r="B50" s="34">
        <v>43</v>
      </c>
      <c r="C50" s="87" t="s">
        <v>0</v>
      </c>
      <c r="D50" s="142">
        <f>200+18</f>
        <v>218</v>
      </c>
      <c r="E50" s="115">
        <f>Table12473[[#This Row],[Performance Standard Days Elapsed]]+H$7+22</f>
        <v>45119</v>
      </c>
      <c r="F50" s="88">
        <f>F49+31-2</f>
        <v>248</v>
      </c>
      <c r="G50" s="198"/>
      <c r="H50" s="117">
        <f>Table12473[[#This Row],[Case Schedule Days Elapsed]]+H$7+22</f>
        <v>45149</v>
      </c>
      <c r="I50" s="145">
        <f>Table12473[[#This Row],[Case Schedule 
Date Approved]]</f>
        <v>45149</v>
      </c>
      <c r="J50" s="197">
        <v>1</v>
      </c>
      <c r="K50" s="46" t="s">
        <v>80</v>
      </c>
      <c r="L50" s="1"/>
    </row>
    <row r="51" spans="1:12" ht="29.5" customHeight="1" x14ac:dyDescent="0.35">
      <c r="A51" s="93"/>
      <c r="B51" s="199">
        <v>44</v>
      </c>
      <c r="C51" s="15" t="s">
        <v>87</v>
      </c>
      <c r="D51" s="3"/>
      <c r="E51" s="133"/>
      <c r="F51" s="4"/>
      <c r="G51" s="88"/>
      <c r="H51" s="158"/>
      <c r="I51" s="145">
        <f>I50</f>
        <v>45149</v>
      </c>
      <c r="J51" s="197">
        <v>1</v>
      </c>
      <c r="K51" s="94"/>
      <c r="L51" s="1"/>
    </row>
    <row r="52" spans="1:12" ht="29.5" customHeight="1" thickBot="1" x14ac:dyDescent="0.4">
      <c r="A52" s="84"/>
      <c r="B52" s="36">
        <v>45</v>
      </c>
      <c r="C52" s="81" t="s">
        <v>21</v>
      </c>
      <c r="D52" s="139"/>
      <c r="E52" s="143"/>
      <c r="F52" s="82">
        <f>F50+7</f>
        <v>255</v>
      </c>
      <c r="G52" s="160"/>
      <c r="H52" s="112">
        <f>Table12473[[#This Row],[Case Schedule Days Elapsed]]+H$7+22</f>
        <v>45156</v>
      </c>
      <c r="I52" s="201">
        <f>Table12473[[#This Row],[Case Schedule 
Date Approved]]</f>
        <v>45156</v>
      </c>
      <c r="J52" s="172">
        <v>1</v>
      </c>
      <c r="K52" s="47"/>
      <c r="L52" s="1"/>
    </row>
    <row r="53" spans="1:12" ht="29.5" customHeight="1" x14ac:dyDescent="0.35">
      <c r="A53" s="68" t="s">
        <v>22</v>
      </c>
      <c r="B53" s="44">
        <v>46</v>
      </c>
      <c r="C53" s="85" t="s">
        <v>44</v>
      </c>
      <c r="D53" s="141">
        <f>230+18</f>
        <v>248</v>
      </c>
      <c r="E53" s="116">
        <f>Table12473[[#This Row],[Performance Standard Days Elapsed]]+H$7+22</f>
        <v>45149</v>
      </c>
      <c r="F53" s="86">
        <f>F50+7+3</f>
        <v>258</v>
      </c>
      <c r="G53" s="200"/>
      <c r="H53" s="117">
        <f>Table12473[[#This Row],[Case Schedule Days Elapsed]]+H$7+22</f>
        <v>45159</v>
      </c>
      <c r="I53" s="146">
        <f>I52</f>
        <v>45156</v>
      </c>
      <c r="J53" s="125">
        <v>1</v>
      </c>
      <c r="K53" s="45"/>
      <c r="L53" s="1"/>
    </row>
    <row r="54" spans="1:12" ht="29.5" customHeight="1" x14ac:dyDescent="0.35">
      <c r="A54" s="69"/>
      <c r="B54" s="34">
        <v>47</v>
      </c>
      <c r="C54" s="87" t="s">
        <v>81</v>
      </c>
      <c r="D54" s="142">
        <f>250+18</f>
        <v>268</v>
      </c>
      <c r="E54" s="115">
        <f>Table12473[[#This Row],[Performance Standard Days Elapsed]]+H$7+22</f>
        <v>45169</v>
      </c>
      <c r="F54" s="88">
        <f>F53+22</f>
        <v>280</v>
      </c>
      <c r="G54" s="198"/>
      <c r="H54" s="117">
        <f>Table12473[[#This Row],[Case Schedule Days Elapsed]]+H$7+22</f>
        <v>45181</v>
      </c>
      <c r="I54" s="145">
        <v>45181</v>
      </c>
      <c r="J54" s="125">
        <v>1</v>
      </c>
      <c r="K54" s="46"/>
      <c r="L54" s="1"/>
    </row>
    <row r="55" spans="1:12" ht="29.5" customHeight="1" x14ac:dyDescent="0.35">
      <c r="A55" s="93"/>
      <c r="B55" s="199">
        <v>48</v>
      </c>
      <c r="C55" s="2" t="s">
        <v>83</v>
      </c>
      <c r="D55" s="3"/>
      <c r="E55" s="133"/>
      <c r="F55" s="4">
        <f>F54+7</f>
        <v>287</v>
      </c>
      <c r="G55" s="88"/>
      <c r="H55" s="117">
        <f>Table12473[[#This Row],[Case Schedule Days Elapsed]]+H$7+22</f>
        <v>45188</v>
      </c>
      <c r="I55" s="145">
        <f>Table12473[[#This Row],[Case Schedule 
Date Approved]]</f>
        <v>45188</v>
      </c>
      <c r="J55" s="125">
        <v>1</v>
      </c>
      <c r="K55" s="94"/>
      <c r="L55" s="1"/>
    </row>
    <row r="56" spans="1:12" ht="29.5" customHeight="1" thickBot="1" x14ac:dyDescent="0.4">
      <c r="A56" s="84"/>
      <c r="B56" s="36">
        <v>49</v>
      </c>
      <c r="C56" s="81" t="s">
        <v>86</v>
      </c>
      <c r="D56" s="139">
        <f>265+18</f>
        <v>283</v>
      </c>
      <c r="E56" s="112">
        <f>Table12473[[#This Row],[Performance Standard Days Elapsed]]+H$7+22</f>
        <v>45184</v>
      </c>
      <c r="F56" s="82">
        <f>F55+22</f>
        <v>309</v>
      </c>
      <c r="G56" s="160"/>
      <c r="H56" s="171">
        <f>Table12473[[#This Row],[Case Schedule Days Elapsed]]+H$7+22</f>
        <v>45210</v>
      </c>
      <c r="I56" s="201">
        <v>45210</v>
      </c>
      <c r="J56" s="172">
        <v>1</v>
      </c>
      <c r="K56" s="47"/>
      <c r="L56" s="1"/>
    </row>
    <row r="57" spans="1:12" ht="79" customHeight="1" thickBot="1" x14ac:dyDescent="0.4">
      <c r="A57" s="21"/>
      <c r="B57" s="151">
        <v>50</v>
      </c>
      <c r="C57" s="15" t="s">
        <v>89</v>
      </c>
      <c r="D57" s="137"/>
      <c r="E57" s="138"/>
      <c r="F57" s="16"/>
      <c r="G57" s="80"/>
      <c r="H57" s="118"/>
      <c r="I57" s="104"/>
      <c r="J57" s="161"/>
      <c r="K57" s="155" t="s">
        <v>88</v>
      </c>
      <c r="L57" s="1"/>
    </row>
    <row r="58" spans="1:12" ht="29.5" customHeight="1" thickBot="1" x14ac:dyDescent="0.4">
      <c r="A58" s="70"/>
      <c r="B58" s="71">
        <v>51</v>
      </c>
      <c r="C58" s="207" t="s">
        <v>90</v>
      </c>
      <c r="D58" s="64"/>
      <c r="E58" s="134"/>
      <c r="F58" s="49"/>
      <c r="G58" s="113"/>
      <c r="H58" s="114"/>
      <c r="I58" s="103"/>
      <c r="J58" s="103"/>
      <c r="K58" s="72" t="s">
        <v>84</v>
      </c>
      <c r="L58" s="1"/>
    </row>
    <row r="59" spans="1:12" ht="28.5" customHeight="1" x14ac:dyDescent="0.35">
      <c r="A59" s="89" t="s">
        <v>23</v>
      </c>
      <c r="B59" s="33">
        <v>52</v>
      </c>
      <c r="C59" s="90" t="s">
        <v>24</v>
      </c>
      <c r="D59" s="140">
        <f>355+18+12</f>
        <v>385</v>
      </c>
      <c r="E59" s="117">
        <f>Table12473[[#This Row],[Performance Standard Days Elapsed]]+H$7+22+23</f>
        <v>45309</v>
      </c>
      <c r="F59" s="80">
        <v>385</v>
      </c>
      <c r="G59" s="117">
        <f>Table12473[[#This Row],[Case Schedule Days Elapsed]]+H$7+22+23</f>
        <v>45309</v>
      </c>
      <c r="H59" s="117"/>
      <c r="I59" s="150">
        <v>45281</v>
      </c>
      <c r="J59" s="210">
        <v>1</v>
      </c>
      <c r="K59" s="48" t="s">
        <v>91</v>
      </c>
      <c r="L59" s="1"/>
    </row>
    <row r="60" spans="1:12" ht="54" customHeight="1" x14ac:dyDescent="0.35">
      <c r="C60" s="58" t="s">
        <v>32</v>
      </c>
      <c r="F60" s="206"/>
    </row>
  </sheetData>
  <pageMargins left="0.25" right="0.25" top="0.75" bottom="0.75" header="0.3" footer="0.3"/>
  <pageSetup paperSize="17" orientation="landscape" r:id="rId1"/>
  <ignoredErrors>
    <ignoredError sqref="E21:E26 E9:E13 E36:E38 E43:E44 E52:E54 E49:E50 E56 E46:E47 E59" calculatedColumn="1"/>
    <ignoredError sqref="H34 F55 I51:I52"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BFEC4F3F085C42AE856FB37D6441FE" ma:contentTypeVersion="13" ma:contentTypeDescription="Create a new document." ma:contentTypeScope="" ma:versionID="29632ef4db172e73e9aa7b6ba0cfd0ef">
  <xsd:schema xmlns:xsd="http://www.w3.org/2001/XMLSchema" xmlns:xs="http://www.w3.org/2001/XMLSchema" xmlns:p="http://schemas.microsoft.com/office/2006/metadata/properties" xmlns:ns3="4b265e71-f343-4c34-bd05-826252c51855" xmlns:ns4="67bd9f97-d8a4-4110-aa76-ac06fd6996e3" targetNamespace="http://schemas.microsoft.com/office/2006/metadata/properties" ma:root="true" ma:fieldsID="44f5ad2cb7ee73866f135cfb31a394d2" ns3:_="" ns4:_="">
    <xsd:import namespace="4b265e71-f343-4c34-bd05-826252c51855"/>
    <xsd:import namespace="67bd9f97-d8a4-4110-aa76-ac06fd6996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65e71-f343-4c34-bd05-826252c51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bd9f97-d8a4-4110-aa76-ac06fd6996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19769E-990C-4211-800B-336FD256E7AC}">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67bd9f97-d8a4-4110-aa76-ac06fd6996e3"/>
    <ds:schemaRef ds:uri="http://schemas.microsoft.com/office/infopath/2007/PartnerControls"/>
    <ds:schemaRef ds:uri="http://schemas.openxmlformats.org/package/2006/metadata/core-properties"/>
    <ds:schemaRef ds:uri="4b265e71-f343-4c34-bd05-826252c51855"/>
    <ds:schemaRef ds:uri="http://www.w3.org/XML/1998/namespace"/>
  </ds:schemaRefs>
</ds:datastoreItem>
</file>

<file path=customXml/itemProps2.xml><?xml version="1.0" encoding="utf-8"?>
<ds:datastoreItem xmlns:ds="http://schemas.openxmlformats.org/officeDocument/2006/customXml" ds:itemID="{7B4A9779-5674-4E2A-A5F7-E2515F09D5BF}">
  <ds:schemaRefs>
    <ds:schemaRef ds:uri="http://schemas.microsoft.com/sharepoint/v3/contenttype/forms"/>
  </ds:schemaRefs>
</ds:datastoreItem>
</file>

<file path=customXml/itemProps3.xml><?xml version="1.0" encoding="utf-8"?>
<ds:datastoreItem xmlns:ds="http://schemas.openxmlformats.org/officeDocument/2006/customXml" ds:itemID="{5A0D6EE4-C03E-4332-A161-7D5AF8885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65e71-f343-4c34-bd05-826252c51855"/>
    <ds:schemaRef ds:uri="67bd9f97-d8a4-4110-aa76-ac06fd6996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Enbridge Rates 2024</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Case Schedule Waterloo North Pilot Project</dc:title>
  <dc:subject>applications</dc:subject>
  <dc:creator>OEB</dc:creator>
  <cp:keywords>applications, case schedule</cp:keywords>
  <dc:description/>
  <cp:lastModifiedBy>Adele Margis</cp:lastModifiedBy>
  <cp:revision/>
  <cp:lastPrinted>2023-04-17T16:31:49Z</cp:lastPrinted>
  <dcterms:created xsi:type="dcterms:W3CDTF">2018-09-17T21:27:35Z</dcterms:created>
  <dcterms:modified xsi:type="dcterms:W3CDTF">2023-12-21T19:54:53Z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0x010100B1BFEC4F3F085C42AE856FB37D6441FE</vt:lpwstr>
  </property>
</Properties>
</file>