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135" windowWidth="28215" windowHeight="7290"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D522" i="46" l="1"/>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M259" i="46" l="1"/>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K572"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53"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M101" i="43"/>
  <c r="W27" i="47"/>
  <c r="C103" i="43" s="1"/>
  <c r="Q87" i="47"/>
  <c r="Q89" i="47" s="1"/>
  <c r="Q102" i="47" s="1"/>
  <c r="P87" i="47"/>
  <c r="P89" i="47" s="1"/>
  <c r="P102" i="47" s="1"/>
  <c r="U87" i="47"/>
  <c r="U89" i="47" s="1"/>
  <c r="U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<sst xmlns="http://schemas.openxmlformats.org/spreadsheetml/2006/main" count="2914" uniqueCount="694">
  <si>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</si>
  <si>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</si>
  <si>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</si>
  <si>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</si>
  <si>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</si>
  <si>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</si>
  <si>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</si>
  <si>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</si>
  <si>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</si>
  <si>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</si>
  <si>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</si>
  <si>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</si>
  <si>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</si>
  <si>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</si>
  <si>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</si>
  <si>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</si>
  <si>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</si>
  <si>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</si>
  <si>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</si>
  <si>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</si>
  <si>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</si>
  <si>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</si>
  <si>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</si>
  <si>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</si>
  <si>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</si>
  <si>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</si>
  <si>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</si>
  <si>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</si>
  <si>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</si>
  <si>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</si>
  <si>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</si>
  <si>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</si>
  <si>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</si>
  <si>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</si>
  <si>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</si>
  <si>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</si>
  <si>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</si>
  <si>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</si>
  <si>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</si>
  <si>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</si>
  <si>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</si>
  <si>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</si>
  <si>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</si>
  <si>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</si>
  <si>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</si>
  <si>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</si>
  <si>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</si>
  <si>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</si>
  <si>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</si>
  <si>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</si>
  <si>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</si>
  <si>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</si>
  <si>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</si>
  <si>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</si>
  <si>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</si>
  <si>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</si>
  <si>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</si>
  <si>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</si>
  <si>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</si>
  <si>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</si>
  <si>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</si>
  <si>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</si>
  <si>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</si>
  <si>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</si>
  <si>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</si>
  <si>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</si>
  <si>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</si>
  <si>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</si>
  <si>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</si>
  <si>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</si>
  <si>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</si>
  <si>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</si>
  <si>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</si>
  <si>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</si>
  <si>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</si>
  <si>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</si>
  <si>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</si>
  <si>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</si>
  <si>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</si>
  <si>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</si>
  <si>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</si>
  <si>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</si>
  <si>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</si>
  <si>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</si>
  <si>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</si>
  <si>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</si>
  <si>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</si>
  <si>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</si>
  <si>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</si>
  <si>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</si>
  <si>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</si>
  <si>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</si>
  <si>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</si>
  <si>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</si>
  <si>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</si>
  <si>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</si>
  <si>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</si>
  <si>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</si>
  <si>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</si>
  <si>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</si>
  <si>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</si>
  <si>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</si>
  <si>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</si>
  <si>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</si>
  <si>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</si>
  <si>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</si>
  <si>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</si>
  <si>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</si>
  <si>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</si>
  <si>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</si>
  <si>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</si>
  <si>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</si>
  <si>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</si>
  <si>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</si>
  <si>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</si>
  <si>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</si>
  <si>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</si>
  <si>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</si>
  <si>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</si>
  <si>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</si>
  <si>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</si>
  <si>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</si>
  <si>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</si>
  <si>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</si>
  <si>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</si>
  <si>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</si>
  <si>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</si>
  <si>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</si>
  <si>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</si>
  <si>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</si>
  <si>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</si>
  <si>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</si>
  <si>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</si>
  <si>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</si>
  <si>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</si>
  <si>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</si>
  <si>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</si>
  <si>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</si>
  <si>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</si>
  <si>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</si>
  <si>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</si>
  <si>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</si>
  <si>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</si>
  <si>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</si>
  <si>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</si>
  <si>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</si>
  <si>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</si>
  <si>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</si>
  <si>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</si>
  <si>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</si>
  <si>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</si>
  <si>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</si>
  <si>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</si>
  <si>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</si>
  <si>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</si>
  <si>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</si>
  <si>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</si>
  <si>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</si>
  <si>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</si>
  <si>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</si>
  <si>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</si>
  <si>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</si>
  <si>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</si>
  <si>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</si>
  <si>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</si>
  <si>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</si>
  <si>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</si>
  <si>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</si>
  <si>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</si>
  <si>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</si>
  <si>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</si>
  <si>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</si>
  <si>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</si>
  <si>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</si>
  <si>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</si>
  <si>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</si>
  <si>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</si>
  <si>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</si>
  <si>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</si>
  <si>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</si>
  <si>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</si>
  <si>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</si>
  <si>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</si>
  <si>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</si>
  <si>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</si>
  <si>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</si>
  <si>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</si>
  <si>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</si>
  <si>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</si>
  <si>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</si>
  <si>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</si>
  <si>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</si>
  <si>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</si>
  <si>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</si>
  <si>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</si>
  <si>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</si>
  <si>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</si>
  <si>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</si>
  <si>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</si>
  <si>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</si>
  <si>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</si>
  <si>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</si>
  <si>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</si>
  <si>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</si>
  <si>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</si>
  <si>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</si>
  <si>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</si>
  <si>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</si>
  <si>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</si>
  <si>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</si>
  <si>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</si>
  <si>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</si>
  <si>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</si>
  <si>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</si>
  <si>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</si>
  <si>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</si>
  <si>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</si>
  <si>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</si>
  <si>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</si>
  <si>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</si>
  <si>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</si>
  <si>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</si>
  <si>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</si>
  <si>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</si>
  <si>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</si>
  <si>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</si>
  <si>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</si>
  <si>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</si>
  <si>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</si>
  <si>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</si>
  <si>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</si>
  <si>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</si>
  <si>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</si>
  <si>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</si>
  <si>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</si>
  <si>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</si>
  <si>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</si>
  <si>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</si>
  <si>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</si>
  <si>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</si>
  <si>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</si>
  <si>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</si>
  <si>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</si>
  <si>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</si>
  <si>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</si>
  <si>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</si>
  <si>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</si>
  <si>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</si>
  <si>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</si>
  <si>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</si>
  <si>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</si>
  <si>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</si>
  <si>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</si>
  <si>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</si>
  <si>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</si>
  <si>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</si>
  <si>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</si>
  <si>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</si>
  <si>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</si>
  <si>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</si>
  <si>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</si>
  <si>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</si>
  <si>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</si>
  <si>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</si>
  <si>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</si>
  <si>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</si>
  <si>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</si>
  <si>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</si>
  <si>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</si>
  <si>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</si>
  <si>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</si>
  <si>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</si>
  <si>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</si>
  <si>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</si>
  <si>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</si>
  <si>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</si>
  <si>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</si>
  <si>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</si>
  <si>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</si>
  <si>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</si>
  <si>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</si>
  <si>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</si>
  <si>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</si>
  <si>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</si>
  <si>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</si>
  <si>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</si>
  <si>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</si>
  <si>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</si>
  <si>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</si>
  <si>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</si>
  <si>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</si>
  <si>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</si>
  <si>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</si>
  <si>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</si>
  <si>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</si>
  <si>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</si>
  <si>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</si>
  <si>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</si>
  <si>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</si>
  <si>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</si>
  <si>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</si>
  <si>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</si>
  <si>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</si>
  <si>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</si>
  <si>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</si>
  <si>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</si>
  <si>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</si>
  <si>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</si>
  <si>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</si>
  <si>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</si>
  <si>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</si>
  <si>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</si>
  <si>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</si>
  <si>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</si>
  <si>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</si>
  <si>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</si>
  <si>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</si>
  <si>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</si>
  <si>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</si>
  <si>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</si>
  <si>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</si>
  <si>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</si>
  <si>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</si>
  <si>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</si>
  <si>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</si>
  <si>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</si>
  <si>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</si>
  <si>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</si>
  <si>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</si>
  <si>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</si>
  <si>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</si>
  <si>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</si>
  <si>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</si>
  <si>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</si>
  <si>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</si>
  <si>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</si>
  <si>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</si>
  <si>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</si>
  <si>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</si>
  <si>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</si>
  <si>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</si>
  <si>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</si>
  <si>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</si>
  <si>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</si>
  <si>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</si>
  <si>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</si>
  <si>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</si>
  <si>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</si>
  <si>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</si>
  <si>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</si>
  <si>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</si>
  <si>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</si>
  <si>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</si>
  <si>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</si>
  <si>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</si>
  <si>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</si>
  <si>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</si>
  <si>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</si>
  <si>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</si>
  <si>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</si>
  <si>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</si>
  <si>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</si>
  <si>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</si>
  <si>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</si>
  <si>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</si>
  <si>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</si>
  <si>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</si>
  <si>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</si>
  <si>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</si>
  <si>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</si>
  <si>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</si>
  <si>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</si>
  <si>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</si>
  <si>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</si>
  <si>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</si>
  <si>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</si>
  <si>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</si>
  <si>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</si>
  <si>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</si>
  <si>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</si>
  <si>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</si>
  <si>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</si>
  <si>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</si>
  <si>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</si>
  <si>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</si>
  <si>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</si>
  <si>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</si>
  <si>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</si>
  <si>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</si>
  <si>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</si>
  <si>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</si>
  <si>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</si>
  <si>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</si>
  <si>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</si>
  <si>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</si>
  <si>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</si>
  <si>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</si>
  <si>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</si>
  <si>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</si>
  <si>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</si>
  <si>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</si>
  <si>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</si>
  <si>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</si>
  <si>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</si>
  <si>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</si>
  <si>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</si>
  <si>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</si>
  <si>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</si>
  <si>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</si>
  <si>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</si>
  <si>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</si>
  <si>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</si>
  <si>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</si>
  <si>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</si>
  <si>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</si>
  <si>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</si>
  <si>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</si>
  <si>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</si>
  <si>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</si>
  <si>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</si>
  <si>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</si>
  <si>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</si>
  <si>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</si>
  <si>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</si>
  <si>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</si>
  <si>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</si>
  <si>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</si>
  <si>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</si>
  <si>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</si>
  <si>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</si>
  <si>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</si>
  <si>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</si>
  <si>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</si>
  <si>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</si>
  <si>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</si>
  <si>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</si>
  <si>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</si>
  <si>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</si>
  <si>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</si>
  <si>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</si>
  <si>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</si>
  <si>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</si>
  <si>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</si>
  <si>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</si>
  <si>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</si>
  <si>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</si>
  <si>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</si>
  <si>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</si>
  <si>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</si>
  <si>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</si>
  <si>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</si>
  <si>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</si>
  <si>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</si>
  <si>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</si>
  <si>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</si>
  <si>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</si>
  <si>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</si>
  <si>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</si>
  <si>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</si>
  <si>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</si>
  <si>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</si>
  <si>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</si>
  <si>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</si>
  <si>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</si>
  <si>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</si>
  <si>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</si>
  <si>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</si>
  <si>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</si>
  <si>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</si>
  <si>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</si>
  <si>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</si>
  <si>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</si>
  <si>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</si>
  <si>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</si>
  <si>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</si>
  <si>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</si>
  <si>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</si>
  <si>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</si>
  <si>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</si>
  <si>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</si>
  <si>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</si>
  <si>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</si>
  <si>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</si>
  <si>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</si>
  <si>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</si>
  <si>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</si>
  <si>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</si>
  <si>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</si>
  <si>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</si>
  <si>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</si>
  <si>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</si>
  <si>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</si>
  <si>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</si>
  <si>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</si>
  <si>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</si>
  <si>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</si>
  <si>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</si>
  <si>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</si>
  <si>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</si>
  <si>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</si>
  <si>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</si>
  <si>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</si>
  <si>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</si>
  <si>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</si>
  <si>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</si>
  <si>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</si>
  <si>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</si>
  <si>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</si>
  <si>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</si>
  <si>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</si>
  <si>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</si>
  <si>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</si>
  <si>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</si>
  <si>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</si>
  <si>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</si>
  <si>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</si>
  <si>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</si>
  <si>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</si>
  <si>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</si>
  <si>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</si>
  <si>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</si>
  <si>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</si>
  <si>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</si>
  <si>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</si>
  <si>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</si>
  <si>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</si>
  <si>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</si>
  <si>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</si>
  <si>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</si>
  <si>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</si>
  <si>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</si>
  <si>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</si>
  <si>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</si>
  <si>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</si>
  <si>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</si>
  <si>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</si>
  <si>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</si>
  <si>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</si>
  <si>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</si>
  <si>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</si>
  <si>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</si>
  <si>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</si>
  <si>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</si>
  <si>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</si>
  <si>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</si>
  <si>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</si>
  <si>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</si>
  <si>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</si>
  <si>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</si>
  <si>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</si>
  <si>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</si>
  <si>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</si>
  <si>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</si>
  <si>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</si>
  <si>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</si>
  <si>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</si>
  <si>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</si>
  <si>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</si>
  <si>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</si>
  <si>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</si>
  <si>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</si>
  <si>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</si>
  <si>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</si>
  <si>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</si>
  <si>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</si>
  <si>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</si>
  <si>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</si>
  <si>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</si>
  <si>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</si>
  <si>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</si>
  <si>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</si>
  <si>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</si>
  <si>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</si>
  <si>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</si>
  <si>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</si>
  <si>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</si>
  <si>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</si>
  <si>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EB-2013-XXXX</t>
  </si>
  <si>
    <t>EB-2014-XXXX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</si>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</sst>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46" fillId="2" borderId="0" xfId="0" applyFont="1" applyFill="1" applyBorder="1" applyAlignment="1">
      <alignment horizontal="center" vertical="center"/>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5823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8489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215167"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759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9509" cy="1976967"/>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8825" cy="233974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0112"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3779" y="281441"/>
          <a:ext cx="15380641" cy="1570641"/>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Normal="100" workbookViewId="0">
      <selection activeCell="F10" sqref="F10"/>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48" t="s">
        <v>175</v>
      </c>
      <c r="C3" s="748"/>
    </row>
    <row r="4" spans="1:3" ht="11.25" customHeight="1"/>
    <row r="5" spans="1:3" s="30" customFormat="1" ht="25.5" customHeight="1">
      <c r="B5" s="62" t="s">
        <v>423</v>
      </c>
      <c r="C5" s="62" t="s">
        <v>174</v>
      </c>
    </row>
    <row r="6" spans="1:3" s="178" customFormat="1" ht="48" customHeight="1">
      <c r="A6" s="243"/>
      <c r="B6" s="620" t="s">
        <v>171</v>
      </c>
      <c r="C6" s="673" t="s">
        <v>616</v>
      </c>
    </row>
    <row r="7" spans="1:3" s="178" customFormat="1" ht="21" customHeight="1">
      <c r="A7" s="243"/>
      <c r="B7" s="614" t="s">
        <v>557</v>
      </c>
      <c r="C7" s="674" t="s">
        <v>629</v>
      </c>
    </row>
    <row r="8" spans="1:3" s="178" customFormat="1" ht="32.25" customHeight="1">
      <c r="B8" s="614" t="s">
        <v>370</v>
      </c>
      <c r="C8" s="675" t="s">
        <v>617</v>
      </c>
    </row>
    <row r="9" spans="1:3" s="178" customFormat="1" ht="27.75" customHeight="1">
      <c r="B9" s="614" t="s">
        <v>170</v>
      </c>
      <c r="C9" s="675" t="s">
        <v>618</v>
      </c>
    </row>
    <row r="10" spans="1:3" s="178" customFormat="1" ht="33" customHeight="1">
      <c r="B10" s="614" t="s">
        <v>614</v>
      </c>
      <c r="C10" s="674" t="s">
        <v>622</v>
      </c>
    </row>
    <row r="11" spans="1:3" s="178" customFormat="1" ht="26.25" customHeight="1">
      <c r="B11" s="629" t="s">
        <v>371</v>
      </c>
      <c r="C11" s="677" t="s">
        <v>619</v>
      </c>
    </row>
    <row r="12" spans="1:3" s="178" customFormat="1" ht="39.75" customHeight="1">
      <c r="B12" s="614" t="s">
        <v>372</v>
      </c>
      <c r="C12" s="675" t="s">
        <v>620</v>
      </c>
    </row>
    <row r="13" spans="1:3" s="178" customFormat="1" ht="18" customHeight="1">
      <c r="B13" s="614" t="s">
        <v>373</v>
      </c>
      <c r="C13" s="675" t="s">
        <v>621</v>
      </c>
    </row>
    <row r="14" spans="1:3" s="178" customFormat="1" ht="13.5" customHeight="1">
      <c r="B14" s="614"/>
      <c r="C14" s="676"/>
    </row>
    <row r="15" spans="1:3" s="178" customFormat="1" ht="18" customHeight="1">
      <c r="B15" s="614" t="s">
        <v>693</v>
      </c>
      <c r="C15" s="674" t="s">
        <v>691</v>
      </c>
    </row>
    <row r="16" spans="1:3" s="178" customFormat="1" ht="8.25" customHeight="1">
      <c r="B16" s="614"/>
      <c r="C16" s="676"/>
    </row>
    <row r="17" spans="2:3" s="178" customFormat="1" ht="33" customHeight="1">
      <c r="B17" s="678" t="s">
        <v>615</v>
      </c>
      <c r="C17" s="679" t="s">
        <v>692</v>
      </c>
    </row>
    <row r="18" spans="2:3" s="105" customFormat="1" ht="15.75">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5" zoomScale="90" zoomScaleNormal="90" zoomScaleSheetLayoutView="80" zoomScalePageLayoutView="85" workbookViewId="0">
      <selection activeCell="O15" sqref="O15"/>
    </sheetView>
  </sheetViews>
  <sheetFormatPr defaultRowHeight="14.25" outlineLevelRow="1" outlineLevelCol="1"/>
  <cols>
    <col min="1" max="1" width="4.7109375" style="511" customWidth="1"/>
    <col min="2" max="2" width="43.7109375" style="256" customWidth="1"/>
    <col min="3" max="3" width="14" style="256" customWidth="1"/>
    <col min="4" max="4" width="18.140625" style="255" customWidth="1"/>
    <col min="5" max="8" width="10.42578125" style="255" customWidth="1" outlineLevel="1"/>
    <col min="9" max="13" width="9.140625" style="255"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11"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11"/>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793" t="s">
        <v>556</v>
      </c>
      <c r="D5" s="794"/>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11" t="s">
        <v>509</v>
      </c>
      <c r="C7" s="810" t="s">
        <v>652</v>
      </c>
      <c r="D7" s="810"/>
      <c r="E7" s="810"/>
      <c r="F7" s="810"/>
      <c r="G7" s="810"/>
      <c r="H7" s="810"/>
      <c r="I7" s="810"/>
      <c r="J7" s="810"/>
      <c r="K7" s="810"/>
      <c r="L7" s="810"/>
      <c r="M7" s="810"/>
      <c r="N7" s="810"/>
      <c r="O7" s="810"/>
      <c r="P7" s="810"/>
      <c r="Q7" s="810"/>
      <c r="R7" s="810"/>
      <c r="S7" s="810"/>
      <c r="T7" s="810"/>
      <c r="U7" s="810"/>
      <c r="V7" s="810"/>
      <c r="W7" s="810"/>
      <c r="X7" s="810"/>
      <c r="Y7" s="608"/>
      <c r="Z7" s="608"/>
      <c r="AA7" s="608"/>
      <c r="AB7" s="608"/>
      <c r="AC7" s="608"/>
      <c r="AD7" s="608"/>
      <c r="AE7" s="272"/>
      <c r="AF7" s="272"/>
      <c r="AG7" s="272"/>
      <c r="AH7" s="272"/>
      <c r="AI7" s="272"/>
      <c r="AJ7" s="272"/>
      <c r="AK7" s="272"/>
      <c r="AL7" s="272"/>
    </row>
    <row r="8" spans="1:39" s="273" customFormat="1" ht="58.5" customHeight="1">
      <c r="A8" s="511"/>
      <c r="B8" s="811"/>
      <c r="C8" s="810" t="s">
        <v>586</v>
      </c>
      <c r="D8" s="810"/>
      <c r="E8" s="810"/>
      <c r="F8" s="810"/>
      <c r="G8" s="810"/>
      <c r="H8" s="810"/>
      <c r="I8" s="810"/>
      <c r="J8" s="810"/>
      <c r="K8" s="810"/>
      <c r="L8" s="810"/>
      <c r="M8" s="810"/>
      <c r="N8" s="810"/>
      <c r="O8" s="810"/>
      <c r="P8" s="810"/>
      <c r="Q8" s="810"/>
      <c r="R8" s="810"/>
      <c r="S8" s="810"/>
      <c r="T8" s="810"/>
      <c r="U8" s="810"/>
      <c r="V8" s="810"/>
      <c r="W8" s="810"/>
      <c r="X8" s="810"/>
      <c r="Y8" s="608"/>
      <c r="Z8" s="608"/>
      <c r="AA8" s="608"/>
      <c r="AB8" s="608"/>
      <c r="AC8" s="608"/>
      <c r="AD8" s="608"/>
      <c r="AE8" s="274"/>
      <c r="AF8" s="257"/>
      <c r="AG8" s="257"/>
      <c r="AH8" s="257"/>
      <c r="AI8" s="257"/>
      <c r="AJ8" s="257"/>
      <c r="AK8" s="257"/>
      <c r="AL8" s="257"/>
      <c r="AM8" s="258"/>
    </row>
    <row r="9" spans="1:39" s="273" customFormat="1" ht="57.75" customHeight="1">
      <c r="A9" s="511"/>
      <c r="B9" s="275"/>
      <c r="C9" s="810" t="s">
        <v>585</v>
      </c>
      <c r="D9" s="810"/>
      <c r="E9" s="810"/>
      <c r="F9" s="810"/>
      <c r="G9" s="810"/>
      <c r="H9" s="810"/>
      <c r="I9" s="810"/>
      <c r="J9" s="810"/>
      <c r="K9" s="810"/>
      <c r="L9" s="810"/>
      <c r="M9" s="810"/>
      <c r="N9" s="810"/>
      <c r="O9" s="810"/>
      <c r="P9" s="810"/>
      <c r="Q9" s="810"/>
      <c r="R9" s="810"/>
      <c r="S9" s="810"/>
      <c r="T9" s="810"/>
      <c r="U9" s="810"/>
      <c r="V9" s="810"/>
      <c r="W9" s="810"/>
      <c r="X9" s="810"/>
      <c r="Y9" s="608"/>
      <c r="Z9" s="608"/>
      <c r="AA9" s="608"/>
      <c r="AB9" s="608"/>
      <c r="AC9" s="608"/>
      <c r="AD9" s="608"/>
      <c r="AE9" s="274"/>
      <c r="AF9" s="257"/>
      <c r="AG9" s="257"/>
      <c r="AH9" s="257"/>
      <c r="AI9" s="257"/>
      <c r="AJ9" s="257"/>
      <c r="AK9" s="257"/>
      <c r="AL9" s="257"/>
      <c r="AM9" s="258"/>
    </row>
    <row r="10" spans="1:39" ht="41.25" customHeight="1">
      <c r="B10" s="277"/>
      <c r="C10" s="810" t="s">
        <v>655</v>
      </c>
      <c r="D10" s="810"/>
      <c r="E10" s="810"/>
      <c r="F10" s="810"/>
      <c r="G10" s="810"/>
      <c r="H10" s="810"/>
      <c r="I10" s="810"/>
      <c r="J10" s="810"/>
      <c r="K10" s="810"/>
      <c r="L10" s="810"/>
      <c r="M10" s="810"/>
      <c r="N10" s="810"/>
      <c r="O10" s="810"/>
      <c r="P10" s="810"/>
      <c r="Q10" s="810"/>
      <c r="R10" s="810"/>
      <c r="S10" s="810"/>
      <c r="T10" s="810"/>
      <c r="U10" s="810"/>
      <c r="V10" s="810"/>
      <c r="W10" s="810"/>
      <c r="X10" s="810"/>
      <c r="Y10" s="608"/>
      <c r="Z10" s="608"/>
      <c r="AA10" s="608"/>
      <c r="AB10" s="608"/>
      <c r="AC10" s="608"/>
      <c r="AD10" s="608"/>
      <c r="AE10" s="274"/>
      <c r="AF10" s="278"/>
      <c r="AG10" s="278"/>
      <c r="AH10" s="278"/>
      <c r="AI10" s="278"/>
      <c r="AJ10" s="278"/>
      <c r="AK10" s="278"/>
      <c r="AL10" s="278"/>
    </row>
    <row r="11" spans="1:39" ht="53.25" customHeight="1">
      <c r="C11" s="810" t="s">
        <v>638</v>
      </c>
      <c r="D11" s="810"/>
      <c r="E11" s="810"/>
      <c r="F11" s="810"/>
      <c r="G11" s="810"/>
      <c r="H11" s="810"/>
      <c r="I11" s="810"/>
      <c r="J11" s="810"/>
      <c r="K11" s="810"/>
      <c r="L11" s="810"/>
      <c r="M11" s="810"/>
      <c r="N11" s="810"/>
      <c r="O11" s="810"/>
      <c r="P11" s="810"/>
      <c r="Q11" s="810"/>
      <c r="R11" s="810"/>
      <c r="S11" s="810"/>
      <c r="T11" s="810"/>
      <c r="U11" s="810"/>
      <c r="V11" s="810"/>
      <c r="W11" s="810"/>
      <c r="X11" s="810"/>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11" t="s">
        <v>532</v>
      </c>
      <c r="C13" s="593" t="s">
        <v>527</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11"/>
      <c r="C14" s="593" t="s">
        <v>528</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529</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530</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243</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01" t="s">
        <v>212</v>
      </c>
      <c r="C19" s="803" t="s">
        <v>33</v>
      </c>
      <c r="D19" s="286" t="s">
        <v>425</v>
      </c>
      <c r="E19" s="805" t="s">
        <v>210</v>
      </c>
      <c r="F19" s="806"/>
      <c r="G19" s="806"/>
      <c r="H19" s="806"/>
      <c r="I19" s="806"/>
      <c r="J19" s="806"/>
      <c r="K19" s="806"/>
      <c r="L19" s="806"/>
      <c r="M19" s="807"/>
      <c r="N19" s="808" t="s">
        <v>214</v>
      </c>
      <c r="O19" s="286" t="s">
        <v>426</v>
      </c>
      <c r="P19" s="805" t="s">
        <v>213</v>
      </c>
      <c r="Q19" s="806"/>
      <c r="R19" s="806"/>
      <c r="S19" s="806"/>
      <c r="T19" s="806"/>
      <c r="U19" s="806"/>
      <c r="V19" s="806"/>
      <c r="W19" s="806"/>
      <c r="X19" s="807"/>
      <c r="Y19" s="798" t="s">
        <v>245</v>
      </c>
      <c r="Z19" s="799"/>
      <c r="AA19" s="799"/>
      <c r="AB19" s="799"/>
      <c r="AC19" s="799"/>
      <c r="AD19" s="799"/>
      <c r="AE19" s="799"/>
      <c r="AF19" s="799"/>
      <c r="AG19" s="799"/>
      <c r="AH19" s="799"/>
      <c r="AI19" s="799"/>
      <c r="AJ19" s="799"/>
      <c r="AK19" s="799"/>
      <c r="AL19" s="799"/>
      <c r="AM19" s="800"/>
    </row>
    <row r="20" spans="1:39" s="285" customFormat="1" ht="59.25" customHeight="1">
      <c r="A20" s="511"/>
      <c r="B20" s="802"/>
      <c r="C20" s="804"/>
      <c r="D20" s="287">
        <v>2011</v>
      </c>
      <c r="E20" s="287">
        <v>2012</v>
      </c>
      <c r="F20" s="287">
        <v>2013</v>
      </c>
      <c r="G20" s="287">
        <v>2014</v>
      </c>
      <c r="H20" s="287">
        <v>2015</v>
      </c>
      <c r="I20" s="287">
        <v>2016</v>
      </c>
      <c r="J20" s="287">
        <v>2017</v>
      </c>
      <c r="K20" s="287">
        <v>2018</v>
      </c>
      <c r="L20" s="287">
        <v>2019</v>
      </c>
      <c r="M20" s="287">
        <v>2020</v>
      </c>
      <c r="N20" s="809"/>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
      </c>
      <c r="AB20" s="288" t="str">
        <f>'1.  LRAMVA Summary'!G50</f>
        <v/>
      </c>
      <c r="AC20" s="288" t="str">
        <f>'1.  LRAMVA Summary'!H50</f>
        <v/>
      </c>
      <c r="AD20" s="288" t="str">
        <f>'1.  LRAMVA Summary'!I50</f>
        <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f>'1.  LRAMVA Summary'!F51</f>
        <v>0</v>
      </c>
      <c r="AB21" s="293">
        <f>'1.  LRAMVA Summary'!G51</f>
        <v>0</v>
      </c>
      <c r="AC21" s="293">
        <f>'1.  LRAMVA Summary'!H51</f>
        <v>0</v>
      </c>
      <c r="AD21" s="293">
        <f>'1.  LRAMVA Summary'!I51</f>
        <v>0</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c r="E22" s="297"/>
      <c r="F22" s="297"/>
      <c r="G22" s="297"/>
      <c r="H22" s="297"/>
      <c r="I22" s="297"/>
      <c r="J22" s="297"/>
      <c r="K22" s="297"/>
      <c r="L22" s="297"/>
      <c r="M22" s="297"/>
      <c r="N22" s="293"/>
      <c r="O22" s="297"/>
      <c r="P22" s="297"/>
      <c r="Q22" s="297"/>
      <c r="R22" s="297"/>
      <c r="S22" s="297"/>
      <c r="T22" s="297"/>
      <c r="U22" s="297"/>
      <c r="V22" s="297"/>
      <c r="W22" s="297"/>
      <c r="X22" s="297"/>
      <c r="Y22" s="412"/>
      <c r="Z22" s="412"/>
      <c r="AA22" s="412"/>
      <c r="AB22" s="412"/>
      <c r="AC22" s="412"/>
      <c r="AD22" s="412"/>
      <c r="AE22" s="412"/>
      <c r="AF22" s="412"/>
      <c r="AG22" s="412"/>
      <c r="AH22" s="412"/>
      <c r="AI22" s="412"/>
      <c r="AJ22" s="412"/>
      <c r="AK22" s="412"/>
      <c r="AL22" s="412"/>
      <c r="AM22" s="298">
        <f>SUM(Y22:AL22)</f>
        <v>0</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0</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c r="E25" s="297"/>
      <c r="F25" s="297"/>
      <c r="G25" s="297"/>
      <c r="H25" s="297"/>
      <c r="I25" s="297"/>
      <c r="J25" s="297"/>
      <c r="K25" s="297"/>
      <c r="L25" s="297"/>
      <c r="M25" s="297"/>
      <c r="N25" s="293"/>
      <c r="O25" s="297"/>
      <c r="P25" s="297"/>
      <c r="Q25" s="297"/>
      <c r="R25" s="297"/>
      <c r="S25" s="297"/>
      <c r="T25" s="297"/>
      <c r="U25" s="297"/>
      <c r="V25" s="297"/>
      <c r="W25" s="297"/>
      <c r="X25" s="297"/>
      <c r="Y25" s="412"/>
      <c r="Z25" s="412"/>
      <c r="AA25" s="412"/>
      <c r="AB25" s="412"/>
      <c r="AC25" s="412"/>
      <c r="AD25" s="412"/>
      <c r="AE25" s="412"/>
      <c r="AF25" s="412"/>
      <c r="AG25" s="412"/>
      <c r="AH25" s="412"/>
      <c r="AI25" s="412"/>
      <c r="AJ25" s="412"/>
      <c r="AK25" s="412"/>
      <c r="AL25" s="412"/>
      <c r="AM25" s="298">
        <f>SUM(Y25:AL25)</f>
        <v>0</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0</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c r="E28" s="297"/>
      <c r="F28" s="297"/>
      <c r="G28" s="297"/>
      <c r="H28" s="297"/>
      <c r="I28" s="297"/>
      <c r="J28" s="297"/>
      <c r="K28" s="297"/>
      <c r="L28" s="297"/>
      <c r="M28" s="297"/>
      <c r="N28" s="293"/>
      <c r="O28" s="297"/>
      <c r="P28" s="297"/>
      <c r="Q28" s="297"/>
      <c r="R28" s="297"/>
      <c r="S28" s="297"/>
      <c r="T28" s="297"/>
      <c r="U28" s="297"/>
      <c r="V28" s="297"/>
      <c r="W28" s="297"/>
      <c r="X28" s="297"/>
      <c r="Y28" s="412"/>
      <c r="Z28" s="412"/>
      <c r="AA28" s="412"/>
      <c r="AB28" s="412"/>
      <c r="AC28" s="412"/>
      <c r="AD28" s="412"/>
      <c r="AE28" s="412"/>
      <c r="AF28" s="412"/>
      <c r="AG28" s="412"/>
      <c r="AH28" s="412"/>
      <c r="AI28" s="412"/>
      <c r="AJ28" s="412"/>
      <c r="AK28" s="412"/>
      <c r="AL28" s="412"/>
      <c r="AM28" s="298">
        <f>SUM(Y28:AL28)</f>
        <v>0</v>
      </c>
    </row>
    <row r="29" spans="1:39" s="285" customFormat="1" ht="15" outlineLevel="1">
      <c r="A29" s="511"/>
      <c r="B29" s="296" t="s">
        <v>215</v>
      </c>
      <c r="C29" s="293" t="s">
        <v>164</v>
      </c>
      <c r="D29" s="297"/>
      <c r="E29" s="297"/>
      <c r="F29" s="297"/>
      <c r="G29" s="297"/>
      <c r="H29" s="297"/>
      <c r="I29" s="297"/>
      <c r="J29" s="297"/>
      <c r="K29" s="297"/>
      <c r="L29" s="297"/>
      <c r="M29" s="297"/>
      <c r="N29" s="470"/>
      <c r="O29" s="297"/>
      <c r="P29" s="297"/>
      <c r="Q29" s="297"/>
      <c r="R29" s="297"/>
      <c r="S29" s="297"/>
      <c r="T29" s="297"/>
      <c r="U29" s="297"/>
      <c r="V29" s="297"/>
      <c r="W29" s="297"/>
      <c r="X29" s="297"/>
      <c r="Y29" s="413">
        <f>Y28</f>
        <v>0</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c r="E31" s="297"/>
      <c r="F31" s="297"/>
      <c r="G31" s="297"/>
      <c r="H31" s="297"/>
      <c r="I31" s="297"/>
      <c r="J31" s="297"/>
      <c r="K31" s="297"/>
      <c r="L31" s="297"/>
      <c r="M31" s="297"/>
      <c r="N31" s="293"/>
      <c r="O31" s="297"/>
      <c r="P31" s="297"/>
      <c r="Q31" s="297"/>
      <c r="R31" s="297"/>
      <c r="S31" s="297"/>
      <c r="T31" s="297"/>
      <c r="U31" s="297"/>
      <c r="V31" s="297"/>
      <c r="W31" s="297"/>
      <c r="X31" s="297"/>
      <c r="Y31" s="412"/>
      <c r="Z31" s="412"/>
      <c r="AA31" s="412"/>
      <c r="AB31" s="412"/>
      <c r="AC31" s="412"/>
      <c r="AD31" s="412"/>
      <c r="AE31" s="412"/>
      <c r="AF31" s="412"/>
      <c r="AG31" s="412"/>
      <c r="AH31" s="412"/>
      <c r="AI31" s="412"/>
      <c r="AJ31" s="412"/>
      <c r="AK31" s="412"/>
      <c r="AL31" s="412"/>
      <c r="AM31" s="298">
        <f>SUM(Y31:AL31)</f>
        <v>0</v>
      </c>
    </row>
    <row r="32" spans="1:39" s="285" customFormat="1" ht="15" outlineLevel="1">
      <c r="A32" s="511"/>
      <c r="B32" s="296" t="s">
        <v>215</v>
      </c>
      <c r="C32" s="293" t="s">
        <v>164</v>
      </c>
      <c r="D32" s="297"/>
      <c r="E32" s="297"/>
      <c r="F32" s="297"/>
      <c r="G32" s="297"/>
      <c r="H32" s="297"/>
      <c r="I32" s="297"/>
      <c r="J32" s="297"/>
      <c r="K32" s="297"/>
      <c r="L32" s="297"/>
      <c r="M32" s="297"/>
      <c r="N32" s="470"/>
      <c r="O32" s="297"/>
      <c r="P32" s="297"/>
      <c r="Q32" s="297"/>
      <c r="R32" s="297"/>
      <c r="S32" s="297"/>
      <c r="T32" s="297"/>
      <c r="U32" s="297"/>
      <c r="V32" s="297"/>
      <c r="W32" s="297"/>
      <c r="X32" s="297"/>
      <c r="Y32" s="413">
        <f>Y31</f>
        <v>0</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c r="E34" s="297"/>
      <c r="F34" s="297"/>
      <c r="G34" s="297"/>
      <c r="H34" s="297"/>
      <c r="I34" s="297"/>
      <c r="J34" s="297"/>
      <c r="K34" s="297"/>
      <c r="L34" s="297"/>
      <c r="M34" s="297"/>
      <c r="N34" s="293"/>
      <c r="O34" s="297"/>
      <c r="P34" s="297"/>
      <c r="Q34" s="297"/>
      <c r="R34" s="297"/>
      <c r="S34" s="297"/>
      <c r="T34" s="297"/>
      <c r="U34" s="297"/>
      <c r="V34" s="297"/>
      <c r="W34" s="297"/>
      <c r="X34" s="297"/>
      <c r="Y34" s="412"/>
      <c r="Z34" s="412"/>
      <c r="AA34" s="412"/>
      <c r="AB34" s="412"/>
      <c r="AC34" s="412"/>
      <c r="AD34" s="412"/>
      <c r="AE34" s="412"/>
      <c r="AF34" s="412"/>
      <c r="AG34" s="412"/>
      <c r="AH34" s="412"/>
      <c r="AI34" s="412"/>
      <c r="AJ34" s="412"/>
      <c r="AK34" s="412"/>
      <c r="AL34" s="412"/>
      <c r="AM34" s="298">
        <f>SUM(Y34:AL34)</f>
        <v>0</v>
      </c>
    </row>
    <row r="35" spans="1:39" s="285" customFormat="1" ht="15" outlineLevel="1">
      <c r="A35" s="511"/>
      <c r="B35" s="296" t="s">
        <v>215</v>
      </c>
      <c r="C35" s="293" t="s">
        <v>164</v>
      </c>
      <c r="D35" s="297"/>
      <c r="E35" s="297"/>
      <c r="F35" s="297"/>
      <c r="G35" s="297"/>
      <c r="H35" s="297"/>
      <c r="I35" s="297"/>
      <c r="J35" s="297"/>
      <c r="K35" s="297"/>
      <c r="L35" s="297"/>
      <c r="M35" s="297"/>
      <c r="N35" s="470"/>
      <c r="O35" s="297"/>
      <c r="P35" s="297"/>
      <c r="Q35" s="297"/>
      <c r="R35" s="297"/>
      <c r="S35" s="297"/>
      <c r="T35" s="297"/>
      <c r="U35" s="297"/>
      <c r="V35" s="297"/>
      <c r="W35" s="297"/>
      <c r="X35" s="297"/>
      <c r="Y35" s="413">
        <f>Y34</f>
        <v>0</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488</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outlineLevel="1">
      <c r="A51" s="511"/>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outlineLevel="1">
      <c r="A54" s="511"/>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489</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490</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491</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c r="E105" s="297"/>
      <c r="F105" s="297"/>
      <c r="G105" s="297"/>
      <c r="H105" s="297"/>
      <c r="I105" s="297"/>
      <c r="J105" s="297"/>
      <c r="K105" s="297"/>
      <c r="L105" s="297"/>
      <c r="M105" s="297"/>
      <c r="N105" s="297">
        <v>12</v>
      </c>
      <c r="O105" s="297"/>
      <c r="P105" s="297"/>
      <c r="Q105" s="297"/>
      <c r="R105" s="297"/>
      <c r="S105" s="297"/>
      <c r="T105" s="297"/>
      <c r="U105" s="297"/>
      <c r="V105" s="297"/>
      <c r="W105" s="297"/>
      <c r="X105" s="297"/>
      <c r="Y105" s="412"/>
      <c r="Z105" s="412"/>
      <c r="AA105" s="412"/>
      <c r="AB105" s="412"/>
      <c r="AC105" s="412"/>
      <c r="AD105" s="412"/>
      <c r="AE105" s="417"/>
      <c r="AF105" s="417"/>
      <c r="AG105" s="417"/>
      <c r="AH105" s="417"/>
      <c r="AI105" s="417"/>
      <c r="AJ105" s="417"/>
      <c r="AK105" s="417"/>
      <c r="AL105" s="417"/>
      <c r="AM105" s="298">
        <f>SUM(Y105:AL105)</f>
        <v>0</v>
      </c>
    </row>
    <row r="106" spans="1:39" s="285" customFormat="1" ht="15" outlineLevel="1">
      <c r="A106" s="511"/>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492</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494</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495</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496</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0</v>
      </c>
      <c r="E127" s="330"/>
      <c r="F127" s="330"/>
      <c r="G127" s="330"/>
      <c r="H127" s="330"/>
      <c r="I127" s="330"/>
      <c r="J127" s="330"/>
      <c r="K127" s="330"/>
      <c r="L127" s="330"/>
      <c r="M127" s="330"/>
      <c r="N127" s="330"/>
      <c r="O127" s="330">
        <f>SUM(O22:O125)</f>
        <v>0</v>
      </c>
      <c r="P127" s="330"/>
      <c r="Q127" s="330"/>
      <c r="R127" s="330"/>
      <c r="S127" s="330"/>
      <c r="T127" s="330"/>
      <c r="U127" s="330"/>
      <c r="V127" s="330"/>
      <c r="W127" s="330"/>
      <c r="X127" s="330"/>
      <c r="Y127" s="331">
        <f>IF(Y21="kWh",SUMPRODUCT(D22:D125,Y22:Y125))</f>
        <v>0</v>
      </c>
      <c r="Z127" s="331">
        <f>IF(Z21="kWh",SUMPRODUCT(D22:D125,Z22:Z125))</f>
        <v>0</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255</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5"/>
      <c r="B133" s="351" t="s">
        <v>258</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0</v>
      </c>
      <c r="Z138" s="293">
        <f>SUMPRODUCT(H22:H125,Z22:Z125)</f>
        <v>0</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604</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244</v>
      </c>
      <c r="C146" s="283"/>
      <c r="D146" s="592" t="s">
        <v>531</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01" t="s">
        <v>212</v>
      </c>
      <c r="C147" s="803" t="s">
        <v>33</v>
      </c>
      <c r="D147" s="286" t="s">
        <v>425</v>
      </c>
      <c r="E147" s="805" t="s">
        <v>210</v>
      </c>
      <c r="F147" s="806"/>
      <c r="G147" s="806"/>
      <c r="H147" s="806"/>
      <c r="I147" s="806"/>
      <c r="J147" s="806"/>
      <c r="K147" s="806"/>
      <c r="L147" s="806"/>
      <c r="M147" s="807"/>
      <c r="N147" s="808" t="s">
        <v>214</v>
      </c>
      <c r="O147" s="286" t="s">
        <v>426</v>
      </c>
      <c r="P147" s="805" t="s">
        <v>213</v>
      </c>
      <c r="Q147" s="806"/>
      <c r="R147" s="806"/>
      <c r="S147" s="806"/>
      <c r="T147" s="806"/>
      <c r="U147" s="806"/>
      <c r="V147" s="806"/>
      <c r="W147" s="806"/>
      <c r="X147" s="807"/>
      <c r="Y147" s="798" t="s">
        <v>245</v>
      </c>
      <c r="Z147" s="799"/>
      <c r="AA147" s="799"/>
      <c r="AB147" s="799"/>
      <c r="AC147" s="799"/>
      <c r="AD147" s="799"/>
      <c r="AE147" s="799"/>
      <c r="AF147" s="799"/>
      <c r="AG147" s="799"/>
      <c r="AH147" s="799"/>
      <c r="AI147" s="799"/>
      <c r="AJ147" s="799"/>
      <c r="AK147" s="799"/>
      <c r="AL147" s="799"/>
      <c r="AM147" s="800"/>
    </row>
    <row r="148" spans="1:39" ht="60.75" customHeight="1">
      <c r="B148" s="802"/>
      <c r="C148" s="804"/>
      <c r="D148" s="287">
        <v>2012</v>
      </c>
      <c r="E148" s="287">
        <v>2013</v>
      </c>
      <c r="F148" s="287">
        <v>2014</v>
      </c>
      <c r="G148" s="287">
        <v>2015</v>
      </c>
      <c r="H148" s="287">
        <v>2016</v>
      </c>
      <c r="I148" s="287">
        <v>2017</v>
      </c>
      <c r="J148" s="287">
        <v>2018</v>
      </c>
      <c r="K148" s="287">
        <v>2019</v>
      </c>
      <c r="L148" s="287">
        <v>2020</v>
      </c>
      <c r="M148" s="287">
        <v>2021</v>
      </c>
      <c r="N148" s="809"/>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
      </c>
      <c r="AB148" s="287" t="str">
        <f>'1.  LRAMVA Summary'!G50</f>
        <v/>
      </c>
      <c r="AC148" s="287" t="str">
        <f>'1.  LRAMVA Summary'!H50</f>
        <v/>
      </c>
      <c r="AD148" s="287" t="str">
        <f>'1.  LRAMVA Summary'!I50</f>
        <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f>'1.  LRAMVA Summary'!F51</f>
        <v>0</v>
      </c>
      <c r="AB149" s="293">
        <f>'1.  LRAMVA Summary'!G51</f>
        <v>0</v>
      </c>
      <c r="AC149" s="293">
        <f>'1.  LRAMVA Summary'!H51</f>
        <v>0</v>
      </c>
      <c r="AD149" s="293">
        <f>'1.  LRAMVA Summary'!I51</f>
        <v>0</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c r="E150" s="297"/>
      <c r="F150" s="297"/>
      <c r="G150" s="297"/>
      <c r="H150" s="297"/>
      <c r="I150" s="297"/>
      <c r="J150" s="297"/>
      <c r="K150" s="297"/>
      <c r="L150" s="297"/>
      <c r="M150" s="297"/>
      <c r="N150" s="293"/>
      <c r="O150" s="297"/>
      <c r="P150" s="297"/>
      <c r="Q150" s="297"/>
      <c r="R150" s="297"/>
      <c r="S150" s="297"/>
      <c r="T150" s="297"/>
      <c r="U150" s="297"/>
      <c r="V150" s="297"/>
      <c r="W150" s="297"/>
      <c r="X150" s="297"/>
      <c r="Y150" s="412"/>
      <c r="Z150" s="412"/>
      <c r="AA150" s="412"/>
      <c r="AB150" s="412"/>
      <c r="AC150" s="412"/>
      <c r="AD150" s="412"/>
      <c r="AE150" s="412"/>
      <c r="AF150" s="412"/>
      <c r="AG150" s="412"/>
      <c r="AH150" s="412"/>
      <c r="AI150" s="412"/>
      <c r="AJ150" s="412"/>
      <c r="AK150" s="412"/>
      <c r="AL150" s="412"/>
      <c r="AM150" s="298">
        <f>SUM(Y150:AL150)</f>
        <v>0</v>
      </c>
    </row>
    <row r="151" spans="1:39" ht="15" outlineLevel="1">
      <c r="B151" s="296" t="s">
        <v>246</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0</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c r="E153" s="297"/>
      <c r="F153" s="297"/>
      <c r="G153" s="297"/>
      <c r="H153" s="297"/>
      <c r="I153" s="297"/>
      <c r="J153" s="297"/>
      <c r="K153" s="297"/>
      <c r="L153" s="297"/>
      <c r="M153" s="297"/>
      <c r="N153" s="293"/>
      <c r="O153" s="297"/>
      <c r="P153" s="297"/>
      <c r="Q153" s="297"/>
      <c r="R153" s="297"/>
      <c r="S153" s="297"/>
      <c r="T153" s="297"/>
      <c r="U153" s="297"/>
      <c r="V153" s="297"/>
      <c r="W153" s="297"/>
      <c r="X153" s="297"/>
      <c r="Y153" s="412"/>
      <c r="Z153" s="412"/>
      <c r="AA153" s="412"/>
      <c r="AB153" s="412"/>
      <c r="AC153" s="412"/>
      <c r="AD153" s="412"/>
      <c r="AE153" s="412"/>
      <c r="AF153" s="412"/>
      <c r="AG153" s="412"/>
      <c r="AH153" s="412"/>
      <c r="AI153" s="412"/>
      <c r="AJ153" s="412"/>
      <c r="AK153" s="412"/>
      <c r="AL153" s="412"/>
      <c r="AM153" s="298">
        <f>SUM(Y153:AL153)</f>
        <v>0</v>
      </c>
    </row>
    <row r="154" spans="1:39" ht="15" outlineLevel="1">
      <c r="B154" s="296" t="s">
        <v>246</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0</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c r="E156" s="297"/>
      <c r="F156" s="297"/>
      <c r="G156" s="297"/>
      <c r="H156" s="297"/>
      <c r="I156" s="297"/>
      <c r="J156" s="297"/>
      <c r="K156" s="297"/>
      <c r="L156" s="297"/>
      <c r="M156" s="297"/>
      <c r="N156" s="293"/>
      <c r="O156" s="297"/>
      <c r="P156" s="297"/>
      <c r="Q156" s="297"/>
      <c r="R156" s="297"/>
      <c r="S156" s="297"/>
      <c r="T156" s="297"/>
      <c r="U156" s="297"/>
      <c r="V156" s="297"/>
      <c r="W156" s="297"/>
      <c r="X156" s="297"/>
      <c r="Y156" s="412"/>
      <c r="Z156" s="412"/>
      <c r="AA156" s="412"/>
      <c r="AB156" s="412"/>
      <c r="AC156" s="412"/>
      <c r="AD156" s="412"/>
      <c r="AE156" s="412"/>
      <c r="AF156" s="412"/>
      <c r="AG156" s="412"/>
      <c r="AH156" s="412"/>
      <c r="AI156" s="412"/>
      <c r="AJ156" s="412"/>
      <c r="AK156" s="412"/>
      <c r="AL156" s="412"/>
      <c r="AM156" s="298">
        <f>SUM(Y156:AL156)</f>
        <v>0</v>
      </c>
    </row>
    <row r="157" spans="1:39" ht="15" outlineLevel="1">
      <c r="B157" s="296" t="s">
        <v>246</v>
      </c>
      <c r="C157" s="293" t="s">
        <v>164</v>
      </c>
      <c r="D157" s="297"/>
      <c r="E157" s="297"/>
      <c r="F157" s="297"/>
      <c r="G157" s="297"/>
      <c r="H157" s="297"/>
      <c r="I157" s="297"/>
      <c r="J157" s="297"/>
      <c r="K157" s="297"/>
      <c r="L157" s="297"/>
      <c r="M157" s="297"/>
      <c r="N157" s="470"/>
      <c r="O157" s="297"/>
      <c r="P157" s="297"/>
      <c r="Q157" s="297"/>
      <c r="R157" s="297"/>
      <c r="S157" s="297"/>
      <c r="T157" s="297"/>
      <c r="U157" s="297"/>
      <c r="V157" s="297"/>
      <c r="W157" s="297"/>
      <c r="X157" s="297"/>
      <c r="Y157" s="413">
        <f>Y156</f>
        <v>0</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c r="E159" s="297"/>
      <c r="F159" s="297"/>
      <c r="G159" s="297"/>
      <c r="H159" s="297"/>
      <c r="I159" s="297"/>
      <c r="J159" s="297"/>
      <c r="K159" s="297"/>
      <c r="L159" s="297"/>
      <c r="M159" s="297"/>
      <c r="N159" s="293"/>
      <c r="O159" s="297"/>
      <c r="P159" s="297"/>
      <c r="Q159" s="297"/>
      <c r="R159" s="297"/>
      <c r="S159" s="297"/>
      <c r="T159" s="297"/>
      <c r="U159" s="297"/>
      <c r="V159" s="297"/>
      <c r="W159" s="297"/>
      <c r="X159" s="297"/>
      <c r="Y159" s="412"/>
      <c r="Z159" s="412"/>
      <c r="AA159" s="412"/>
      <c r="AB159" s="412"/>
      <c r="AC159" s="412"/>
      <c r="AD159" s="412"/>
      <c r="AE159" s="412"/>
      <c r="AF159" s="412"/>
      <c r="AG159" s="412"/>
      <c r="AH159" s="412"/>
      <c r="AI159" s="412"/>
      <c r="AJ159" s="412"/>
      <c r="AK159" s="412"/>
      <c r="AL159" s="412"/>
      <c r="AM159" s="298">
        <f>SUM(Y159:AL159)</f>
        <v>0</v>
      </c>
    </row>
    <row r="160" spans="1:39" ht="15" outlineLevel="1">
      <c r="B160" s="296" t="s">
        <v>246</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0</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c r="E162" s="297"/>
      <c r="F162" s="297"/>
      <c r="G162" s="297"/>
      <c r="H162" s="297"/>
      <c r="I162" s="297"/>
      <c r="J162" s="297"/>
      <c r="K162" s="297"/>
      <c r="L162" s="297"/>
      <c r="M162" s="297"/>
      <c r="N162" s="293"/>
      <c r="O162" s="297"/>
      <c r="P162" s="297"/>
      <c r="Q162" s="297"/>
      <c r="R162" s="297"/>
      <c r="S162" s="297"/>
      <c r="T162" s="297"/>
      <c r="U162" s="297"/>
      <c r="V162" s="297"/>
      <c r="W162" s="297"/>
      <c r="X162" s="297"/>
      <c r="Y162" s="412"/>
      <c r="Z162" s="412"/>
      <c r="AA162" s="412"/>
      <c r="AB162" s="412"/>
      <c r="AC162" s="412"/>
      <c r="AD162" s="412"/>
      <c r="AE162" s="412"/>
      <c r="AF162" s="412"/>
      <c r="AG162" s="412"/>
      <c r="AH162" s="412"/>
      <c r="AI162" s="412"/>
      <c r="AJ162" s="412"/>
      <c r="AK162" s="412"/>
      <c r="AL162" s="412"/>
      <c r="AM162" s="298">
        <f>SUM(Y162:AL162)</f>
        <v>0</v>
      </c>
    </row>
    <row r="163" spans="1:39" ht="15" outlineLevel="1">
      <c r="B163" s="296" t="s">
        <v>246</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0</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246</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246</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488</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246</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246</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c r="E178" s="297"/>
      <c r="F178" s="297"/>
      <c r="G178" s="297"/>
      <c r="H178" s="297"/>
      <c r="I178" s="297"/>
      <c r="J178" s="297"/>
      <c r="K178" s="297"/>
      <c r="L178" s="297"/>
      <c r="M178" s="297"/>
      <c r="N178" s="297">
        <v>12</v>
      </c>
      <c r="O178" s="297"/>
      <c r="P178" s="297"/>
      <c r="Q178" s="297"/>
      <c r="R178" s="297"/>
      <c r="S178" s="297"/>
      <c r="T178" s="297"/>
      <c r="U178" s="297"/>
      <c r="V178" s="297"/>
      <c r="W178" s="297"/>
      <c r="X178" s="297"/>
      <c r="Y178" s="469"/>
      <c r="Z178" s="471"/>
      <c r="AA178" s="471"/>
      <c r="AB178" s="417"/>
      <c r="AC178" s="417"/>
      <c r="AD178" s="417"/>
      <c r="AE178" s="417"/>
      <c r="AF178" s="417"/>
      <c r="AG178" s="417"/>
      <c r="AH178" s="417"/>
      <c r="AI178" s="417"/>
      <c r="AJ178" s="417"/>
      <c r="AK178" s="417"/>
      <c r="AL178" s="417"/>
      <c r="AM178" s="298">
        <f>SUM(Y178:AL178)</f>
        <v>0</v>
      </c>
    </row>
    <row r="179" spans="1:39" ht="15" outlineLevel="1">
      <c r="B179" s="296" t="s">
        <v>246</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v>
      </c>
      <c r="AA179" s="413">
        <f t="shared" ref="AA179:AL179" si="46">AA178</f>
        <v>0</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c r="E181" s="297"/>
      <c r="F181" s="297"/>
      <c r="G181" s="297"/>
      <c r="H181" s="297"/>
      <c r="I181" s="297"/>
      <c r="J181" s="297"/>
      <c r="K181" s="297"/>
      <c r="L181" s="297"/>
      <c r="M181" s="297"/>
      <c r="N181" s="297">
        <v>12</v>
      </c>
      <c r="O181" s="297"/>
      <c r="P181" s="297"/>
      <c r="Q181" s="297"/>
      <c r="R181" s="297"/>
      <c r="S181" s="297"/>
      <c r="T181" s="297"/>
      <c r="U181" s="297"/>
      <c r="V181" s="297"/>
      <c r="W181" s="297"/>
      <c r="X181" s="297"/>
      <c r="Y181" s="417"/>
      <c r="Z181" s="471"/>
      <c r="AA181" s="417"/>
      <c r="AB181" s="417"/>
      <c r="AC181" s="417"/>
      <c r="AD181" s="417"/>
      <c r="AE181" s="417"/>
      <c r="AF181" s="417"/>
      <c r="AG181" s="417"/>
      <c r="AH181" s="417"/>
      <c r="AI181" s="417"/>
      <c r="AJ181" s="417"/>
      <c r="AK181" s="417"/>
      <c r="AL181" s="417"/>
      <c r="AM181" s="298">
        <f>SUM(Y181:AL181)</f>
        <v>0</v>
      </c>
    </row>
    <row r="182" spans="1:39" ht="15" outlineLevel="1">
      <c r="B182" s="296" t="s">
        <v>246</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0</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246</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246</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246</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489</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246</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490</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246</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246</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246</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246</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246</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246</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246</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246</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491</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246</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246</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246</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c r="E233" s="297"/>
      <c r="F233" s="297"/>
      <c r="G233" s="297"/>
      <c r="H233" s="297"/>
      <c r="I233" s="297"/>
      <c r="J233" s="297"/>
      <c r="K233" s="297"/>
      <c r="L233" s="297"/>
      <c r="M233" s="297"/>
      <c r="N233" s="297">
        <v>12</v>
      </c>
      <c r="O233" s="297"/>
      <c r="P233" s="297"/>
      <c r="Q233" s="297"/>
      <c r="R233" s="297"/>
      <c r="S233" s="297"/>
      <c r="T233" s="297"/>
      <c r="U233" s="297"/>
      <c r="V233" s="297"/>
      <c r="W233" s="297"/>
      <c r="X233" s="297"/>
      <c r="Y233" s="428"/>
      <c r="Z233" s="417"/>
      <c r="AA233" s="417"/>
      <c r="AB233" s="417"/>
      <c r="AC233" s="417"/>
      <c r="AD233" s="417"/>
      <c r="AE233" s="417"/>
      <c r="AF233" s="417"/>
      <c r="AG233" s="417"/>
      <c r="AH233" s="417"/>
      <c r="AI233" s="417"/>
      <c r="AJ233" s="417"/>
      <c r="AK233" s="417"/>
      <c r="AL233" s="417"/>
      <c r="AM233" s="298">
        <f>SUM(Y233:AL233)</f>
        <v>0</v>
      </c>
    </row>
    <row r="234" spans="1:39" ht="15" outlineLevel="1">
      <c r="B234" s="296" t="s">
        <v>246</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246</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246</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492</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246</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493</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494</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246</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495</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246</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496</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246</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247</v>
      </c>
      <c r="C255" s="331"/>
      <c r="D255" s="331">
        <f>SUM(D150:D253)</f>
        <v>0</v>
      </c>
      <c r="E255" s="331"/>
      <c r="F255" s="331"/>
      <c r="G255" s="331"/>
      <c r="H255" s="331"/>
      <c r="I255" s="331"/>
      <c r="J255" s="331"/>
      <c r="K255" s="331"/>
      <c r="L255" s="331"/>
      <c r="M255" s="331"/>
      <c r="N255" s="331"/>
      <c r="O255" s="331">
        <f>SUM(O150:O253)</f>
        <v>0</v>
      </c>
      <c r="P255" s="331"/>
      <c r="Q255" s="331"/>
      <c r="R255" s="331"/>
      <c r="S255" s="331"/>
      <c r="T255" s="331"/>
      <c r="U255" s="331"/>
      <c r="V255" s="331"/>
      <c r="W255" s="331"/>
      <c r="X255" s="331"/>
      <c r="Y255" s="331">
        <f>IF(Y149="kWh",SUMPRODUCT(D150:D253,Y150:Y253))</f>
        <v>0</v>
      </c>
      <c r="Z255" s="331">
        <f>IF(Z149="kWh",SUMPRODUCT(D150:D253,Z150:Z253))</f>
        <v>0</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248</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31">
        <f>SUM(Y260:AL260)</f>
        <v>0</v>
      </c>
    </row>
    <row r="261" spans="1:41" s="382" customFormat="1" ht="15.75">
      <c r="A261" s="513"/>
      <c r="B261" s="351" t="s">
        <v>256</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75">
      <c r="A262" s="513"/>
      <c r="B262" s="351" t="s">
        <v>249</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3"/>
      <c r="B263" s="351" t="s">
        <v>257</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0</v>
      </c>
      <c r="Z267" s="293">
        <f>SUMPRODUCT(G150:G253,Z150:Z253)</f>
        <v>0</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0</v>
      </c>
      <c r="Z272" s="328">
        <f>SUMPRODUCT(L150:L253,Z150:Z253)</f>
        <v>0</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604</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250</v>
      </c>
      <c r="C275" s="283"/>
      <c r="D275" s="594" t="s">
        <v>531</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01" t="s">
        <v>212</v>
      </c>
      <c r="C276" s="803" t="s">
        <v>33</v>
      </c>
      <c r="D276" s="286" t="s">
        <v>425</v>
      </c>
      <c r="E276" s="805" t="s">
        <v>210</v>
      </c>
      <c r="F276" s="806"/>
      <c r="G276" s="806"/>
      <c r="H276" s="806"/>
      <c r="I276" s="806"/>
      <c r="J276" s="806"/>
      <c r="K276" s="806"/>
      <c r="L276" s="806"/>
      <c r="M276" s="807"/>
      <c r="N276" s="808" t="s">
        <v>214</v>
      </c>
      <c r="O276" s="286" t="s">
        <v>426</v>
      </c>
      <c r="P276" s="805" t="s">
        <v>213</v>
      </c>
      <c r="Q276" s="806"/>
      <c r="R276" s="806"/>
      <c r="S276" s="806"/>
      <c r="T276" s="806"/>
      <c r="U276" s="806"/>
      <c r="V276" s="806"/>
      <c r="W276" s="806"/>
      <c r="X276" s="807"/>
      <c r="Y276" s="798" t="s">
        <v>245</v>
      </c>
      <c r="Z276" s="799"/>
      <c r="AA276" s="799"/>
      <c r="AB276" s="799"/>
      <c r="AC276" s="799"/>
      <c r="AD276" s="799"/>
      <c r="AE276" s="799"/>
      <c r="AF276" s="799"/>
      <c r="AG276" s="799"/>
      <c r="AH276" s="799"/>
      <c r="AI276" s="799"/>
      <c r="AJ276" s="799"/>
      <c r="AK276" s="799"/>
      <c r="AL276" s="799"/>
      <c r="AM276" s="800"/>
    </row>
    <row r="277" spans="1:39" ht="60.75" customHeight="1">
      <c r="B277" s="802"/>
      <c r="C277" s="804"/>
      <c r="D277" s="287">
        <v>2013</v>
      </c>
      <c r="E277" s="287">
        <v>2014</v>
      </c>
      <c r="F277" s="287">
        <v>2015</v>
      </c>
      <c r="G277" s="287">
        <v>2016</v>
      </c>
      <c r="H277" s="287">
        <v>2017</v>
      </c>
      <c r="I277" s="287">
        <v>2018</v>
      </c>
      <c r="J277" s="287">
        <v>2019</v>
      </c>
      <c r="K277" s="287">
        <v>2020</v>
      </c>
      <c r="L277" s="287">
        <v>2021</v>
      </c>
      <c r="M277" s="287">
        <v>2022</v>
      </c>
      <c r="N277" s="809"/>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
      </c>
      <c r="AB277" s="287" t="str">
        <f>'1.  LRAMVA Summary'!G50</f>
        <v/>
      </c>
      <c r="AC277" s="287" t="str">
        <f>'1.  LRAMVA Summary'!H50</f>
        <v/>
      </c>
      <c r="AD277" s="287" t="str">
        <f>'1.  LRAMVA Summary'!I50</f>
        <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f>'1.  LRAMVA Summary'!F51</f>
        <v>0</v>
      </c>
      <c r="AB278" s="293">
        <f>'1.  LRAMVA Summary'!G51</f>
        <v>0</v>
      </c>
      <c r="AC278" s="293">
        <f>'1.  LRAMVA Summary'!H51</f>
        <v>0</v>
      </c>
      <c r="AD278" s="293">
        <f>'1.  LRAMVA Summary'!I51</f>
        <v>0</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c r="E279" s="297"/>
      <c r="F279" s="297"/>
      <c r="G279" s="297"/>
      <c r="H279" s="297"/>
      <c r="I279" s="297"/>
      <c r="J279" s="297"/>
      <c r="K279" s="297"/>
      <c r="L279" s="297"/>
      <c r="M279" s="297"/>
      <c r="N279" s="293"/>
      <c r="O279" s="297"/>
      <c r="P279" s="297"/>
      <c r="Q279" s="297"/>
      <c r="R279" s="297"/>
      <c r="S279" s="297"/>
      <c r="T279" s="297"/>
      <c r="U279" s="297"/>
      <c r="V279" s="297"/>
      <c r="W279" s="297"/>
      <c r="X279" s="297"/>
      <c r="Y279" s="412"/>
      <c r="Z279" s="412"/>
      <c r="AA279" s="412"/>
      <c r="AB279" s="412"/>
      <c r="AC279" s="412"/>
      <c r="AD279" s="412"/>
      <c r="AE279" s="412"/>
      <c r="AF279" s="412"/>
      <c r="AG279" s="412"/>
      <c r="AH279" s="412"/>
      <c r="AI279" s="412"/>
      <c r="AJ279" s="412"/>
      <c r="AK279" s="412"/>
      <c r="AL279" s="412"/>
      <c r="AM279" s="298">
        <f>SUM(Y279:AL279)</f>
        <v>0</v>
      </c>
    </row>
    <row r="280" spans="1:39" ht="15" outlineLevel="1">
      <c r="B280" s="296" t="s">
        <v>251</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0</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c r="E282" s="297"/>
      <c r="F282" s="297"/>
      <c r="G282" s="297"/>
      <c r="H282" s="297"/>
      <c r="I282" s="297"/>
      <c r="J282" s="297"/>
      <c r="K282" s="297"/>
      <c r="L282" s="297"/>
      <c r="M282" s="297"/>
      <c r="N282" s="293"/>
      <c r="O282" s="297"/>
      <c r="P282" s="297"/>
      <c r="Q282" s="297"/>
      <c r="R282" s="297"/>
      <c r="S282" s="297"/>
      <c r="T282" s="297"/>
      <c r="U282" s="297"/>
      <c r="V282" s="297"/>
      <c r="W282" s="297"/>
      <c r="X282" s="297"/>
      <c r="Y282" s="412"/>
      <c r="Z282" s="412"/>
      <c r="AA282" s="412"/>
      <c r="AB282" s="412"/>
      <c r="AC282" s="412"/>
      <c r="AD282" s="412"/>
      <c r="AE282" s="412"/>
      <c r="AF282" s="412"/>
      <c r="AG282" s="412"/>
      <c r="AH282" s="412"/>
      <c r="AI282" s="412"/>
      <c r="AJ282" s="412"/>
      <c r="AK282" s="412"/>
      <c r="AL282" s="412"/>
      <c r="AM282" s="298">
        <f>SUM(Y282:AL282)</f>
        <v>0</v>
      </c>
    </row>
    <row r="283" spans="1:39" ht="15" outlineLevel="1">
      <c r="B283" s="296" t="s">
        <v>251</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0</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c r="E285" s="297"/>
      <c r="F285" s="297"/>
      <c r="G285" s="297"/>
      <c r="H285" s="297"/>
      <c r="I285" s="297"/>
      <c r="J285" s="297"/>
      <c r="K285" s="297"/>
      <c r="L285" s="297"/>
      <c r="M285" s="297"/>
      <c r="N285" s="293"/>
      <c r="O285" s="297"/>
      <c r="P285" s="297"/>
      <c r="Q285" s="297"/>
      <c r="R285" s="297"/>
      <c r="S285" s="297"/>
      <c r="T285" s="297"/>
      <c r="U285" s="297"/>
      <c r="V285" s="297"/>
      <c r="W285" s="297"/>
      <c r="X285" s="297"/>
      <c r="Y285" s="412"/>
      <c r="Z285" s="412"/>
      <c r="AA285" s="412"/>
      <c r="AB285" s="412"/>
      <c r="AC285" s="412"/>
      <c r="AD285" s="412"/>
      <c r="AE285" s="412"/>
      <c r="AF285" s="412"/>
      <c r="AG285" s="412"/>
      <c r="AH285" s="412"/>
      <c r="AI285" s="412"/>
      <c r="AJ285" s="412"/>
      <c r="AK285" s="412"/>
      <c r="AL285" s="412"/>
      <c r="AM285" s="298">
        <f>SUM(Y285:AL285)</f>
        <v>0</v>
      </c>
    </row>
    <row r="286" spans="1:39" ht="15" outlineLevel="1">
      <c r="B286" s="296" t="s">
        <v>251</v>
      </c>
      <c r="C286" s="293" t="s">
        <v>164</v>
      </c>
      <c r="D286" s="297"/>
      <c r="E286" s="297"/>
      <c r="F286" s="297"/>
      <c r="G286" s="297"/>
      <c r="H286" s="297"/>
      <c r="I286" s="297"/>
      <c r="J286" s="297"/>
      <c r="K286" s="297"/>
      <c r="L286" s="297"/>
      <c r="M286" s="297"/>
      <c r="N286" s="470"/>
      <c r="O286" s="297"/>
      <c r="P286" s="297"/>
      <c r="Q286" s="297"/>
      <c r="R286" s="297"/>
      <c r="S286" s="297"/>
      <c r="T286" s="297"/>
      <c r="U286" s="297"/>
      <c r="V286" s="297"/>
      <c r="W286" s="297"/>
      <c r="X286" s="297"/>
      <c r="Y286" s="413">
        <f>Y285</f>
        <v>0</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2"/>
      <c r="Z288" s="412"/>
      <c r="AA288" s="412"/>
      <c r="AB288" s="412"/>
      <c r="AC288" s="412"/>
      <c r="AD288" s="412"/>
      <c r="AE288" s="412"/>
      <c r="AF288" s="412"/>
      <c r="AG288" s="412"/>
      <c r="AH288" s="412"/>
      <c r="AI288" s="412"/>
      <c r="AJ288" s="412"/>
      <c r="AK288" s="412"/>
      <c r="AL288" s="412"/>
      <c r="AM288" s="298">
        <f>SUM(Y288:AL288)</f>
        <v>0</v>
      </c>
    </row>
    <row r="289" spans="1:39" ht="15" outlineLevel="1">
      <c r="B289" s="296" t="s">
        <v>251</v>
      </c>
      <c r="C289" s="293" t="s">
        <v>164</v>
      </c>
      <c r="D289" s="297"/>
      <c r="E289" s="297"/>
      <c r="F289" s="297"/>
      <c r="G289" s="297"/>
      <c r="H289" s="297"/>
      <c r="I289" s="297"/>
      <c r="J289" s="297"/>
      <c r="K289" s="297"/>
      <c r="L289" s="297"/>
      <c r="M289" s="297"/>
      <c r="N289" s="470"/>
      <c r="O289" s="297"/>
      <c r="P289" s="297"/>
      <c r="Q289" s="297"/>
      <c r="R289" s="297"/>
      <c r="S289" s="297"/>
      <c r="T289" s="297"/>
      <c r="U289" s="297"/>
      <c r="V289" s="297"/>
      <c r="W289" s="297"/>
      <c r="X289" s="297"/>
      <c r="Y289" s="413">
        <f>Y288</f>
        <v>0</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ht="15" outlineLevel="1">
      <c r="B292" s="296" t="s">
        <v>251</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0</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251</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t="15" outlineLevel="1">
      <c r="B298" s="296" t="s">
        <v>251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488</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251</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251</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17"/>
      <c r="Z307" s="505"/>
      <c r="AA307" s="505"/>
      <c r="AB307" s="505"/>
      <c r="AC307" s="417"/>
      <c r="AD307" s="417"/>
      <c r="AE307" s="417"/>
      <c r="AF307" s="417"/>
      <c r="AG307" s="417"/>
      <c r="AH307" s="417"/>
      <c r="AI307" s="417"/>
      <c r="AJ307" s="417"/>
      <c r="AK307" s="417"/>
      <c r="AL307" s="417"/>
      <c r="AM307" s="298">
        <f>SUM(Y307:AL307)</f>
        <v>0</v>
      </c>
    </row>
    <row r="308" spans="1:39" ht="15" outlineLevel="1">
      <c r="B308" s="296" t="s">
        <v>251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0</v>
      </c>
      <c r="AA308" s="413">
        <f t="shared" ref="AA308:AL308" si="86">AA307</f>
        <v>0</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17"/>
      <c r="Z310" s="505"/>
      <c r="AA310" s="417"/>
      <c r="AB310" s="417"/>
      <c r="AC310" s="417"/>
      <c r="AD310" s="417"/>
      <c r="AE310" s="417"/>
      <c r="AF310" s="417"/>
      <c r="AG310" s="417"/>
      <c r="AH310" s="417"/>
      <c r="AI310" s="417"/>
      <c r="AJ310" s="417"/>
      <c r="AK310" s="417"/>
      <c r="AL310" s="417"/>
      <c r="AM310" s="298">
        <f>SUM(Y310:AL310)</f>
        <v>0</v>
      </c>
    </row>
    <row r="311" spans="1:39" ht="15" outlineLevel="1">
      <c r="B311" s="296" t="s">
        <v>251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0</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17"/>
      <c r="Z319" s="417"/>
      <c r="AA319" s="505"/>
      <c r="AB319" s="417"/>
      <c r="AC319" s="417"/>
      <c r="AD319" s="417"/>
      <c r="AE319" s="417"/>
      <c r="AF319" s="417"/>
      <c r="AG319" s="417"/>
      <c r="AH319" s="417"/>
      <c r="AI319" s="417"/>
      <c r="AJ319" s="417"/>
      <c r="AK319" s="417"/>
      <c r="AL319" s="417"/>
      <c r="AM319" s="298">
        <f>SUM(Y319:AL319)</f>
        <v>0</v>
      </c>
    </row>
    <row r="320" spans="1:39" ht="15" outlineLevel="1">
      <c r="B320" s="296" t="s">
        <v>251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489</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251</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490</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251</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251</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251</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251</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251</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251</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251</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c r="E348" s="297"/>
      <c r="F348" s="297"/>
      <c r="G348" s="297"/>
      <c r="H348" s="297"/>
      <c r="I348" s="297"/>
      <c r="J348" s="297"/>
      <c r="K348" s="297"/>
      <c r="L348" s="297"/>
      <c r="M348" s="297"/>
      <c r="N348" s="293"/>
      <c r="O348" s="297"/>
      <c r="P348" s="297"/>
      <c r="Q348" s="297"/>
      <c r="R348" s="297"/>
      <c r="S348" s="297"/>
      <c r="T348" s="297"/>
      <c r="U348" s="297"/>
      <c r="V348" s="297"/>
      <c r="W348" s="297"/>
      <c r="X348" s="297"/>
      <c r="Y348" s="472"/>
      <c r="Z348" s="412"/>
      <c r="AA348" s="412"/>
      <c r="AB348" s="412"/>
      <c r="AC348" s="412"/>
      <c r="AD348" s="412"/>
      <c r="AE348" s="412"/>
      <c r="AF348" s="412"/>
      <c r="AG348" s="412"/>
      <c r="AH348" s="412"/>
      <c r="AI348" s="412"/>
      <c r="AJ348" s="412"/>
      <c r="AK348" s="412"/>
      <c r="AL348" s="412"/>
      <c r="AM348" s="298">
        <f>SUM(Y348:AL348)</f>
        <v>0</v>
      </c>
    </row>
    <row r="349" spans="1:39" ht="15" outlineLevel="1">
      <c r="B349" s="296" t="s">
        <v>251</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0</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491</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251</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251</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251</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251</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251</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251</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492</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251</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493</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494</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495</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251</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496</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251</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252</v>
      </c>
      <c r="C384" s="331"/>
      <c r="D384" s="331">
        <f>SUM(D279:D382)</f>
        <v>0</v>
      </c>
      <c r="E384" s="331"/>
      <c r="F384" s="331"/>
      <c r="G384" s="331"/>
      <c r="H384" s="331"/>
      <c r="I384" s="331"/>
      <c r="J384" s="331"/>
      <c r="K384" s="331"/>
      <c r="L384" s="331"/>
      <c r="M384" s="331"/>
      <c r="N384" s="331"/>
      <c r="O384" s="331">
        <f>SUM(O279:O382)</f>
        <v>0</v>
      </c>
      <c r="P384" s="331"/>
      <c r="Q384" s="331"/>
      <c r="R384" s="331"/>
      <c r="S384" s="331"/>
      <c r="T384" s="331"/>
      <c r="U384" s="331"/>
      <c r="V384" s="331"/>
      <c r="W384" s="331"/>
      <c r="X384" s="331"/>
      <c r="Y384" s="331">
        <f>IF(Y278="kWh",SUMPRODUCT(D279:D382,Y279:Y382))</f>
        <v>0</v>
      </c>
      <c r="Z384" s="331">
        <f>IF(Z278="kWh",SUMPRODUCT(D279:D382,Z279:Z382))</f>
        <v>0</v>
      </c>
      <c r="AA384" s="331">
        <f>IF(AA278="kW",SUMPRODUCT(N279:N382,O279:O382,AA279:AA382),SUMPRODUCT(D279:D382,AA279:AA382))</f>
        <v>0</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253</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0</v>
      </c>
      <c r="Z388" s="380">
        <f t="shared" si="110"/>
        <v>0</v>
      </c>
      <c r="AA388" s="380">
        <f t="shared" si="110"/>
        <v>0</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0</v>
      </c>
      <c r="Z389" s="380">
        <f t="shared" si="111"/>
        <v>0</v>
      </c>
      <c r="AA389" s="380">
        <f t="shared" si="111"/>
        <v>0</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2">Z384*Z387</f>
        <v>0</v>
      </c>
      <c r="AA390" s="380">
        <f t="shared" si="112"/>
        <v>0</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31">
        <f>SUM(Y390:AL390)</f>
        <v>0</v>
      </c>
    </row>
    <row r="391" spans="1:41" s="382" customFormat="1" ht="15.75">
      <c r="A391" s="513"/>
      <c r="B391" s="351" t="s">
        <v>259</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4">SUM(AA388:AA390)</f>
        <v>0</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0</v>
      </c>
    </row>
    <row r="392" spans="1:41" s="382" customFormat="1" ht="15.75">
      <c r="A392" s="513"/>
      <c r="B392" s="351" t="s">
        <v>254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513"/>
      <c r="B393" s="351" t="s">
        <v>266</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0</v>
      </c>
      <c r="Z395" s="293">
        <f>SUMPRODUCT(E279:E382,Z279:Z382)</f>
        <v>0</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0</v>
      </c>
      <c r="Z396" s="293">
        <f>SUMPRODUCT(F279:F382,Z279:Z382)</f>
        <v>0</v>
      </c>
      <c r="AA396" s="293">
        <f>IF(AA278="kW",SUMPRODUCT(N279:N382,Q279:Q382,AA279:AA382),SUMPRODUCT(F279:F382,AA279:AA382))</f>
        <v>0</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0</v>
      </c>
      <c r="Z397" s="293">
        <f>SUMPRODUCT(G279:G382,Z279:Z382)</f>
        <v>0</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0</v>
      </c>
      <c r="Z398" s="293">
        <f>SUMPRODUCT(H279:H382,Z279:Z382)</f>
        <v>0</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0</v>
      </c>
      <c r="Z399" s="293">
        <f>SUMPRODUCT(I279:I382,Z279:Z382)</f>
        <v>0</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0</v>
      </c>
      <c r="Z400" s="293">
        <f>SUMPRODUCT(J279:J382,Z279:Z382)</f>
        <v>0</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0</v>
      </c>
      <c r="Z401" s="328">
        <f>SUMPRODUCT(K279:K382,Z279:Z382)</f>
        <v>0</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604</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260</v>
      </c>
      <c r="C404" s="283"/>
      <c r="D404" s="592" t="s">
        <v>526</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01" t="s">
        <v>212</v>
      </c>
      <c r="C405" s="803" t="s">
        <v>33</v>
      </c>
      <c r="D405" s="286" t="s">
        <v>425</v>
      </c>
      <c r="E405" s="805" t="s">
        <v>210</v>
      </c>
      <c r="F405" s="806"/>
      <c r="G405" s="806"/>
      <c r="H405" s="806"/>
      <c r="I405" s="806"/>
      <c r="J405" s="806"/>
      <c r="K405" s="806"/>
      <c r="L405" s="806"/>
      <c r="M405" s="807"/>
      <c r="N405" s="808" t="s">
        <v>214</v>
      </c>
      <c r="O405" s="286" t="s">
        <v>426</v>
      </c>
      <c r="P405" s="805" t="s">
        <v>213</v>
      </c>
      <c r="Q405" s="806"/>
      <c r="R405" s="806"/>
      <c r="S405" s="806"/>
      <c r="T405" s="806"/>
      <c r="U405" s="806"/>
      <c r="V405" s="806"/>
      <c r="W405" s="806"/>
      <c r="X405" s="807"/>
      <c r="Y405" s="798" t="s">
        <v>245</v>
      </c>
      <c r="Z405" s="799"/>
      <c r="AA405" s="799"/>
      <c r="AB405" s="799"/>
      <c r="AC405" s="799"/>
      <c r="AD405" s="799"/>
      <c r="AE405" s="799"/>
      <c r="AF405" s="799"/>
      <c r="AG405" s="799"/>
      <c r="AH405" s="799"/>
      <c r="AI405" s="799"/>
      <c r="AJ405" s="799"/>
      <c r="AK405" s="799"/>
      <c r="AL405" s="799"/>
      <c r="AM405" s="800"/>
    </row>
    <row r="406" spans="1:40" ht="45.75" customHeight="1">
      <c r="B406" s="802"/>
      <c r="C406" s="804"/>
      <c r="D406" s="287">
        <v>2014</v>
      </c>
      <c r="E406" s="287">
        <v>2015</v>
      </c>
      <c r="F406" s="287">
        <v>2016</v>
      </c>
      <c r="G406" s="287">
        <v>2017</v>
      </c>
      <c r="H406" s="287">
        <v>2018</v>
      </c>
      <c r="I406" s="287">
        <v>2019</v>
      </c>
      <c r="J406" s="287">
        <v>2020</v>
      </c>
      <c r="K406" s="287">
        <v>2021</v>
      </c>
      <c r="L406" s="287">
        <v>2022</v>
      </c>
      <c r="M406" s="287">
        <v>2023</v>
      </c>
      <c r="N406" s="809"/>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
      </c>
      <c r="AB406" s="287" t="str">
        <f>'1.  LRAMVA Summary'!G50</f>
        <v/>
      </c>
      <c r="AC406" s="287" t="str">
        <f>'1.  LRAMVA Summary'!H50</f>
        <v/>
      </c>
      <c r="AD406" s="287" t="str">
        <f>'1.  LRAMVA Summary'!I50</f>
        <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f>'1.  LRAMVA Summary'!F51</f>
        <v>0</v>
      </c>
      <c r="AB407" s="293">
        <f>'1.  LRAMVA Summary'!G51</f>
        <v>0</v>
      </c>
      <c r="AC407" s="293">
        <f>'1.  LRAMVA Summary'!H51</f>
        <v>0</v>
      </c>
      <c r="AD407" s="293">
        <f>'1.  LRAMVA Summary'!I51</f>
        <v>0</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c r="E408" s="297"/>
      <c r="F408" s="297"/>
      <c r="G408" s="297"/>
      <c r="H408" s="297"/>
      <c r="I408" s="297"/>
      <c r="J408" s="297"/>
      <c r="K408" s="297"/>
      <c r="L408" s="297"/>
      <c r="M408" s="297"/>
      <c r="N408" s="293"/>
      <c r="O408" s="297"/>
      <c r="P408" s="297"/>
      <c r="Q408" s="297"/>
      <c r="R408" s="297"/>
      <c r="S408" s="297"/>
      <c r="T408" s="297"/>
      <c r="U408" s="297"/>
      <c r="V408" s="297"/>
      <c r="W408" s="297"/>
      <c r="X408" s="297"/>
      <c r="Y408" s="472"/>
      <c r="Z408" s="412"/>
      <c r="AA408" s="412"/>
      <c r="AB408" s="412"/>
      <c r="AC408" s="412"/>
      <c r="AD408" s="412"/>
      <c r="AE408" s="412"/>
      <c r="AF408" s="412"/>
      <c r="AG408" s="412"/>
      <c r="AH408" s="412"/>
      <c r="AI408" s="412"/>
      <c r="AJ408" s="412"/>
      <c r="AK408" s="412"/>
      <c r="AL408" s="412"/>
      <c r="AM408" s="298">
        <f>SUM(Y408:AL408)</f>
        <v>0</v>
      </c>
    </row>
    <row r="409" spans="1:40" ht="15" outlineLevel="1">
      <c r="B409" s="296" t="s">
        <v>261</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0</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c r="E411" s="297"/>
      <c r="F411" s="297"/>
      <c r="G411" s="297"/>
      <c r="H411" s="297"/>
      <c r="I411" s="297"/>
      <c r="J411" s="297"/>
      <c r="K411" s="297"/>
      <c r="L411" s="297"/>
      <c r="M411" s="297"/>
      <c r="N411" s="293"/>
      <c r="O411" s="297"/>
      <c r="P411" s="297"/>
      <c r="Q411" s="297"/>
      <c r="R411" s="297"/>
      <c r="S411" s="297"/>
      <c r="T411" s="297"/>
      <c r="U411" s="297"/>
      <c r="V411" s="297"/>
      <c r="W411" s="297"/>
      <c r="X411" s="297"/>
      <c r="Y411" s="472"/>
      <c r="Z411" s="412"/>
      <c r="AA411" s="412"/>
      <c r="AB411" s="412"/>
      <c r="AC411" s="412"/>
      <c r="AD411" s="412"/>
      <c r="AE411" s="412"/>
      <c r="AF411" s="412"/>
      <c r="AG411" s="412"/>
      <c r="AH411" s="412"/>
      <c r="AI411" s="412"/>
      <c r="AJ411" s="412"/>
      <c r="AK411" s="412"/>
      <c r="AL411" s="412"/>
      <c r="AM411" s="298">
        <f>SUM(Y411:AL411)</f>
        <v>0</v>
      </c>
    </row>
    <row r="412" spans="1:40" ht="15" outlineLevel="1">
      <c r="B412" s="296" t="s">
        <v>261</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0</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c r="E414" s="297"/>
      <c r="F414" s="297"/>
      <c r="G414" s="297"/>
      <c r="H414" s="297"/>
      <c r="I414" s="297"/>
      <c r="J414" s="297"/>
      <c r="K414" s="297"/>
      <c r="L414" s="297"/>
      <c r="M414" s="297"/>
      <c r="N414" s="293"/>
      <c r="O414" s="297"/>
      <c r="P414" s="297"/>
      <c r="Q414" s="297"/>
      <c r="R414" s="297"/>
      <c r="S414" s="297"/>
      <c r="T414" s="297"/>
      <c r="U414" s="297"/>
      <c r="V414" s="297"/>
      <c r="W414" s="297"/>
      <c r="X414" s="297"/>
      <c r="Y414" s="472"/>
      <c r="Z414" s="412"/>
      <c r="AA414" s="412"/>
      <c r="AB414" s="412"/>
      <c r="AC414" s="412"/>
      <c r="AD414" s="412"/>
      <c r="AE414" s="412"/>
      <c r="AF414" s="412"/>
      <c r="AG414" s="412"/>
      <c r="AH414" s="412"/>
      <c r="AI414" s="412"/>
      <c r="AJ414" s="412"/>
      <c r="AK414" s="412"/>
      <c r="AL414" s="412"/>
      <c r="AM414" s="298">
        <f>SUM(Y414:AL414)</f>
        <v>0</v>
      </c>
    </row>
    <row r="415" spans="1:40" ht="15" outlineLevel="1">
      <c r="B415" s="296" t="s">
        <v>261</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0</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c r="E417" s="297"/>
      <c r="F417" s="297"/>
      <c r="G417" s="297"/>
      <c r="H417" s="297"/>
      <c r="I417" s="297"/>
      <c r="J417" s="297"/>
      <c r="K417" s="297"/>
      <c r="L417" s="297"/>
      <c r="M417" s="297"/>
      <c r="N417" s="293"/>
      <c r="O417" s="297"/>
      <c r="P417" s="297"/>
      <c r="Q417" s="297"/>
      <c r="R417" s="297"/>
      <c r="S417" s="297"/>
      <c r="T417" s="297"/>
      <c r="U417" s="297"/>
      <c r="V417" s="297"/>
      <c r="W417" s="297"/>
      <c r="X417" s="297"/>
      <c r="Y417" s="472"/>
      <c r="Z417" s="412"/>
      <c r="AA417" s="412"/>
      <c r="AB417" s="412"/>
      <c r="AC417" s="412"/>
      <c r="AD417" s="412"/>
      <c r="AE417" s="412"/>
      <c r="AF417" s="412"/>
      <c r="AG417" s="412"/>
      <c r="AH417" s="412"/>
      <c r="AI417" s="412"/>
      <c r="AJ417" s="412"/>
      <c r="AK417" s="412"/>
      <c r="AL417" s="412"/>
      <c r="AM417" s="298">
        <f>SUM(Y417:AL417)</f>
        <v>0</v>
      </c>
    </row>
    <row r="418" spans="1:39" ht="15" outlineLevel="1">
      <c r="B418" s="296" t="s">
        <v>261</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0</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c r="E420" s="297"/>
      <c r="F420" s="297"/>
      <c r="G420" s="297"/>
      <c r="H420" s="297"/>
      <c r="I420" s="297"/>
      <c r="J420" s="297"/>
      <c r="K420" s="297"/>
      <c r="L420" s="297"/>
      <c r="M420" s="297"/>
      <c r="N420" s="293"/>
      <c r="O420" s="297"/>
      <c r="P420" s="297"/>
      <c r="Q420" s="297"/>
      <c r="R420" s="297"/>
      <c r="S420" s="297"/>
      <c r="T420" s="297"/>
      <c r="U420" s="297"/>
      <c r="V420" s="297"/>
      <c r="W420" s="297"/>
      <c r="X420" s="297"/>
      <c r="Y420" s="472"/>
      <c r="Z420" s="412"/>
      <c r="AA420" s="412"/>
      <c r="AB420" s="412"/>
      <c r="AC420" s="412"/>
      <c r="AD420" s="412"/>
      <c r="AE420" s="412"/>
      <c r="AF420" s="412"/>
      <c r="AG420" s="412"/>
      <c r="AH420" s="412"/>
      <c r="AI420" s="412"/>
      <c r="AJ420" s="412"/>
      <c r="AK420" s="412"/>
      <c r="AL420" s="412"/>
      <c r="AM420" s="298">
        <f>SUM(Y420:AL420)</f>
        <v>0</v>
      </c>
    </row>
    <row r="421" spans="1:39" ht="15" outlineLevel="1">
      <c r="B421" s="296" t="s">
        <v>261</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0</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261</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c r="E426" s="297"/>
      <c r="F426" s="297"/>
      <c r="G426" s="297"/>
      <c r="H426" s="297"/>
      <c r="I426" s="297"/>
      <c r="J426" s="297"/>
      <c r="K426" s="297"/>
      <c r="L426" s="297"/>
      <c r="M426" s="297"/>
      <c r="N426" s="293"/>
      <c r="O426" s="297"/>
      <c r="P426" s="297"/>
      <c r="Q426" s="297"/>
      <c r="R426" s="297"/>
      <c r="S426" s="297"/>
      <c r="T426" s="297"/>
      <c r="U426" s="297"/>
      <c r="V426" s="297"/>
      <c r="W426" s="297"/>
      <c r="X426" s="297"/>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261</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488</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261</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c r="E432" s="297"/>
      <c r="F432" s="297"/>
      <c r="G432" s="297"/>
      <c r="H432" s="297"/>
      <c r="I432" s="297"/>
      <c r="J432" s="297"/>
      <c r="K432" s="297"/>
      <c r="L432" s="297"/>
      <c r="M432" s="297"/>
      <c r="N432" s="293"/>
      <c r="O432" s="297"/>
      <c r="P432" s="297"/>
      <c r="Q432" s="297"/>
      <c r="R432" s="297"/>
      <c r="S432" s="297"/>
      <c r="T432" s="297"/>
      <c r="U432" s="297"/>
      <c r="V432" s="297"/>
      <c r="W432" s="297"/>
      <c r="X432" s="297"/>
      <c r="Y432" s="412"/>
      <c r="Z432" s="412"/>
      <c r="AA432" s="412"/>
      <c r="AB432" s="412"/>
      <c r="AC432" s="412"/>
      <c r="AD432" s="412"/>
      <c r="AE432" s="412"/>
      <c r="AF432" s="412"/>
      <c r="AG432" s="412"/>
      <c r="AH432" s="412"/>
      <c r="AI432" s="412"/>
      <c r="AJ432" s="412"/>
      <c r="AK432" s="412"/>
      <c r="AL432" s="412"/>
      <c r="AM432" s="298">
        <f>SUM(Y432:AL432)</f>
        <v>0</v>
      </c>
    </row>
    <row r="433" spans="1:39" ht="15" outlineLevel="1">
      <c r="B433" s="296" t="s">
        <v>261</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17"/>
      <c r="Z436" s="471"/>
      <c r="AA436" s="471"/>
      <c r="AB436" s="471"/>
      <c r="AC436" s="417"/>
      <c r="AD436" s="417"/>
      <c r="AE436" s="417"/>
      <c r="AF436" s="417"/>
      <c r="AG436" s="417"/>
      <c r="AH436" s="417"/>
      <c r="AI436" s="417"/>
      <c r="AJ436" s="417"/>
      <c r="AK436" s="417"/>
      <c r="AL436" s="417"/>
      <c r="AM436" s="298">
        <f>SUM(Y436:AL436)</f>
        <v>0</v>
      </c>
    </row>
    <row r="437" spans="1:39" ht="15" outlineLevel="1">
      <c r="B437" s="296" t="s">
        <v>261</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0</v>
      </c>
      <c r="AA437" s="413">
        <f t="shared" ref="AA437:AL437" si="127">AA436</f>
        <v>0</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7"/>
      <c r="Z439" s="471"/>
      <c r="AA439" s="417"/>
      <c r="AB439" s="417"/>
      <c r="AC439" s="417"/>
      <c r="AD439" s="417"/>
      <c r="AE439" s="417"/>
      <c r="AF439" s="417"/>
      <c r="AG439" s="417"/>
      <c r="AH439" s="417"/>
      <c r="AI439" s="417"/>
      <c r="AJ439" s="417"/>
      <c r="AK439" s="417"/>
      <c r="AL439" s="417"/>
      <c r="AM439" s="298">
        <f>SUM(Y439:AL439)</f>
        <v>0</v>
      </c>
    </row>
    <row r="440" spans="1:39" ht="15" outlineLevel="1">
      <c r="B440" s="296" t="s">
        <v>261</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0</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261</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outlineLevel="1">
      <c r="B446" s="296" t="s">
        <v>261</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c r="E448" s="297"/>
      <c r="F448" s="297"/>
      <c r="G448" s="297"/>
      <c r="H448" s="297"/>
      <c r="I448" s="297"/>
      <c r="J448" s="297"/>
      <c r="K448" s="297"/>
      <c r="L448" s="297"/>
      <c r="M448" s="297"/>
      <c r="N448" s="297">
        <v>12</v>
      </c>
      <c r="O448" s="297"/>
      <c r="P448" s="297"/>
      <c r="Q448" s="297"/>
      <c r="R448" s="297"/>
      <c r="S448" s="297"/>
      <c r="T448" s="297"/>
      <c r="U448" s="297"/>
      <c r="V448" s="297"/>
      <c r="W448" s="297"/>
      <c r="X448" s="297"/>
      <c r="Y448" s="417"/>
      <c r="Z448" s="417"/>
      <c r="AA448" s="471"/>
      <c r="AB448" s="417"/>
      <c r="AC448" s="417"/>
      <c r="AD448" s="417"/>
      <c r="AE448" s="417"/>
      <c r="AF448" s="417"/>
      <c r="AG448" s="417"/>
      <c r="AH448" s="417"/>
      <c r="AI448" s="417"/>
      <c r="AJ448" s="417"/>
      <c r="AK448" s="417"/>
      <c r="AL448" s="417"/>
      <c r="AM448" s="298">
        <f>SUM(Y448:AL448)</f>
        <v>0</v>
      </c>
    </row>
    <row r="449" spans="1:39" ht="15" outlineLevel="1">
      <c r="B449" s="296" t="s">
        <v>261</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0</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489</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261</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490</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261</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261</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261</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261</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261</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261</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261</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72"/>
      <c r="Z477" s="412"/>
      <c r="AA477" s="412"/>
      <c r="AB477" s="412"/>
      <c r="AC477" s="412"/>
      <c r="AD477" s="412"/>
      <c r="AE477" s="412"/>
      <c r="AF477" s="412"/>
      <c r="AG477" s="412"/>
      <c r="AH477" s="412"/>
      <c r="AI477" s="412"/>
      <c r="AJ477" s="412"/>
      <c r="AK477" s="412"/>
      <c r="AL477" s="412"/>
      <c r="AM477" s="298">
        <f>SUM(Y477:AL477)</f>
        <v>0</v>
      </c>
    </row>
    <row r="478" spans="1:39" ht="15" outlineLevel="1">
      <c r="B478" s="296" t="s">
        <v>261</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0</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491</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261</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261</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261</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261</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261</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261</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492</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261</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493</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494</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261</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495</v>
      </c>
      <c r="C507" s="293" t="s">
        <v>25</v>
      </c>
      <c r="D507" s="297"/>
      <c r="E507" s="297"/>
      <c r="F507" s="297"/>
      <c r="G507" s="297"/>
      <c r="H507" s="297"/>
      <c r="I507" s="297"/>
      <c r="J507" s="297"/>
      <c r="K507" s="297"/>
      <c r="L507" s="297"/>
      <c r="M507" s="297"/>
      <c r="N507" s="297">
        <v>0</v>
      </c>
      <c r="O507" s="297"/>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 outlineLevel="1">
      <c r="A508" s="511"/>
      <c r="B508" s="326" t="s">
        <v>261</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496</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261</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262</v>
      </c>
      <c r="C513" s="331"/>
      <c r="D513" s="331">
        <f>SUM(D408:D511)</f>
        <v>0</v>
      </c>
      <c r="E513" s="331"/>
      <c r="F513" s="331"/>
      <c r="G513" s="331"/>
      <c r="H513" s="331"/>
      <c r="I513" s="331"/>
      <c r="J513" s="331"/>
      <c r="K513" s="331"/>
      <c r="L513" s="331"/>
      <c r="M513" s="331"/>
      <c r="N513" s="331"/>
      <c r="O513" s="331">
        <f>SUM(O408:O511)</f>
        <v>0</v>
      </c>
      <c r="P513" s="331"/>
      <c r="Q513" s="331"/>
      <c r="R513" s="331"/>
      <c r="S513" s="331"/>
      <c r="T513" s="331"/>
      <c r="U513" s="331"/>
      <c r="V513" s="331"/>
      <c r="W513" s="331"/>
      <c r="X513" s="331"/>
      <c r="Y513" s="331">
        <f>IF(Y407="kWh",SUMPRODUCT(D408:D511,Y408:Y511))</f>
        <v>0</v>
      </c>
      <c r="Z513" s="331">
        <f>IF(Z407="kWh",SUMPRODUCT(D408:D511,Z408:Z511))</f>
        <v>0</v>
      </c>
      <c r="AA513" s="331">
        <f>IF(AA407="kW",SUMPRODUCT(N408:N511,O408:O511,AA408:AA511),SUMPRODUCT(D408:D511,AA408:AA511))</f>
        <v>0</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263</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0</v>
      </c>
      <c r="Z516" s="343">
        <f>HLOOKUP(Z$20,'3.  Distribution Rates'!$C$122:$P$133,6,FALSE)</f>
        <v>0</v>
      </c>
      <c r="AA516" s="343">
        <f>HLOOKUP(AA$20,'3.  Distribution Rates'!$C$122:$P$133,6,FALSE)</f>
        <v>0</v>
      </c>
      <c r="AB516" s="343">
        <f>HLOOKUP(AB$20,'3.  Distribution Rates'!$C$122:$P$133,6,FALSE)</f>
        <v>0</v>
      </c>
      <c r="AC516" s="343">
        <f>HLOOKUP(AC$20,'3.  Distribution Rates'!$C$122:$P$133,6,FALSE)</f>
        <v>0</v>
      </c>
      <c r="AD516" s="343">
        <f>HLOOKUP(AD$20,'3.  Distribution Rates'!$C$122:$P$133,6,FALSE)</f>
        <v>0</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0</v>
      </c>
      <c r="Z517" s="380">
        <f t="shared" ref="Z517:AL517" si="151">Z137*Z516</f>
        <v>0</v>
      </c>
      <c r="AA517" s="380">
        <f t="shared" si="151"/>
        <v>0</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31">
        <f>SUM(Y517:AL517)</f>
        <v>0</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0</v>
      </c>
      <c r="Z518" s="380">
        <f t="shared" ref="Z518:AL518" si="152">Z266*Z516</f>
        <v>0</v>
      </c>
      <c r="AA518" s="380">
        <f t="shared" si="152"/>
        <v>0</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31">
        <f>SUM(Y518:AL518)</f>
        <v>0</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0</v>
      </c>
      <c r="Z519" s="380">
        <f t="shared" ref="Z519:AL519" si="153">Z395*Z516</f>
        <v>0</v>
      </c>
      <c r="AA519" s="380">
        <f t="shared" si="153"/>
        <v>0</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31">
        <f>SUM(Y519:AL519)</f>
        <v>0</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0</v>
      </c>
      <c r="Z520" s="380">
        <f t="shared" ref="Z520:AK520" si="154">Z513*Z516</f>
        <v>0</v>
      </c>
      <c r="AA520" s="380">
        <f t="shared" si="154"/>
        <v>0</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31">
        <f>SUM(Y520:AL520)</f>
        <v>0</v>
      </c>
    </row>
    <row r="521" spans="2:41" ht="15.75">
      <c r="B521" s="351" t="s">
        <v>264</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0</v>
      </c>
      <c r="Z521" s="348">
        <f t="shared" ref="Z521:AK521" si="155">SUM(Z517:Z520)</f>
        <v>0</v>
      </c>
      <c r="AA521" s="348">
        <f t="shared" si="155"/>
        <v>0</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0</v>
      </c>
    </row>
    <row r="522" spans="2:41" ht="15.75">
      <c r="B522" s="351" t="s">
        <v>265</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56">Z514*Z516</f>
        <v>0</v>
      </c>
      <c r="AA522" s="349">
        <f>AA514*AA516</f>
        <v>0</v>
      </c>
      <c r="AB522" s="349">
        <f t="shared" si="156"/>
        <v>0</v>
      </c>
      <c r="AC522" s="349">
        <f t="shared" si="156"/>
        <v>0</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0</v>
      </c>
    </row>
    <row r="523" spans="2:41" ht="15.75">
      <c r="B523" s="351" t="s">
        <v>267</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0</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0</v>
      </c>
      <c r="Z526" s="293">
        <f>SUMPRODUCT(E408:E511,Z408:Z511)</f>
        <v>0</v>
      </c>
      <c r="AA526" s="293">
        <f>IF(AA407="kW",SUMPRODUCT(N408:N511,P408:P511,AA408:AA511),SUMPRODUCT(E408:E511,AA408:AA511))</f>
        <v>0</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0</v>
      </c>
      <c r="Z527" s="293">
        <f>SUMPRODUCT(F408:F511,Z408:Z511)</f>
        <v>0</v>
      </c>
      <c r="AA527" s="293">
        <f>IF(AA407="kW",SUMPRODUCT(N408:N511,Q408:Q511,AA408:AA511),SUMPRODUCT(F408:F511,AA408:AA511))</f>
        <v>0</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0</v>
      </c>
      <c r="Z528" s="293">
        <f>SUMPRODUCT(G408:G511,Z408:Z511)</f>
        <v>0</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0</v>
      </c>
      <c r="Z529" s="293">
        <f>SUMPRODUCT(H408:H511,Z408:Z511)</f>
        <v>0</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0</v>
      </c>
      <c r="Z530" s="293">
        <f>SUMPRODUCT(I408:I511,Z408:Z511)</f>
        <v>0</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0</v>
      </c>
      <c r="Z531" s="328">
        <f>SUMPRODUCT(J408:J511,Z408:Z511)</f>
        <v>0</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604</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531</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22" zoomScale="90" zoomScaleNormal="90" workbookViewId="0">
      <pane xSplit="2" topLeftCell="C1" activePane="topRight" state="frozen"/>
      <selection pane="topRight" activeCell="N199" sqref="N199"/>
    </sheetView>
  </sheetViews>
  <sheetFormatPr defaultRowHeight="15" outlineLevelRow="1" outlineLevelCol="1"/>
  <cols>
    <col min="1" max="1" width="4.5703125" style="524" customWidth="1"/>
    <col min="2" max="2" width="44.140625" style="429" customWidth="1"/>
    <col min="3" max="3" width="13.42578125" style="429" customWidth="1"/>
    <col min="4" max="4" width="17" style="429" customWidth="1"/>
    <col min="5" max="13" width="9.140625" style="429"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11"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11"/>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11"/>
      <c r="C16" s="793" t="s">
        <v>556</v>
      </c>
      <c r="D16" s="794"/>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11" t="s">
        <v>509</v>
      </c>
      <c r="C18" s="810" t="s">
        <v>688</v>
      </c>
      <c r="D18" s="810"/>
      <c r="E18" s="810"/>
      <c r="F18" s="810"/>
      <c r="G18" s="810"/>
      <c r="H18" s="810"/>
      <c r="I18" s="810"/>
      <c r="J18" s="810"/>
      <c r="K18" s="810"/>
      <c r="L18" s="810"/>
      <c r="M18" s="810"/>
      <c r="N18" s="810"/>
      <c r="O18" s="810"/>
      <c r="P18" s="810"/>
      <c r="Q18" s="810"/>
      <c r="R18" s="810"/>
      <c r="S18" s="810"/>
      <c r="T18" s="810"/>
      <c r="U18" s="810"/>
      <c r="V18" s="810"/>
      <c r="W18" s="810"/>
      <c r="X18" s="810"/>
      <c r="Y18" s="608"/>
      <c r="Z18" s="608"/>
      <c r="AA18" s="608"/>
      <c r="AB18" s="608"/>
      <c r="AC18" s="608"/>
      <c r="AD18" s="608"/>
      <c r="AE18" s="272"/>
      <c r="AF18" s="267"/>
      <c r="AG18" s="267"/>
      <c r="AH18" s="267"/>
      <c r="AI18" s="267"/>
      <c r="AJ18" s="267"/>
      <c r="AK18" s="267"/>
      <c r="AL18" s="267"/>
      <c r="AM18" s="267"/>
    </row>
    <row r="19" spans="2:39" ht="45.75" customHeight="1">
      <c r="B19" s="811"/>
      <c r="C19" s="810" t="s">
        <v>587</v>
      </c>
      <c r="D19" s="810"/>
      <c r="E19" s="810"/>
      <c r="F19" s="810"/>
      <c r="G19" s="810"/>
      <c r="H19" s="810"/>
      <c r="I19" s="810"/>
      <c r="J19" s="810"/>
      <c r="K19" s="810"/>
      <c r="L19" s="810"/>
      <c r="M19" s="810"/>
      <c r="N19" s="810"/>
      <c r="O19" s="810"/>
      <c r="P19" s="810"/>
      <c r="Q19" s="810"/>
      <c r="R19" s="810"/>
      <c r="S19" s="810"/>
      <c r="T19" s="810"/>
      <c r="U19" s="810"/>
      <c r="V19" s="810"/>
      <c r="W19" s="810"/>
      <c r="X19" s="810"/>
      <c r="Y19" s="608"/>
      <c r="Z19" s="608"/>
      <c r="AA19" s="608"/>
      <c r="AB19" s="608"/>
      <c r="AC19" s="608"/>
      <c r="AD19" s="608"/>
      <c r="AE19" s="272"/>
      <c r="AF19" s="267"/>
      <c r="AG19" s="267"/>
      <c r="AH19" s="267"/>
      <c r="AI19" s="267"/>
      <c r="AJ19" s="267"/>
      <c r="AK19" s="267"/>
      <c r="AL19" s="267"/>
      <c r="AM19" s="267"/>
    </row>
    <row r="20" spans="2:39" ht="62.25" customHeight="1">
      <c r="B20" s="275"/>
      <c r="C20" s="810" t="s">
        <v>585</v>
      </c>
      <c r="D20" s="810"/>
      <c r="E20" s="810"/>
      <c r="F20" s="810"/>
      <c r="G20" s="810"/>
      <c r="H20" s="810"/>
      <c r="I20" s="810"/>
      <c r="J20" s="810"/>
      <c r="K20" s="810"/>
      <c r="L20" s="810"/>
      <c r="M20" s="810"/>
      <c r="N20" s="810"/>
      <c r="O20" s="810"/>
      <c r="P20" s="810"/>
      <c r="Q20" s="810"/>
      <c r="R20" s="810"/>
      <c r="S20" s="810"/>
      <c r="T20" s="810"/>
      <c r="U20" s="810"/>
      <c r="V20" s="810"/>
      <c r="W20" s="810"/>
      <c r="X20" s="810"/>
      <c r="Y20" s="608"/>
      <c r="Z20" s="608"/>
      <c r="AA20" s="608"/>
      <c r="AB20" s="608"/>
      <c r="AC20" s="608"/>
      <c r="AD20" s="608"/>
      <c r="AE20" s="430"/>
      <c r="AF20" s="267"/>
      <c r="AG20" s="267"/>
      <c r="AH20" s="267"/>
      <c r="AI20" s="267"/>
      <c r="AJ20" s="267"/>
      <c r="AK20" s="267"/>
      <c r="AL20" s="267"/>
      <c r="AM20" s="267"/>
    </row>
    <row r="21" spans="2:39" ht="37.5" customHeight="1">
      <c r="B21" s="275"/>
      <c r="C21" s="810" t="s">
        <v>655</v>
      </c>
      <c r="D21" s="810"/>
      <c r="E21" s="810"/>
      <c r="F21" s="810"/>
      <c r="G21" s="810"/>
      <c r="H21" s="810"/>
      <c r="I21" s="810"/>
      <c r="J21" s="810"/>
      <c r="K21" s="810"/>
      <c r="L21" s="810"/>
      <c r="M21" s="810"/>
      <c r="N21" s="810"/>
      <c r="O21" s="810"/>
      <c r="P21" s="810"/>
      <c r="Q21" s="810"/>
      <c r="R21" s="810"/>
      <c r="S21" s="810"/>
      <c r="T21" s="810"/>
      <c r="U21" s="810"/>
      <c r="V21" s="810"/>
      <c r="W21" s="810"/>
      <c r="X21" s="810"/>
      <c r="Y21" s="608"/>
      <c r="Z21" s="608"/>
      <c r="AA21" s="608"/>
      <c r="AB21" s="608"/>
      <c r="AC21" s="608"/>
      <c r="AD21" s="608"/>
      <c r="AE21" s="278"/>
      <c r="AF21" s="267"/>
      <c r="AG21" s="267"/>
      <c r="AH21" s="267"/>
      <c r="AI21" s="267"/>
      <c r="AJ21" s="267"/>
      <c r="AK21" s="267"/>
      <c r="AL21" s="267"/>
      <c r="AM21" s="267"/>
    </row>
    <row r="22" spans="2:39" ht="54.75" customHeight="1">
      <c r="B22" s="275"/>
      <c r="C22" s="810" t="s">
        <v>637</v>
      </c>
      <c r="D22" s="810"/>
      <c r="E22" s="810"/>
      <c r="F22" s="810"/>
      <c r="G22" s="810"/>
      <c r="H22" s="810"/>
      <c r="I22" s="810"/>
      <c r="J22" s="810"/>
      <c r="K22" s="810"/>
      <c r="L22" s="810"/>
      <c r="M22" s="810"/>
      <c r="N22" s="810"/>
      <c r="O22" s="810"/>
      <c r="P22" s="810"/>
      <c r="Q22" s="810"/>
      <c r="R22" s="810"/>
      <c r="S22" s="810"/>
      <c r="T22" s="810"/>
      <c r="U22" s="810"/>
      <c r="V22" s="810"/>
      <c r="W22" s="810"/>
      <c r="X22" s="810"/>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11" t="s">
        <v>532</v>
      </c>
      <c r="C24" s="598" t="s">
        <v>534</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11"/>
      <c r="C25" s="598" t="s">
        <v>535</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536</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537</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538</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539</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268</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01" t="s">
        <v>212</v>
      </c>
      <c r="C34" s="803" t="s">
        <v>33</v>
      </c>
      <c r="D34" s="286" t="s">
        <v>425</v>
      </c>
      <c r="E34" s="805" t="s">
        <v>210</v>
      </c>
      <c r="F34" s="806"/>
      <c r="G34" s="806"/>
      <c r="H34" s="806"/>
      <c r="I34" s="806"/>
      <c r="J34" s="806"/>
      <c r="K34" s="806"/>
      <c r="L34" s="806"/>
      <c r="M34" s="807"/>
      <c r="N34" s="808" t="s">
        <v>214</v>
      </c>
      <c r="O34" s="286" t="s">
        <v>426</v>
      </c>
      <c r="P34" s="805" t="s">
        <v>213</v>
      </c>
      <c r="Q34" s="806"/>
      <c r="R34" s="806"/>
      <c r="S34" s="806"/>
      <c r="T34" s="806"/>
      <c r="U34" s="806"/>
      <c r="V34" s="806"/>
      <c r="W34" s="806"/>
      <c r="X34" s="807"/>
      <c r="Y34" s="798" t="s">
        <v>245</v>
      </c>
      <c r="Z34" s="799"/>
      <c r="AA34" s="799"/>
      <c r="AB34" s="799"/>
      <c r="AC34" s="799"/>
      <c r="AD34" s="799"/>
      <c r="AE34" s="799"/>
      <c r="AF34" s="799"/>
      <c r="AG34" s="799"/>
      <c r="AH34" s="799"/>
      <c r="AI34" s="799"/>
      <c r="AJ34" s="799"/>
      <c r="AK34" s="799"/>
      <c r="AL34" s="799"/>
      <c r="AM34" s="800"/>
    </row>
    <row r="35" spans="1:39" ht="65.25" customHeight="1">
      <c r="B35" s="802"/>
      <c r="C35" s="804"/>
      <c r="D35" s="287">
        <v>2015</v>
      </c>
      <c r="E35" s="287">
        <v>2016</v>
      </c>
      <c r="F35" s="287">
        <v>2017</v>
      </c>
      <c r="G35" s="287">
        <v>2018</v>
      </c>
      <c r="H35" s="287">
        <v>2019</v>
      </c>
      <c r="I35" s="287">
        <v>2020</v>
      </c>
      <c r="J35" s="287">
        <v>2021</v>
      </c>
      <c r="K35" s="287">
        <v>2022</v>
      </c>
      <c r="L35" s="287">
        <v>2023</v>
      </c>
      <c r="M35" s="431">
        <v>2024</v>
      </c>
      <c r="N35" s="809"/>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
      </c>
      <c r="AB35" s="287" t="str">
        <f>'1.  LRAMVA Summary'!G50</f>
        <v/>
      </c>
      <c r="AC35" s="287" t="str">
        <f>'1.  LRAMVA Summary'!H50</f>
        <v/>
      </c>
      <c r="AD35" s="287" t="str">
        <f>'1.  LRAMVA Summary'!I50</f>
        <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507</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f>'1.  LRAMVA Summary'!F51</f>
        <v>0</v>
      </c>
      <c r="AB36" s="293">
        <f>'1.  LRAMVA Summary'!G51</f>
        <v>0</v>
      </c>
      <c r="AC36" s="293">
        <f>'1.  LRAMVA Summary'!H51</f>
        <v>0</v>
      </c>
      <c r="AD36" s="293">
        <f>'1.  LRAMVA Summary'!I51</f>
        <v>0</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500</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c r="E38" s="297"/>
      <c r="F38" s="297"/>
      <c r="G38" s="297"/>
      <c r="H38" s="297"/>
      <c r="I38" s="297"/>
      <c r="J38" s="297"/>
      <c r="K38" s="297"/>
      <c r="L38" s="297"/>
      <c r="M38" s="297"/>
      <c r="N38" s="293"/>
      <c r="O38" s="297"/>
      <c r="P38" s="297"/>
      <c r="Q38" s="297"/>
      <c r="R38" s="297"/>
      <c r="S38" s="297"/>
      <c r="T38" s="297"/>
      <c r="U38" s="297"/>
      <c r="V38" s="297"/>
      <c r="W38" s="297"/>
      <c r="X38" s="297"/>
      <c r="Y38" s="412"/>
      <c r="Z38" s="412"/>
      <c r="AA38" s="412"/>
      <c r="AB38" s="412"/>
      <c r="AC38" s="412"/>
      <c r="AD38" s="412"/>
      <c r="AE38" s="412"/>
      <c r="AF38" s="412"/>
      <c r="AG38" s="412"/>
      <c r="AH38" s="412"/>
      <c r="AI38" s="412"/>
      <c r="AJ38" s="412"/>
      <c r="AK38" s="412"/>
      <c r="AL38" s="412"/>
      <c r="AM38" s="298">
        <f>SUM(Y38:AL38)</f>
        <v>0</v>
      </c>
    </row>
    <row r="39" spans="1:39" outlineLevel="1">
      <c r="B39" s="296" t="s">
        <v>269</v>
      </c>
      <c r="C39" s="293" t="s">
        <v>164</v>
      </c>
      <c r="D39" s="297"/>
      <c r="E39" s="297"/>
      <c r="F39" s="297"/>
      <c r="G39" s="297"/>
      <c r="H39" s="297"/>
      <c r="I39" s="297"/>
      <c r="J39" s="297"/>
      <c r="K39" s="297"/>
      <c r="L39" s="297"/>
      <c r="M39" s="297"/>
      <c r="N39" s="470"/>
      <c r="O39" s="297"/>
      <c r="P39" s="297"/>
      <c r="Q39" s="297"/>
      <c r="R39" s="297"/>
      <c r="S39" s="297"/>
      <c r="T39" s="297"/>
      <c r="U39" s="297"/>
      <c r="V39" s="297"/>
      <c r="W39" s="297"/>
      <c r="X39" s="297"/>
      <c r="Y39" s="413">
        <f>Y38</f>
        <v>0</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c r="E41" s="297"/>
      <c r="F41" s="297"/>
      <c r="G41" s="297"/>
      <c r="H41" s="297"/>
      <c r="I41" s="297"/>
      <c r="J41" s="297"/>
      <c r="K41" s="297"/>
      <c r="L41" s="297"/>
      <c r="M41" s="297"/>
      <c r="N41" s="293"/>
      <c r="O41" s="297"/>
      <c r="P41" s="297"/>
      <c r="Q41" s="297"/>
      <c r="R41" s="297"/>
      <c r="S41" s="297"/>
      <c r="T41" s="297"/>
      <c r="U41" s="297"/>
      <c r="V41" s="297"/>
      <c r="W41" s="297"/>
      <c r="X41" s="297"/>
      <c r="Y41" s="412"/>
      <c r="Z41" s="412"/>
      <c r="AA41" s="412"/>
      <c r="AB41" s="412"/>
      <c r="AC41" s="412"/>
      <c r="AD41" s="412"/>
      <c r="AE41" s="412"/>
      <c r="AF41" s="412"/>
      <c r="AG41" s="412"/>
      <c r="AH41" s="412"/>
      <c r="AI41" s="412"/>
      <c r="AJ41" s="412"/>
      <c r="AK41" s="412"/>
      <c r="AL41" s="412"/>
      <c r="AM41" s="298">
        <f>SUM(Y41:AL41)</f>
        <v>0</v>
      </c>
    </row>
    <row r="42" spans="1:39" outlineLevel="1">
      <c r="B42" s="296" t="s">
        <v>269</v>
      </c>
      <c r="C42" s="293" t="s">
        <v>164</v>
      </c>
      <c r="D42" s="297"/>
      <c r="E42" s="297"/>
      <c r="F42" s="297"/>
      <c r="G42" s="297"/>
      <c r="H42" s="297"/>
      <c r="I42" s="297"/>
      <c r="J42" s="297"/>
      <c r="K42" s="297"/>
      <c r="L42" s="297"/>
      <c r="M42" s="297"/>
      <c r="N42" s="470"/>
      <c r="O42" s="297"/>
      <c r="P42" s="297"/>
      <c r="Q42" s="297"/>
      <c r="R42" s="297"/>
      <c r="S42" s="297"/>
      <c r="T42" s="297"/>
      <c r="U42" s="297"/>
      <c r="V42" s="297"/>
      <c r="W42" s="297"/>
      <c r="X42" s="297"/>
      <c r="Y42" s="413">
        <f>Y41</f>
        <v>0</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c r="E44" s="297"/>
      <c r="F44" s="297"/>
      <c r="G44" s="297"/>
      <c r="H44" s="297"/>
      <c r="I44" s="297"/>
      <c r="J44" s="297"/>
      <c r="K44" s="297"/>
      <c r="L44" s="297"/>
      <c r="M44" s="297"/>
      <c r="N44" s="293"/>
      <c r="O44" s="297"/>
      <c r="P44" s="297"/>
      <c r="Q44" s="297"/>
      <c r="R44" s="297"/>
      <c r="S44" s="297"/>
      <c r="T44" s="297"/>
      <c r="U44" s="297"/>
      <c r="V44" s="297"/>
      <c r="W44" s="297"/>
      <c r="X44" s="297"/>
      <c r="Y44" s="412"/>
      <c r="Z44" s="412"/>
      <c r="AA44" s="412"/>
      <c r="AB44" s="412"/>
      <c r="AC44" s="412"/>
      <c r="AD44" s="412"/>
      <c r="AE44" s="412"/>
      <c r="AF44" s="412"/>
      <c r="AG44" s="412"/>
      <c r="AH44" s="412"/>
      <c r="AI44" s="412"/>
      <c r="AJ44" s="412"/>
      <c r="AK44" s="412"/>
      <c r="AL44" s="412"/>
      <c r="AM44" s="298">
        <f>SUM(Y44:AL44)</f>
        <v>0</v>
      </c>
    </row>
    <row r="45" spans="1:39" outlineLevel="1">
      <c r="B45" s="296" t="s">
        <v>269</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0</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c r="E47" s="297"/>
      <c r="F47" s="297"/>
      <c r="G47" s="297"/>
      <c r="H47" s="297"/>
      <c r="I47" s="297"/>
      <c r="J47" s="297"/>
      <c r="K47" s="297"/>
      <c r="L47" s="297"/>
      <c r="M47" s="297"/>
      <c r="N47" s="293"/>
      <c r="O47" s="297"/>
      <c r="P47" s="297"/>
      <c r="Q47" s="297"/>
      <c r="R47" s="297"/>
      <c r="S47" s="297"/>
      <c r="T47" s="297"/>
      <c r="U47" s="297"/>
      <c r="V47" s="297"/>
      <c r="W47" s="297"/>
      <c r="X47" s="297"/>
      <c r="Y47" s="412"/>
      <c r="Z47" s="412"/>
      <c r="AA47" s="412"/>
      <c r="AB47" s="412"/>
      <c r="AC47" s="412"/>
      <c r="AD47" s="412"/>
      <c r="AE47" s="412"/>
      <c r="AF47" s="412"/>
      <c r="AG47" s="412"/>
      <c r="AH47" s="412"/>
      <c r="AI47" s="412"/>
      <c r="AJ47" s="412"/>
      <c r="AK47" s="412"/>
      <c r="AL47" s="412"/>
      <c r="AM47" s="298">
        <f>SUM(Y47:AL47)</f>
        <v>0</v>
      </c>
    </row>
    <row r="48" spans="1:39" outlineLevel="1">
      <c r="B48" s="296" t="s">
        <v>269</v>
      </c>
      <c r="C48" s="293" t="s">
        <v>164</v>
      </c>
      <c r="D48" s="297"/>
      <c r="E48" s="297"/>
      <c r="F48" s="297"/>
      <c r="G48" s="297"/>
      <c r="H48" s="297"/>
      <c r="I48" s="297"/>
      <c r="J48" s="297"/>
      <c r="K48" s="297"/>
      <c r="L48" s="297"/>
      <c r="M48" s="297"/>
      <c r="N48" s="470"/>
      <c r="O48" s="297"/>
      <c r="P48" s="297"/>
      <c r="Q48" s="297"/>
      <c r="R48" s="297"/>
      <c r="S48" s="297"/>
      <c r="T48" s="297"/>
      <c r="U48" s="297"/>
      <c r="V48" s="297"/>
      <c r="W48" s="297"/>
      <c r="X48" s="297"/>
      <c r="Y48" s="413">
        <f>Y47</f>
        <v>0</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c r="Z50" s="412"/>
      <c r="AA50" s="412"/>
      <c r="AB50" s="412"/>
      <c r="AC50" s="412"/>
      <c r="AD50" s="412"/>
      <c r="AE50" s="412"/>
      <c r="AF50" s="412"/>
      <c r="AG50" s="412"/>
      <c r="AH50" s="412"/>
      <c r="AI50" s="412"/>
      <c r="AJ50" s="412"/>
      <c r="AK50" s="412"/>
      <c r="AL50" s="412"/>
      <c r="AM50" s="298">
        <f>SUM(Y50:AL50)</f>
        <v>0</v>
      </c>
    </row>
    <row r="51" spans="1:39" outlineLevel="1">
      <c r="B51" s="296" t="s">
        <v>269</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501</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c r="E54" s="297"/>
      <c r="F54" s="297"/>
      <c r="G54" s="297"/>
      <c r="H54" s="297"/>
      <c r="I54" s="297"/>
      <c r="J54" s="297"/>
      <c r="K54" s="297"/>
      <c r="L54" s="297"/>
      <c r="M54" s="297"/>
      <c r="N54" s="297">
        <v>12</v>
      </c>
      <c r="O54" s="297"/>
      <c r="P54" s="297"/>
      <c r="Q54" s="297"/>
      <c r="R54" s="297"/>
      <c r="S54" s="297"/>
      <c r="T54" s="297"/>
      <c r="U54" s="297"/>
      <c r="V54" s="297"/>
      <c r="W54" s="297"/>
      <c r="X54" s="297"/>
      <c r="Y54" s="417"/>
      <c r="Z54" s="412"/>
      <c r="AA54" s="412"/>
      <c r="AB54" s="412"/>
      <c r="AC54" s="412"/>
      <c r="AD54" s="412"/>
      <c r="AE54" s="412"/>
      <c r="AF54" s="417"/>
      <c r="AG54" s="417"/>
      <c r="AH54" s="417"/>
      <c r="AI54" s="417"/>
      <c r="AJ54" s="417"/>
      <c r="AK54" s="417"/>
      <c r="AL54" s="417"/>
      <c r="AM54" s="298">
        <f>SUM(Y54:AL54)</f>
        <v>0</v>
      </c>
    </row>
    <row r="55" spans="1:39" outlineLevel="1">
      <c r="B55" s="296" t="s">
        <v>269</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c r="E57" s="297"/>
      <c r="F57" s="297"/>
      <c r="G57" s="297"/>
      <c r="H57" s="297"/>
      <c r="I57" s="297"/>
      <c r="J57" s="297"/>
      <c r="K57" s="297"/>
      <c r="L57" s="297"/>
      <c r="M57" s="297"/>
      <c r="N57" s="297">
        <v>12</v>
      </c>
      <c r="O57" s="297"/>
      <c r="P57" s="297"/>
      <c r="Q57" s="297"/>
      <c r="R57" s="297"/>
      <c r="S57" s="297"/>
      <c r="T57" s="297"/>
      <c r="U57" s="297"/>
      <c r="V57" s="297"/>
      <c r="W57" s="297"/>
      <c r="X57" s="297"/>
      <c r="Y57" s="535"/>
      <c r="Z57" s="535"/>
      <c r="AA57" s="535"/>
      <c r="AB57" s="412"/>
      <c r="AC57" s="535"/>
      <c r="AD57" s="412"/>
      <c r="AE57" s="412"/>
      <c r="AF57" s="417"/>
      <c r="AG57" s="417"/>
      <c r="AH57" s="417"/>
      <c r="AI57" s="417"/>
      <c r="AJ57" s="417"/>
      <c r="AK57" s="417"/>
      <c r="AL57" s="417"/>
      <c r="AM57" s="298">
        <f>SUM(Y57:AL57)</f>
        <v>0</v>
      </c>
    </row>
    <row r="58" spans="1:39" outlineLevel="1">
      <c r="B58" s="296" t="s">
        <v>269</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3">
        <f>Y57</f>
        <v>0</v>
      </c>
      <c r="Z58" s="413">
        <f>Z57</f>
        <v>0</v>
      </c>
      <c r="AA58" s="413">
        <f t="shared" ref="AA58" si="66">AA57</f>
        <v>0</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c r="E60" s="297"/>
      <c r="F60" s="297"/>
      <c r="G60" s="297"/>
      <c r="H60" s="297"/>
      <c r="I60" s="297"/>
      <c r="J60" s="297"/>
      <c r="K60" s="297"/>
      <c r="L60" s="297"/>
      <c r="M60" s="297"/>
      <c r="N60" s="297">
        <v>12</v>
      </c>
      <c r="O60" s="297"/>
      <c r="P60" s="297"/>
      <c r="Q60" s="297"/>
      <c r="R60" s="297"/>
      <c r="S60" s="297"/>
      <c r="T60" s="297"/>
      <c r="U60" s="297"/>
      <c r="V60" s="297"/>
      <c r="W60" s="297"/>
      <c r="X60" s="297"/>
      <c r="Y60" s="417"/>
      <c r="Z60" s="535"/>
      <c r="AA60" s="412"/>
      <c r="AB60" s="412"/>
      <c r="AC60" s="412"/>
      <c r="AD60" s="412"/>
      <c r="AE60" s="412"/>
      <c r="AF60" s="417"/>
      <c r="AG60" s="417"/>
      <c r="AH60" s="417"/>
      <c r="AI60" s="417"/>
      <c r="AJ60" s="417"/>
      <c r="AK60" s="417"/>
      <c r="AL60" s="417"/>
      <c r="AM60" s="298">
        <f>SUM(Y60:AL60)</f>
        <v>0</v>
      </c>
    </row>
    <row r="61" spans="1:39" outlineLevel="1">
      <c r="B61" s="296" t="s">
        <v>269</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0</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c r="E63" s="297"/>
      <c r="F63" s="297"/>
      <c r="G63" s="297"/>
      <c r="H63" s="297"/>
      <c r="I63" s="297"/>
      <c r="J63" s="297"/>
      <c r="K63" s="297"/>
      <c r="L63" s="297"/>
      <c r="M63" s="297"/>
      <c r="N63" s="297">
        <v>12</v>
      </c>
      <c r="O63" s="297"/>
      <c r="P63" s="297"/>
      <c r="Q63" s="297"/>
      <c r="R63" s="297"/>
      <c r="S63" s="297"/>
      <c r="T63" s="297"/>
      <c r="U63" s="297"/>
      <c r="V63" s="297"/>
      <c r="W63" s="297"/>
      <c r="X63" s="297"/>
      <c r="Y63" s="417"/>
      <c r="Z63" s="412"/>
      <c r="AA63" s="412"/>
      <c r="AB63" s="412"/>
      <c r="AC63" s="412"/>
      <c r="AD63" s="412"/>
      <c r="AE63" s="412"/>
      <c r="AF63" s="417"/>
      <c r="AG63" s="417"/>
      <c r="AH63" s="417"/>
      <c r="AI63" s="417"/>
      <c r="AJ63" s="417"/>
      <c r="AK63" s="417"/>
      <c r="AL63" s="417"/>
      <c r="AM63" s="298">
        <f>SUM(Y63:AL63)</f>
        <v>0</v>
      </c>
    </row>
    <row r="64" spans="1:39" outlineLevel="1">
      <c r="B64" s="296" t="s">
        <v>269</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269</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269</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c r="E73" s="297"/>
      <c r="F73" s="297"/>
      <c r="G73" s="297"/>
      <c r="H73" s="297"/>
      <c r="I73" s="297"/>
      <c r="J73" s="297"/>
      <c r="K73" s="297"/>
      <c r="L73" s="297"/>
      <c r="M73" s="297"/>
      <c r="N73" s="297">
        <v>12</v>
      </c>
      <c r="O73" s="297"/>
      <c r="P73" s="297"/>
      <c r="Q73" s="297"/>
      <c r="R73" s="297"/>
      <c r="S73" s="297"/>
      <c r="T73" s="297"/>
      <c r="U73" s="297"/>
      <c r="V73" s="297"/>
      <c r="W73" s="297"/>
      <c r="X73" s="297"/>
      <c r="Y73" s="412"/>
      <c r="Z73" s="412"/>
      <c r="AA73" s="412"/>
      <c r="AB73" s="412"/>
      <c r="AC73" s="412"/>
      <c r="AD73" s="412"/>
      <c r="AE73" s="412"/>
      <c r="AF73" s="417"/>
      <c r="AG73" s="417"/>
      <c r="AH73" s="417"/>
      <c r="AI73" s="417"/>
      <c r="AJ73" s="417"/>
      <c r="AK73" s="417"/>
      <c r="AL73" s="417"/>
      <c r="AM73" s="298">
        <f>SUM(Y73:AL73)</f>
        <v>0</v>
      </c>
    </row>
    <row r="74" spans="1:39" outlineLevel="1">
      <c r="B74" s="522" t="s">
        <v>269</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c r="E76" s="297"/>
      <c r="F76" s="297"/>
      <c r="G76" s="297"/>
      <c r="H76" s="297"/>
      <c r="I76" s="297"/>
      <c r="J76" s="297"/>
      <c r="K76" s="297"/>
      <c r="L76" s="297"/>
      <c r="M76" s="297"/>
      <c r="N76" s="297">
        <v>12</v>
      </c>
      <c r="O76" s="297"/>
      <c r="P76" s="297"/>
      <c r="Q76" s="297"/>
      <c r="R76" s="297"/>
      <c r="S76" s="297"/>
      <c r="T76" s="297"/>
      <c r="U76" s="297"/>
      <c r="V76" s="297"/>
      <c r="W76" s="297"/>
      <c r="X76" s="297"/>
      <c r="Y76" s="412"/>
      <c r="Z76" s="412"/>
      <c r="AA76" s="412"/>
      <c r="AB76" s="412"/>
      <c r="AC76" s="412"/>
      <c r="AD76" s="412"/>
      <c r="AE76" s="412"/>
      <c r="AF76" s="417"/>
      <c r="AG76" s="417"/>
      <c r="AH76" s="417"/>
      <c r="AI76" s="417"/>
      <c r="AJ76" s="417"/>
      <c r="AK76" s="417"/>
      <c r="AL76" s="417"/>
      <c r="AM76" s="298">
        <f>SUM(Y76:AL76)</f>
        <v>0</v>
      </c>
    </row>
    <row r="77" spans="1:39" outlineLevel="1">
      <c r="B77" s="522" t="s">
        <v>269</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0</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c r="E80" s="297"/>
      <c r="F80" s="297"/>
      <c r="G80" s="297"/>
      <c r="H80" s="297"/>
      <c r="I80" s="297"/>
      <c r="J80" s="297"/>
      <c r="K80" s="297"/>
      <c r="L80" s="297"/>
      <c r="M80" s="297"/>
      <c r="N80" s="297">
        <v>12</v>
      </c>
      <c r="O80" s="297"/>
      <c r="P80" s="297"/>
      <c r="Q80" s="297"/>
      <c r="R80" s="297"/>
      <c r="S80" s="297"/>
      <c r="T80" s="297"/>
      <c r="U80" s="297"/>
      <c r="V80" s="297"/>
      <c r="W80" s="297"/>
      <c r="X80" s="297"/>
      <c r="Y80" s="535"/>
      <c r="Z80" s="412"/>
      <c r="AA80" s="412"/>
      <c r="AB80" s="412"/>
      <c r="AC80" s="412"/>
      <c r="AD80" s="412"/>
      <c r="AE80" s="412"/>
      <c r="AF80" s="412"/>
      <c r="AG80" s="412"/>
      <c r="AH80" s="412"/>
      <c r="AI80" s="412"/>
      <c r="AJ80" s="412"/>
      <c r="AK80" s="412"/>
      <c r="AL80" s="412"/>
      <c r="AM80" s="298">
        <f>SUM(Y80:AL80)</f>
        <v>0</v>
      </c>
    </row>
    <row r="81" spans="1:40" outlineLevel="1">
      <c r="B81" s="296" t="s">
        <v>269</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0</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493</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498</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269</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494</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269</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499</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269</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269</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269</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269</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506</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502</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269</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269</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269</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269</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269</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c r="E121" s="297"/>
      <c r="F121" s="297"/>
      <c r="G121" s="297"/>
      <c r="H121" s="297"/>
      <c r="I121" s="297"/>
      <c r="J121" s="297"/>
      <c r="K121" s="297"/>
      <c r="L121" s="297"/>
      <c r="M121" s="297"/>
      <c r="N121" s="297">
        <v>12</v>
      </c>
      <c r="O121" s="297"/>
      <c r="P121" s="297"/>
      <c r="Q121" s="297"/>
      <c r="R121" s="297"/>
      <c r="S121" s="297"/>
      <c r="T121" s="297"/>
      <c r="U121" s="297"/>
      <c r="V121" s="297"/>
      <c r="W121" s="297"/>
      <c r="X121" s="297"/>
      <c r="Y121" s="428"/>
      <c r="Z121" s="535"/>
      <c r="AA121" s="535"/>
      <c r="AB121" s="412"/>
      <c r="AC121" s="535"/>
      <c r="AD121" s="412"/>
      <c r="AE121" s="412"/>
      <c r="AF121" s="417"/>
      <c r="AG121" s="417"/>
      <c r="AH121" s="417"/>
      <c r="AI121" s="417"/>
      <c r="AJ121" s="417"/>
      <c r="AK121" s="417"/>
      <c r="AL121" s="417"/>
      <c r="AM121" s="298">
        <f>SUM(Y121:AL121)</f>
        <v>0</v>
      </c>
    </row>
    <row r="122" spans="1:39" outlineLevel="1">
      <c r="B122" s="296" t="s">
        <v>269</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3">
        <f>Y121</f>
        <v>0</v>
      </c>
      <c r="Z122" s="413">
        <f t="shared" ref="Z122" si="241">Z121</f>
        <v>0</v>
      </c>
      <c r="AA122" s="413">
        <f t="shared" ref="AA122" si="242">AA121</f>
        <v>0</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269</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269</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269</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269</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269</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269</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504</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269</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269</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269</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505</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269</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269</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269</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269</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269</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269</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269</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269</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269</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269</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269</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269</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269</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269</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273</v>
      </c>
      <c r="C195" s="331"/>
      <c r="D195" s="331">
        <f>SUM(D38:D193)</f>
        <v>0</v>
      </c>
      <c r="E195" s="331"/>
      <c r="F195" s="331"/>
      <c r="G195" s="331"/>
      <c r="H195" s="331"/>
      <c r="I195" s="331"/>
      <c r="J195" s="331"/>
      <c r="K195" s="331"/>
      <c r="L195" s="331"/>
      <c r="M195" s="331"/>
      <c r="N195" s="331"/>
      <c r="O195" s="331">
        <f>SUM(O38:O193)</f>
        <v>0</v>
      </c>
      <c r="P195" s="331"/>
      <c r="Q195" s="331"/>
      <c r="R195" s="331"/>
      <c r="S195" s="331"/>
      <c r="T195" s="331"/>
      <c r="U195" s="331"/>
      <c r="V195" s="331"/>
      <c r="W195" s="331"/>
      <c r="X195" s="331"/>
      <c r="Y195" s="331">
        <f>IF(Y36="kWh",SUMPRODUCT(D38:D193,Y38:Y193))</f>
        <v>0</v>
      </c>
      <c r="Z195" s="331">
        <f>IF(Z36="kWh",SUMPRODUCT(D38:D193,Z38:Z193))</f>
        <v>0</v>
      </c>
      <c r="AA195" s="331">
        <f>IF(AA36="kw",SUMPRODUCT(N38:N193,O38:O193,AA38:AA193),SUMPRODUCT(D38:D193,AA38:AA193))</f>
        <v>0</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274</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0</v>
      </c>
      <c r="Z196" s="394">
        <f>HLOOKUP(Z35,'2. LRAMVA Threshold'!$B$42:$Q$53,7,FALSE)</f>
        <v>0</v>
      </c>
      <c r="AA196" s="394">
        <f>HLOOKUP(AA35,'2. LRAMVA Threshold'!$B$42:$Q$53,7,FALSE)</f>
        <v>0</v>
      </c>
      <c r="AB196" s="394">
        <f>HLOOKUP(AB35,'2. LRAMVA Threshold'!$B$42:$Q$53,7,FALSE)</f>
        <v>0</v>
      </c>
      <c r="AC196" s="394">
        <f>HLOOKUP(AC35,'2. LRAMVA Threshold'!$B$42:$Q$53,7,FALSE)</f>
        <v>0</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0</v>
      </c>
      <c r="Z198" s="343">
        <f>HLOOKUP(Z$35,'3.  Distribution Rates'!$C$122:$P$133,7,FALSE)</f>
        <v>0</v>
      </c>
      <c r="AA198" s="343">
        <f>HLOOKUP(AA$35,'3.  Distribution Rates'!$C$122:$P$133,7,FALSE)</f>
        <v>0</v>
      </c>
      <c r="AB198" s="343">
        <f>HLOOKUP(AB$35,'3.  Distribution Rates'!$C$122:$P$133,7,FALSE)</f>
        <v>0</v>
      </c>
      <c r="AC198" s="343">
        <f>HLOOKUP(AC$35,'3.  Distribution Rates'!$C$122:$P$133,7,FALSE)</f>
        <v>0</v>
      </c>
      <c r="AD198" s="343">
        <f>HLOOKUP(AD$35,'3.  Distribution Rates'!$C$122:$P$133,7,FALSE)</f>
        <v>0</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0</v>
      </c>
      <c r="Z199" s="380">
        <f>'4.  2011-2014 LRAM'!Z138*Z198</f>
        <v>0</v>
      </c>
      <c r="AA199" s="380">
        <f>'4.  2011-2014 LRAM'!AA138*AA198</f>
        <v>0</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0</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0</v>
      </c>
      <c r="Z200" s="380">
        <f>'4.  2011-2014 LRAM'!Z267*Z198</f>
        <v>0</v>
      </c>
      <c r="AA200" s="380">
        <f>'4.  2011-2014 LRAM'!AA267*AA198</f>
        <v>0</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0</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0</v>
      </c>
      <c r="Z201" s="380">
        <f>'4.  2011-2014 LRAM'!Z396*Z198</f>
        <v>0</v>
      </c>
      <c r="AA201" s="380">
        <f>'4.  2011-2014 LRAM'!AA396*AA198</f>
        <v>0</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0</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0</v>
      </c>
      <c r="Z202" s="380">
        <f>'4.  2011-2014 LRAM'!Z526*Z198</f>
        <v>0</v>
      </c>
      <c r="AA202" s="380">
        <f>'4.  2011-2014 LRAM'!AA526*AA198</f>
        <v>0</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0</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0</v>
      </c>
      <c r="Z203" s="380">
        <f t="shared" ref="Z203:AL203" si="553">Z195*Z198</f>
        <v>0</v>
      </c>
      <c r="AA203" s="380">
        <f t="shared" si="553"/>
        <v>0</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0</v>
      </c>
    </row>
    <row r="204" spans="2:39" ht="15.75">
      <c r="B204" s="351" t="s">
        <v>270</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0</v>
      </c>
      <c r="Z204" s="348">
        <f>SUM(Z199:Z203)</f>
        <v>0</v>
      </c>
      <c r="AA204" s="348">
        <f t="shared" ref="AA204:AE204" si="554">SUM(AA199:AA203)</f>
        <v>0</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0</v>
      </c>
    </row>
    <row r="205" spans="2:39" ht="15.75">
      <c r="B205" s="351" t="s">
        <v>271</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0</v>
      </c>
      <c r="Z205" s="349">
        <f t="shared" ref="Z205:AE205" si="556">Z196*Z198</f>
        <v>0</v>
      </c>
      <c r="AA205" s="349">
        <f t="shared" si="556"/>
        <v>0</v>
      </c>
      <c r="AB205" s="349">
        <f t="shared" si="556"/>
        <v>0</v>
      </c>
      <c r="AC205" s="349">
        <f t="shared" si="556"/>
        <v>0</v>
      </c>
      <c r="AD205" s="349">
        <f t="shared" si="556"/>
        <v>0</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0</v>
      </c>
    </row>
    <row r="206" spans="2:39" ht="15.75">
      <c r="B206" s="351" t="s">
        <v>272</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0</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0</v>
      </c>
      <c r="Z208" s="293">
        <f>SUMPRODUCT(E38:E193,Z38:Z193)</f>
        <v>0</v>
      </c>
      <c r="AA208" s="293">
        <f>IF(AA36="kw",SUMPRODUCT(N38:N193,P38:P193,AA38:AA193),SUMPRODUCT(E38:E193,AA38:AA193))</f>
        <v>0</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0</v>
      </c>
      <c r="Z209" s="293">
        <f>SUMPRODUCT(F38:F193,Z38:Z193)</f>
        <v>0</v>
      </c>
      <c r="AA209" s="293">
        <f>IF(AA36="kw",SUMPRODUCT(N38:N193,Q38:Q193,AA38:AA193),SUMPRODUCT(F38:F193,AA38:AA193))</f>
        <v>0</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0</v>
      </c>
      <c r="Z210" s="293">
        <f>SUMPRODUCT(G38:G193,Z38:Z193)</f>
        <v>0</v>
      </c>
      <c r="AA210" s="293">
        <f>IF(AA36="kw",SUMPRODUCT(N38:N193,R38:R193,AA38:AA193),SUMPRODUCT(G38:G193,AA38:AA193))</f>
        <v>0</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0</v>
      </c>
      <c r="Z211" s="293">
        <f>SUMPRODUCT(H38:H193,Z38:Z193)</f>
        <v>0</v>
      </c>
      <c r="AA211" s="293">
        <f>IF(AA36="kw",SUMPRODUCT(N38:N193,S38:S193,AA38:AA193),SUMPRODUCT(H38:H193,AA38:AA193))</f>
        <v>0</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0</v>
      </c>
      <c r="Z212" s="328">
        <f>SUMPRODUCT(I38:I193,Z38:Z193)</f>
        <v>0</v>
      </c>
      <c r="AA212" s="328">
        <f>IF(AA36="kw",SUMPRODUCT(N38:N193,T38:T193,AA38:AA193),SUMPRODUCT(I38:I193,AA38:AA193))</f>
        <v>0</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604</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275</v>
      </c>
      <c r="C216" s="283"/>
      <c r="D216" s="592" t="s">
        <v>531</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01" t="s">
        <v>212</v>
      </c>
      <c r="C217" s="803" t="s">
        <v>33</v>
      </c>
      <c r="D217" s="286" t="s">
        <v>425</v>
      </c>
      <c r="E217" s="805" t="s">
        <v>210</v>
      </c>
      <c r="F217" s="806"/>
      <c r="G217" s="806"/>
      <c r="H217" s="806"/>
      <c r="I217" s="806"/>
      <c r="J217" s="806"/>
      <c r="K217" s="806"/>
      <c r="L217" s="806"/>
      <c r="M217" s="807"/>
      <c r="N217" s="808" t="s">
        <v>214</v>
      </c>
      <c r="O217" s="286" t="s">
        <v>426</v>
      </c>
      <c r="P217" s="805" t="s">
        <v>213</v>
      </c>
      <c r="Q217" s="806"/>
      <c r="R217" s="806"/>
      <c r="S217" s="806"/>
      <c r="T217" s="806"/>
      <c r="U217" s="806"/>
      <c r="V217" s="806"/>
      <c r="W217" s="806"/>
      <c r="X217" s="807"/>
      <c r="Y217" s="798" t="s">
        <v>245</v>
      </c>
      <c r="Z217" s="799"/>
      <c r="AA217" s="799"/>
      <c r="AB217" s="799"/>
      <c r="AC217" s="799"/>
      <c r="AD217" s="799"/>
      <c r="AE217" s="799"/>
      <c r="AF217" s="799"/>
      <c r="AG217" s="799"/>
      <c r="AH217" s="799"/>
      <c r="AI217" s="799"/>
      <c r="AJ217" s="799"/>
      <c r="AK217" s="799"/>
      <c r="AL217" s="799"/>
      <c r="AM217" s="800"/>
    </row>
    <row r="218" spans="1:39" ht="60.75" customHeight="1">
      <c r="B218" s="802"/>
      <c r="C218" s="804"/>
      <c r="D218" s="287">
        <v>2016</v>
      </c>
      <c r="E218" s="287">
        <v>2017</v>
      </c>
      <c r="F218" s="287">
        <v>2018</v>
      </c>
      <c r="G218" s="287">
        <v>2019</v>
      </c>
      <c r="H218" s="287">
        <v>2020</v>
      </c>
      <c r="I218" s="287">
        <v>2021</v>
      </c>
      <c r="J218" s="287">
        <v>2022</v>
      </c>
      <c r="K218" s="287">
        <v>2023</v>
      </c>
      <c r="L218" s="287">
        <v>2024</v>
      </c>
      <c r="M218" s="287">
        <v>2025</v>
      </c>
      <c r="N218" s="809"/>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
      </c>
      <c r="AB218" s="287" t="str">
        <f>'1.  LRAMVA Summary'!G50</f>
        <v/>
      </c>
      <c r="AC218" s="287" t="str">
        <f>'1.  LRAMVA Summary'!H50</f>
        <v/>
      </c>
      <c r="AD218" s="287" t="str">
        <f>'1.  LRAMVA Summary'!I50</f>
        <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507</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f>'1.  LRAMVA Summary'!F51</f>
        <v>0</v>
      </c>
      <c r="AB219" s="293">
        <f>'1.  LRAMVA Summary'!G51</f>
        <v>0</v>
      </c>
      <c r="AC219" s="293">
        <f>'1.  LRAMVA Summary'!H51</f>
        <v>0</v>
      </c>
      <c r="AD219" s="293">
        <f>'1.  LRAMVA Summary'!I51</f>
        <v>0</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500</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outlineLevel="1">
      <c r="B222" s="296" t="s">
        <v>291</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291</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291</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outlineLevel="1">
      <c r="B231" s="296" t="s">
        <v>291</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291</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501</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outlineLevel="1">
      <c r="B238" s="296" t="s">
        <v>291</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0</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outlineLevel="1">
      <c r="B241" s="296" t="s">
        <v>291</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v>
      </c>
      <c r="AA241" s="413">
        <f t="shared" ref="AA241" si="637">AA240</f>
        <v>0</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291</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0</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291</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0</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291</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291</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291</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291</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outlineLevel="1">
      <c r="B264" s="296" t="s">
        <v>291</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493</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498</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291</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494</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291</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499</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291</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291</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291</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291</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506</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502</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2"/>
      <c r="Z288" s="412"/>
      <c r="AA288" s="412"/>
      <c r="AB288" s="412"/>
      <c r="AC288" s="412"/>
      <c r="AD288" s="412"/>
      <c r="AE288" s="412"/>
      <c r="AF288" s="412"/>
      <c r="AG288" s="412"/>
      <c r="AH288" s="412"/>
      <c r="AI288" s="412"/>
      <c r="AJ288" s="412"/>
      <c r="AK288" s="412"/>
      <c r="AL288" s="412"/>
      <c r="AM288" s="298">
        <f>SUM(Y288:AL288)</f>
        <v>0</v>
      </c>
    </row>
    <row r="289" spans="1:39" outlineLevel="1">
      <c r="B289" s="296" t="s">
        <v>291</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0</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outlineLevel="1">
      <c r="B292" s="296" t="s">
        <v>291</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0</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291</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outlineLevel="1">
      <c r="B298" s="296" t="s">
        <v>291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503</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8"/>
      <c r="Z301" s="412"/>
      <c r="AA301" s="412"/>
      <c r="AB301" s="412"/>
      <c r="AC301" s="412"/>
      <c r="AD301" s="412"/>
      <c r="AE301" s="412"/>
      <c r="AF301" s="412"/>
      <c r="AG301" s="417"/>
      <c r="AH301" s="417"/>
      <c r="AI301" s="417"/>
      <c r="AJ301" s="417"/>
      <c r="AK301" s="417"/>
      <c r="AL301" s="417"/>
      <c r="AM301" s="298">
        <f>SUM(Y301:AL301)</f>
        <v>0</v>
      </c>
    </row>
    <row r="302" spans="1:39" outlineLevel="1">
      <c r="B302" s="296" t="s">
        <v>291</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0</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c r="E304" s="297"/>
      <c r="F304" s="297"/>
      <c r="G304" s="297"/>
      <c r="H304" s="297"/>
      <c r="I304" s="297"/>
      <c r="J304" s="297"/>
      <c r="K304" s="297"/>
      <c r="L304" s="297"/>
      <c r="M304" s="297"/>
      <c r="N304" s="297">
        <v>12</v>
      </c>
      <c r="O304" s="297"/>
      <c r="P304" s="297"/>
      <c r="Q304" s="297"/>
      <c r="R304" s="297"/>
      <c r="S304" s="297"/>
      <c r="T304" s="297"/>
      <c r="U304" s="297"/>
      <c r="V304" s="297"/>
      <c r="W304" s="297"/>
      <c r="X304" s="297"/>
      <c r="Y304" s="428"/>
      <c r="Z304" s="412"/>
      <c r="AA304" s="412"/>
      <c r="AB304" s="412"/>
      <c r="AC304" s="412"/>
      <c r="AD304" s="412"/>
      <c r="AE304" s="412"/>
      <c r="AF304" s="412"/>
      <c r="AG304" s="417"/>
      <c r="AH304" s="417"/>
      <c r="AI304" s="417"/>
      <c r="AJ304" s="417"/>
      <c r="AK304" s="417"/>
      <c r="AL304" s="417"/>
      <c r="AM304" s="298">
        <f>SUM(Y304:AL304)</f>
        <v>0</v>
      </c>
    </row>
    <row r="305" spans="1:39" outlineLevel="1">
      <c r="B305" s="296" t="s">
        <v>291</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0</v>
      </c>
      <c r="Z305" s="413">
        <f t="shared" ref="Z305" si="811">Z304</f>
        <v>0</v>
      </c>
      <c r="AA305" s="413">
        <f t="shared" ref="AA305" si="812">AA304</f>
        <v>0</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outlineLevel="1">
      <c r="B308" s="296" t="s">
        <v>291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0</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291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0</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291</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504</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291</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291</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291</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505</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291</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291</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291</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291</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291</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291</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291</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0</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291</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291</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291</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291</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291</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291</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276</v>
      </c>
      <c r="C378" s="331"/>
      <c r="D378" s="331">
        <f>SUM(D221:D376)</f>
        <v>0</v>
      </c>
      <c r="E378" s="331"/>
      <c r="F378" s="331"/>
      <c r="G378" s="331"/>
      <c r="H378" s="331"/>
      <c r="I378" s="331"/>
      <c r="J378" s="331"/>
      <c r="K378" s="331"/>
      <c r="L378" s="331"/>
      <c r="M378" s="331"/>
      <c r="N378" s="331"/>
      <c r="O378" s="331">
        <f>SUM(O221:O376)</f>
        <v>0</v>
      </c>
      <c r="P378" s="331"/>
      <c r="Q378" s="331"/>
      <c r="R378" s="331"/>
      <c r="S378" s="331"/>
      <c r="T378" s="331"/>
      <c r="U378" s="331"/>
      <c r="V378" s="331"/>
      <c r="W378" s="331"/>
      <c r="X378" s="331"/>
      <c r="Y378" s="331">
        <f>IF(Y219="kWh",SUMPRODUCT(D221:D376,Y221:Y376))</f>
        <v>0</v>
      </c>
      <c r="Z378" s="331">
        <f>IF(Z219="kWh",SUMPRODUCT(D221:D376,Z221:Z376))</f>
        <v>0</v>
      </c>
      <c r="AA378" s="331">
        <f>IF(AA219="kw",SUMPRODUCT(N221:N376,O221:O376,AA221:AA376),SUMPRODUCT(D221:D376,AA221:AA376))</f>
        <v>0</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277</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0</v>
      </c>
      <c r="Z379" s="394">
        <f>HLOOKUP(Z218,'2. LRAMVA Threshold'!$B$42:$Q$53,8,FALSE)</f>
        <v>0</v>
      </c>
      <c r="AA379" s="394">
        <f>HLOOKUP(AA218,'2. LRAMVA Threshold'!$B$42:$Q$53,8,FALSE)</f>
        <v>0</v>
      </c>
      <c r="AB379" s="394">
        <f>HLOOKUP(AB218,'2. LRAMVA Threshold'!$B$42:$Q$53,8,FALSE)</f>
        <v>0</v>
      </c>
      <c r="AC379" s="394">
        <f>HLOOKUP(AC218,'2. LRAMVA Threshold'!$B$42:$Q$53,8,FALSE)</f>
        <v>0</v>
      </c>
      <c r="AD379" s="394">
        <f>HLOOKUP(AD218,'2. LRAMVA Threshold'!$B$42:$Q$53,8,FALSE)</f>
        <v>0</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278</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0</v>
      </c>
      <c r="Z381" s="343">
        <f>HLOOKUP(Z$35,'3.  Distribution Rates'!$C$122:$P$133,8,FALSE)</f>
        <v>0</v>
      </c>
      <c r="AA381" s="343">
        <f>HLOOKUP(AA$35,'3.  Distribution Rates'!$C$122:$P$133,8,FALSE)</f>
        <v>0</v>
      </c>
      <c r="AB381" s="343">
        <f>HLOOKUP(AB$35,'3.  Distribution Rates'!$C$122:$P$133,8,FALSE)</f>
        <v>0</v>
      </c>
      <c r="AC381" s="343">
        <f>HLOOKUP(AC$35,'3.  Distribution Rates'!$C$122:$P$133,8,FALSE)</f>
        <v>0</v>
      </c>
      <c r="AD381" s="343">
        <f>HLOOKUP(AD$35,'3.  Distribution Rates'!$C$122:$P$133,8,FALSE)</f>
        <v>0</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279</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0</v>
      </c>
      <c r="Z382" s="380">
        <f>'4.  2011-2014 LRAM'!Z139*Z381</f>
        <v>0</v>
      </c>
      <c r="AA382" s="380">
        <f>'4.  2011-2014 LRAM'!AA139*AA381</f>
        <v>0</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0</v>
      </c>
    </row>
    <row r="383" spans="1:42">
      <c r="B383" s="326" t="s">
        <v>280</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0</v>
      </c>
      <c r="Z383" s="380">
        <f>'4.  2011-2014 LRAM'!Z268*Z381</f>
        <v>0</v>
      </c>
      <c r="AA383" s="380">
        <f>'4.  2011-2014 LRAM'!AA268*AA381</f>
        <v>0</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0</v>
      </c>
    </row>
    <row r="384" spans="1:42">
      <c r="B384" s="326" t="s">
        <v>281</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0</v>
      </c>
      <c r="Z384" s="380">
        <f>'4.  2011-2014 LRAM'!Z397*Z381</f>
        <v>0</v>
      </c>
      <c r="AA384" s="380">
        <f>'4.  2011-2014 LRAM'!AA397*AA381</f>
        <v>0</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0</v>
      </c>
    </row>
    <row r="385" spans="2:39">
      <c r="B385" s="326" t="s">
        <v>282</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0</v>
      </c>
      <c r="Z385" s="380">
        <f>'4.  2011-2014 LRAM'!Z527*Z381</f>
        <v>0</v>
      </c>
      <c r="AA385" s="380">
        <f>'4.  2011-2014 LRAM'!AA527*AA381</f>
        <v>0</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0</v>
      </c>
    </row>
    <row r="386" spans="2:39">
      <c r="B386" s="326" t="s">
        <v>283</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0</v>
      </c>
      <c r="Z386" s="380">
        <f t="shared" si="1124"/>
        <v>0</v>
      </c>
      <c r="AA386" s="380">
        <f t="shared" si="1124"/>
        <v>0</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0</v>
      </c>
    </row>
    <row r="387" spans="2:39">
      <c r="B387" s="326" t="s">
        <v>292</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0</v>
      </c>
      <c r="Z387" s="380">
        <f t="shared" ref="Z387:AL387" si="1125">Z378*Z381</f>
        <v>0</v>
      </c>
      <c r="AA387" s="380">
        <f t="shared" si="1125"/>
        <v>0</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0</v>
      </c>
    </row>
    <row r="388" spans="2:39" ht="15.75">
      <c r="B388" s="351" t="s">
        <v>284</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0</v>
      </c>
      <c r="Z388" s="348">
        <f t="shared" ref="Z388:AE388" si="1126">SUM(Z382:Z387)</f>
        <v>0</v>
      </c>
      <c r="AA388" s="348">
        <f t="shared" si="1126"/>
        <v>0</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0</v>
      </c>
    </row>
    <row r="389" spans="2:39" ht="15.75">
      <c r="B389" s="351" t="s">
        <v>285</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0</v>
      </c>
      <c r="Z389" s="349">
        <f t="shared" ref="Z389:AE389" si="1128">Z379*Z381</f>
        <v>0</v>
      </c>
      <c r="AA389" s="349">
        <f t="shared" si="1128"/>
        <v>0</v>
      </c>
      <c r="AB389" s="349">
        <f t="shared" si="1128"/>
        <v>0</v>
      </c>
      <c r="AC389" s="349">
        <f t="shared" si="1128"/>
        <v>0</v>
      </c>
      <c r="AD389" s="349">
        <f t="shared" si="1128"/>
        <v>0</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0</v>
      </c>
    </row>
    <row r="390" spans="2:39" ht="15.75">
      <c r="B390" s="351" t="s">
        <v>286</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0</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287</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0</v>
      </c>
      <c r="Z392" s="293">
        <f>SUMPRODUCT(E221:E376,Z221:Z376)</f>
        <v>0</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288</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0</v>
      </c>
      <c r="Z393" s="293">
        <f>SUMPRODUCT(F221:F376,Z221:Z376)</f>
        <v>0</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289</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0</v>
      </c>
      <c r="Z394" s="293">
        <f>SUMPRODUCT(G221:G376,Z221:Z376)</f>
        <v>0</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290</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0</v>
      </c>
      <c r="Z395" s="328">
        <f>SUMPRODUCT(H221:H376,Z221:Z376)</f>
        <v>0</v>
      </c>
      <c r="AA395" s="328">
        <f t="shared" ref="AA395:AL395" si="1133">IF(AA219="kw",SUMPRODUCT($N$221:$N$376,$S$221:$S$376,AA221:AA376),SUMPRODUCT($H$221:$H$376,AA221:AA376))</f>
        <v>0</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604</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293</v>
      </c>
      <c r="C399" s="283"/>
      <c r="D399" s="592" t="s">
        <v>531</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01" t="s">
        <v>212</v>
      </c>
      <c r="C400" s="803" t="s">
        <v>33</v>
      </c>
      <c r="D400" s="286" t="s">
        <v>425</v>
      </c>
      <c r="E400" s="805" t="s">
        <v>210</v>
      </c>
      <c r="F400" s="806"/>
      <c r="G400" s="806"/>
      <c r="H400" s="806"/>
      <c r="I400" s="806"/>
      <c r="J400" s="806"/>
      <c r="K400" s="806"/>
      <c r="L400" s="806"/>
      <c r="M400" s="807"/>
      <c r="N400" s="808" t="s">
        <v>214</v>
      </c>
      <c r="O400" s="286" t="s">
        <v>426</v>
      </c>
      <c r="P400" s="805" t="s">
        <v>213</v>
      </c>
      <c r="Q400" s="806"/>
      <c r="R400" s="806"/>
      <c r="S400" s="806"/>
      <c r="T400" s="806"/>
      <c r="U400" s="806"/>
      <c r="V400" s="806"/>
      <c r="W400" s="806"/>
      <c r="X400" s="807"/>
      <c r="Y400" s="798" t="s">
        <v>245</v>
      </c>
      <c r="Z400" s="799"/>
      <c r="AA400" s="799"/>
      <c r="AB400" s="799"/>
      <c r="AC400" s="799"/>
      <c r="AD400" s="799"/>
      <c r="AE400" s="799"/>
      <c r="AF400" s="799"/>
      <c r="AG400" s="799"/>
      <c r="AH400" s="799"/>
      <c r="AI400" s="799"/>
      <c r="AJ400" s="799"/>
      <c r="AK400" s="799"/>
      <c r="AL400" s="799"/>
      <c r="AM400" s="800"/>
    </row>
    <row r="401" spans="1:39" ht="61.5" customHeight="1">
      <c r="B401" s="802"/>
      <c r="C401" s="804"/>
      <c r="D401" s="287">
        <v>2017</v>
      </c>
      <c r="E401" s="287">
        <v>2018</v>
      </c>
      <c r="F401" s="287">
        <v>2019</v>
      </c>
      <c r="G401" s="287">
        <v>2020</v>
      </c>
      <c r="H401" s="287">
        <v>2021</v>
      </c>
      <c r="I401" s="287">
        <v>2022</v>
      </c>
      <c r="J401" s="287">
        <v>2023</v>
      </c>
      <c r="K401" s="287">
        <v>2024</v>
      </c>
      <c r="L401" s="287">
        <v>2025</v>
      </c>
      <c r="M401" s="287">
        <v>2026</v>
      </c>
      <c r="N401" s="809"/>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
      </c>
      <c r="AB401" s="287" t="str">
        <f>'1.  LRAMVA Summary'!G50</f>
        <v/>
      </c>
      <c r="AC401" s="287" t="str">
        <f>'1.  LRAMVA Summary'!H50</f>
        <v/>
      </c>
      <c r="AD401" s="287" t="str">
        <f>'1.  LRAMVA Summary'!I50</f>
        <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507</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f>'1.  LRAMVA Summary'!F51</f>
        <v>0</v>
      </c>
      <c r="AB402" s="293">
        <f>'1.  LRAMVA Summary'!G51</f>
        <v>0</v>
      </c>
      <c r="AC402" s="293">
        <f>'1.  LRAMVA Summary'!H51</f>
        <v>0</v>
      </c>
      <c r="AD402" s="293">
        <f>'1.  LRAMVA Summary'!I51</f>
        <v>0</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4"/>
      <c r="B403" s="506" t="s">
        <v>500</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4"/>
      <c r="B405" s="433" t="s">
        <v>310</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hidden="1"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310</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hidden="1"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310</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hidden="1"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310</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hidden="1"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310</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hidden="1"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4"/>
      <c r="B419" s="516" t="s">
        <v>501</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4"/>
      <c r="B421" s="433" t="s">
        <v>310</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hidden="1"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310</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hidden="1"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310</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hidden="1"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310</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4"/>
      <c r="B433" s="433" t="s">
        <v>310</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4"/>
      <c r="B437" s="433" t="s">
        <v>310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hidden="1"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4"/>
      <c r="B440" s="433" t="s">
        <v>310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4"/>
      <c r="B443" s="433" t="s">
        <v>310</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4"/>
      <c r="B447" s="433" t="s">
        <v>310</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hidden="1"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hidden="1" outlineLevel="1">
      <c r="A449" s="534"/>
      <c r="B449" s="506" t="s">
        <v>493</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hidden="1" outlineLevel="1">
      <c r="A450" s="534">
        <v>15</v>
      </c>
      <c r="B450" s="433" t="s">
        <v>498</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4"/>
      <c r="B451" s="433" t="s">
        <v>310</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hidden="1"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4">
        <v>16</v>
      </c>
      <c r="B453" s="531" t="s">
        <v>494</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4"/>
      <c r="B454" s="531" t="s">
        <v>310</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hidden="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4"/>
      <c r="B456" s="532" t="s">
        <v>499</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4"/>
      <c r="B458" s="433" t="s">
        <v>310</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hidden="1"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310</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hidden="1"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310</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310</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hidden="1"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4"/>
      <c r="B469" s="526" t="s">
        <v>506</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4"/>
      <c r="B470" s="506" t="s">
        <v>502</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hidden="1" outlineLevel="1">
      <c r="A472" s="534"/>
      <c r="B472" s="433" t="s">
        <v>310</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hidden="1"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310</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310</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hidden="1"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310</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hidden="1"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4"/>
      <c r="B483" s="506" t="s">
        <v>503</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4"/>
      <c r="B485" s="433" t="s">
        <v>310</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hidden="1"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310</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310</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310</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310</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310</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310</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hidden="1"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310</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4"/>
      <c r="B508" s="506" t="s">
        <v>504</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4"/>
      <c r="B510" s="433" t="s">
        <v>310</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hidden="1"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310</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310</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hidden="1"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4"/>
      <c r="B518" s="506" t="s">
        <v>505</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hidden="1"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hidden="1" outlineLevel="1">
      <c r="A520" s="534"/>
      <c r="B520" s="433" t="s">
        <v>310</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hidden="1"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310</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310</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310</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310</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310</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310</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310</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310</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310</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310</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310</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310</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310</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hidden="1"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ollapsed="1">
      <c r="B561" s="329" t="s">
        <v>294</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295</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296</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0</v>
      </c>
      <c r="Z564" s="343">
        <f>HLOOKUP(Z$35,'3.  Distribution Rates'!$C$122:$P$133,9,FALSE)</f>
        <v>0</v>
      </c>
      <c r="AA564" s="343">
        <f>HLOOKUP(AA$35,'3.  Distribution Rates'!$C$122:$P$133,9,FALSE)</f>
        <v>0</v>
      </c>
      <c r="AB564" s="343">
        <f>HLOOKUP(AB$35,'3.  Distribution Rates'!$C$122:$P$133,9,FALSE)</f>
        <v>0</v>
      </c>
      <c r="AC564" s="343">
        <f>HLOOKUP(AC$35,'3.  Distribution Rates'!$C$122:$P$133,9,FALSE)</f>
        <v>0</v>
      </c>
      <c r="AD564" s="343">
        <f>HLOOKUP(AD$35,'3.  Distribution Rates'!$C$122:$P$133,9,FALSE)</f>
        <v>0</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297</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0</v>
      </c>
      <c r="Z565" s="380">
        <f>'4.  2011-2014 LRAM'!Z140*Z564</f>
        <v>0</v>
      </c>
      <c r="AA565" s="380">
        <f>'4.  2011-2014 LRAM'!AA140*AA564</f>
        <v>0</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0</v>
      </c>
    </row>
    <row r="566" spans="2:39">
      <c r="B566" s="326" t="s">
        <v>298</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0</v>
      </c>
      <c r="Z566" s="380">
        <f>'4.  2011-2014 LRAM'!Z269*Z564</f>
        <v>0</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0</v>
      </c>
    </row>
    <row r="567" spans="2:39">
      <c r="B567" s="326" t="s">
        <v>299</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0</v>
      </c>
      <c r="Z567" s="380">
        <f>'4.  2011-2014 LRAM'!Z398*Z564</f>
        <v>0</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0</v>
      </c>
    </row>
    <row r="568" spans="2:39">
      <c r="B568" s="326" t="s">
        <v>300</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0</v>
      </c>
      <c r="Z568" s="380">
        <f>'4.  2011-2014 LRAM'!Z528*Z564</f>
        <v>0</v>
      </c>
      <c r="AA568" s="380">
        <f>'4.  2011-2014 LRAM'!AA528*AA564</f>
        <v>0</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0</v>
      </c>
    </row>
    <row r="569" spans="2:39">
      <c r="B569" s="326" t="s">
        <v>301</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0</v>
      </c>
      <c r="Z569" s="380">
        <f t="shared" si="1700"/>
        <v>0</v>
      </c>
      <c r="AA569" s="380">
        <f t="shared" si="1700"/>
        <v>0</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0</v>
      </c>
    </row>
    <row r="570" spans="2:39">
      <c r="B570" s="326" t="s">
        <v>302</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0</v>
      </c>
      <c r="Z570" s="380">
        <f t="shared" si="1701"/>
        <v>0</v>
      </c>
      <c r="AA570" s="380">
        <f t="shared" si="1701"/>
        <v>0</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0</v>
      </c>
    </row>
    <row r="571" spans="2:39">
      <c r="B571" s="326" t="s">
        <v>303</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304</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0</v>
      </c>
      <c r="Z572" s="348">
        <f>SUM(Z565:Z571)</f>
        <v>0</v>
      </c>
      <c r="AA572" s="348">
        <f t="shared" ref="AA572:AE572" si="1703">SUM(AA565:AA571)</f>
        <v>0</v>
      </c>
      <c r="AB572" s="348">
        <f t="shared" si="1703"/>
        <v>0</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0</v>
      </c>
    </row>
    <row r="573" spans="2:39" ht="15.75">
      <c r="B573" s="351" t="s">
        <v>305</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306</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0</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307</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308</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309</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604</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311</v>
      </c>
      <c r="C582" s="283"/>
      <c r="D582" s="592" t="s">
        <v>531</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01" t="s">
        <v>212</v>
      </c>
      <c r="C583" s="803" t="s">
        <v>33</v>
      </c>
      <c r="D583" s="286" t="s">
        <v>425</v>
      </c>
      <c r="E583" s="805" t="s">
        <v>210</v>
      </c>
      <c r="F583" s="806"/>
      <c r="G583" s="806"/>
      <c r="H583" s="806"/>
      <c r="I583" s="806"/>
      <c r="J583" s="806"/>
      <c r="K583" s="806"/>
      <c r="L583" s="806"/>
      <c r="M583" s="807"/>
      <c r="N583" s="808" t="s">
        <v>214</v>
      </c>
      <c r="O583" s="286" t="s">
        <v>426</v>
      </c>
      <c r="P583" s="805" t="s">
        <v>213</v>
      </c>
      <c r="Q583" s="806"/>
      <c r="R583" s="806"/>
      <c r="S583" s="806"/>
      <c r="T583" s="806"/>
      <c r="U583" s="806"/>
      <c r="V583" s="806"/>
      <c r="W583" s="806"/>
      <c r="X583" s="807"/>
      <c r="Y583" s="798" t="s">
        <v>245</v>
      </c>
      <c r="Z583" s="799"/>
      <c r="AA583" s="799"/>
      <c r="AB583" s="799"/>
      <c r="AC583" s="799"/>
      <c r="AD583" s="799"/>
      <c r="AE583" s="799"/>
      <c r="AF583" s="799"/>
      <c r="AG583" s="799"/>
      <c r="AH583" s="799"/>
      <c r="AI583" s="799"/>
      <c r="AJ583" s="799"/>
      <c r="AK583" s="799"/>
      <c r="AL583" s="799"/>
      <c r="AM583" s="800"/>
    </row>
    <row r="584" spans="1:39" ht="68.25" customHeight="1">
      <c r="B584" s="802"/>
      <c r="C584" s="804"/>
      <c r="D584" s="287">
        <v>2018</v>
      </c>
      <c r="E584" s="287">
        <v>2019</v>
      </c>
      <c r="F584" s="287">
        <v>2020</v>
      </c>
      <c r="G584" s="287">
        <v>2021</v>
      </c>
      <c r="H584" s="287">
        <v>2022</v>
      </c>
      <c r="I584" s="287">
        <v>2023</v>
      </c>
      <c r="J584" s="287">
        <v>2024</v>
      </c>
      <c r="K584" s="287">
        <v>2025</v>
      </c>
      <c r="L584" s="287">
        <v>2026</v>
      </c>
      <c r="M584" s="287">
        <v>2027</v>
      </c>
      <c r="N584" s="809"/>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
      </c>
      <c r="AB584" s="287" t="str">
        <f>'1.  LRAMVA Summary'!G50</f>
        <v/>
      </c>
      <c r="AC584" s="287" t="str">
        <f>'1.  LRAMVA Summary'!H50</f>
        <v/>
      </c>
      <c r="AD584" s="287" t="str">
        <f>'1.  LRAMVA Summary'!I50</f>
        <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507</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f>'1.  LRAMVA Summary'!F51</f>
        <v>0</v>
      </c>
      <c r="AB585" s="293">
        <f>'1.  LRAMVA Summary'!G51</f>
        <v>0</v>
      </c>
      <c r="AC585" s="293">
        <f>'1.  LRAMVA Summary'!H51</f>
        <v>0</v>
      </c>
      <c r="AD585" s="293">
        <f>'1.  LRAMVA Summary'!I51</f>
        <v>0</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500</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312</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312</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312</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312</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312</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501</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312</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312</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312</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312</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312</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312</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312</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312</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312</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493</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498</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312</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494</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312</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499</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312</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312</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312</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312</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506</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502</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312</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312</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312</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312</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503</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312</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312</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312</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312</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312</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312</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312</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312</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504</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312</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312</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312</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505</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312</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312</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312</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312</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312</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312</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312</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312</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312</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312</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312</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312</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312</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312</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313</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314</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315</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0</v>
      </c>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316</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0</v>
      </c>
      <c r="Z748" s="380">
        <f>'4.  2011-2014 LRAM'!Z141*Z747</f>
        <v>0</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0</v>
      </c>
      <c r="AN748" s="445"/>
    </row>
    <row r="749" spans="1:40">
      <c r="B749" s="326" t="s">
        <v>317</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0</v>
      </c>
      <c r="Z749" s="380">
        <f>'4.  2011-2014 LRAM'!Z270*Z747</f>
        <v>0</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0</v>
      </c>
      <c r="AN749" s="445"/>
    </row>
    <row r="750" spans="1:40">
      <c r="B750" s="326" t="s">
        <v>318</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0</v>
      </c>
      <c r="Z750" s="380">
        <f>'4.  2011-2014 LRAM'!Z399*Z747</f>
        <v>0</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0</v>
      </c>
      <c r="AN750" s="445"/>
    </row>
    <row r="751" spans="1:40">
      <c r="B751" s="326" t="s">
        <v>319</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0</v>
      </c>
      <c r="Z751" s="380">
        <f>'4.  2011-2014 LRAM'!Z529*Z747</f>
        <v>0</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0</v>
      </c>
      <c r="AN751" s="445"/>
    </row>
    <row r="752" spans="1:40">
      <c r="B752" s="326" t="s">
        <v>320</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0</v>
      </c>
      <c r="Z752" s="380">
        <f t="shared" si="2276"/>
        <v>0</v>
      </c>
      <c r="AA752" s="380">
        <f t="shared" si="2276"/>
        <v>0</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0</v>
      </c>
      <c r="AN752" s="445"/>
    </row>
    <row r="753" spans="1:40">
      <c r="B753" s="326" t="s">
        <v>321</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0</v>
      </c>
      <c r="Z753" s="380">
        <f t="shared" si="2277"/>
        <v>0</v>
      </c>
      <c r="AA753" s="380">
        <f t="shared" si="2277"/>
        <v>0</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0</v>
      </c>
      <c r="AN753" s="445"/>
    </row>
    <row r="754" spans="1:40">
      <c r="B754" s="326" t="s">
        <v>322</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323</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324</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0</v>
      </c>
      <c r="Z756" s="348">
        <f t="shared" ref="Z756:AE756" si="2280">SUM(Z748:Z755)</f>
        <v>0</v>
      </c>
      <c r="AA756" s="348">
        <f t="shared" si="2280"/>
        <v>0</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0</v>
      </c>
      <c r="AN756" s="445"/>
    </row>
    <row r="757" spans="1:40" ht="15.75">
      <c r="B757" s="351" t="s">
        <v>325</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326</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0</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327</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328</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604</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329</v>
      </c>
      <c r="C765" s="283"/>
      <c r="D765" s="592" t="s">
        <v>531</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01" t="s">
        <v>212</v>
      </c>
      <c r="C766" s="803" t="s">
        <v>33</v>
      </c>
      <c r="D766" s="286" t="s">
        <v>425</v>
      </c>
      <c r="E766" s="805" t="s">
        <v>210</v>
      </c>
      <c r="F766" s="806"/>
      <c r="G766" s="806"/>
      <c r="H766" s="806"/>
      <c r="I766" s="806"/>
      <c r="J766" s="806"/>
      <c r="K766" s="806"/>
      <c r="L766" s="806"/>
      <c r="M766" s="807"/>
      <c r="N766" s="808" t="s">
        <v>214</v>
      </c>
      <c r="O766" s="286" t="s">
        <v>426</v>
      </c>
      <c r="P766" s="805" t="s">
        <v>213</v>
      </c>
      <c r="Q766" s="806"/>
      <c r="R766" s="806"/>
      <c r="S766" s="806"/>
      <c r="T766" s="806"/>
      <c r="U766" s="806"/>
      <c r="V766" s="806"/>
      <c r="W766" s="806"/>
      <c r="X766" s="807"/>
      <c r="Y766" s="798" t="s">
        <v>245</v>
      </c>
      <c r="Z766" s="799"/>
      <c r="AA766" s="799"/>
      <c r="AB766" s="799"/>
      <c r="AC766" s="799"/>
      <c r="AD766" s="799"/>
      <c r="AE766" s="799"/>
      <c r="AF766" s="799"/>
      <c r="AG766" s="799"/>
      <c r="AH766" s="799"/>
      <c r="AI766" s="799"/>
      <c r="AJ766" s="799"/>
      <c r="AK766" s="799"/>
      <c r="AL766" s="799"/>
      <c r="AM766" s="800"/>
    </row>
    <row r="767" spans="1:40" ht="65.25" customHeight="1">
      <c r="B767" s="802"/>
      <c r="C767" s="804"/>
      <c r="D767" s="287">
        <v>2019</v>
      </c>
      <c r="E767" s="287">
        <v>2020</v>
      </c>
      <c r="F767" s="287">
        <v>2021</v>
      </c>
      <c r="G767" s="287">
        <v>2022</v>
      </c>
      <c r="H767" s="287">
        <v>2023</v>
      </c>
      <c r="I767" s="287">
        <v>2024</v>
      </c>
      <c r="J767" s="287">
        <v>2025</v>
      </c>
      <c r="K767" s="287">
        <v>2026</v>
      </c>
      <c r="L767" s="287">
        <v>2027</v>
      </c>
      <c r="M767" s="287">
        <v>2028</v>
      </c>
      <c r="N767" s="809"/>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
      </c>
      <c r="AB767" s="287" t="str">
        <f>'1.  LRAMVA Summary'!G50</f>
        <v/>
      </c>
      <c r="AC767" s="287" t="str">
        <f>'1.  LRAMVA Summary'!H50</f>
        <v/>
      </c>
      <c r="AD767" s="287" t="str">
        <f>'1.  LRAMVA Summary'!I50</f>
        <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507</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f>'1.  LRAMVA Summary'!F51</f>
        <v>0</v>
      </c>
      <c r="AB768" s="293">
        <f>'1.  LRAMVA Summary'!G51</f>
        <v>0</v>
      </c>
      <c r="AC768" s="293">
        <f>'1.  LRAMVA Summary'!H51</f>
        <v>0</v>
      </c>
      <c r="AD768" s="293">
        <f>'1.  LRAMVA Summary'!I51</f>
        <v>0</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500</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344</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344</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344</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344</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344</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501</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344</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344</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344</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344</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344</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344</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344</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344</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344</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493</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498</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344</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494</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344</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499</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344</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344</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344</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344</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506</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502</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344</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344</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344</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344</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503</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344</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344</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344</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344</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344</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344</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344</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344</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504</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344</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344</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344</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505</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344</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344</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344</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344</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344</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344</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344</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344</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344</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344</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344</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344</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344</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344</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330</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331</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332</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333</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334</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335</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336</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337</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338</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339</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340</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341</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345</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346</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347</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342</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604</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343</v>
      </c>
      <c r="C948" s="283"/>
      <c r="D948" s="592" t="s">
        <v>531</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01" t="s">
        <v>212</v>
      </c>
      <c r="C949" s="803" t="s">
        <v>33</v>
      </c>
      <c r="D949" s="286" t="s">
        <v>425</v>
      </c>
      <c r="E949" s="805" t="s">
        <v>210</v>
      </c>
      <c r="F949" s="806"/>
      <c r="G949" s="806"/>
      <c r="H949" s="806"/>
      <c r="I949" s="806"/>
      <c r="J949" s="806"/>
      <c r="K949" s="806"/>
      <c r="L949" s="806"/>
      <c r="M949" s="807"/>
      <c r="N949" s="808" t="s">
        <v>214</v>
      </c>
      <c r="O949" s="286" t="s">
        <v>426</v>
      </c>
      <c r="P949" s="805" t="s">
        <v>213</v>
      </c>
      <c r="Q949" s="806"/>
      <c r="R949" s="806"/>
      <c r="S949" s="806"/>
      <c r="T949" s="806"/>
      <c r="U949" s="806"/>
      <c r="V949" s="806"/>
      <c r="W949" s="806"/>
      <c r="X949" s="807"/>
      <c r="Y949" s="798" t="s">
        <v>245</v>
      </c>
      <c r="Z949" s="799"/>
      <c r="AA949" s="799"/>
      <c r="AB949" s="799"/>
      <c r="AC949" s="799"/>
      <c r="AD949" s="799"/>
      <c r="AE949" s="799"/>
      <c r="AF949" s="799"/>
      <c r="AG949" s="799"/>
      <c r="AH949" s="799"/>
      <c r="AI949" s="799"/>
      <c r="AJ949" s="799"/>
      <c r="AK949" s="799"/>
      <c r="AL949" s="799"/>
      <c r="AM949" s="800"/>
    </row>
    <row r="950" spans="1:39" ht="65.25" customHeight="1">
      <c r="B950" s="802"/>
      <c r="C950" s="804"/>
      <c r="D950" s="287">
        <v>2020</v>
      </c>
      <c r="E950" s="287">
        <v>2021</v>
      </c>
      <c r="F950" s="287">
        <v>2022</v>
      </c>
      <c r="G950" s="287">
        <v>2023</v>
      </c>
      <c r="H950" s="287">
        <v>2024</v>
      </c>
      <c r="I950" s="287">
        <v>2025</v>
      </c>
      <c r="J950" s="287">
        <v>2026</v>
      </c>
      <c r="K950" s="287">
        <v>2027</v>
      </c>
      <c r="L950" s="287">
        <v>2028</v>
      </c>
      <c r="M950" s="287">
        <v>2029</v>
      </c>
      <c r="N950" s="809"/>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
      </c>
      <c r="AB950" s="287" t="str">
        <f>'1.  LRAMVA Summary'!G50</f>
        <v/>
      </c>
      <c r="AC950" s="287" t="str">
        <f>'1.  LRAMVA Summary'!H50</f>
        <v/>
      </c>
      <c r="AD950" s="287" t="str">
        <f>'1.  LRAMVA Summary'!I50</f>
        <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507</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f>'1.  LRAMVA Summary'!F51</f>
        <v>0</v>
      </c>
      <c r="AB951" s="293">
        <f>'1.  LRAMVA Summary'!G51</f>
        <v>0</v>
      </c>
      <c r="AC951" s="293">
        <f>'1.  LRAMVA Summary'!H51</f>
        <v>0</v>
      </c>
      <c r="AD951" s="293">
        <f>'1.  LRAMVA Summary'!I51</f>
        <v>0</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500</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348</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348</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348</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348</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348</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501</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348</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348</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348</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348</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348</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348</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348</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348</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348</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493</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498</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344</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494</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344</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499</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344</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344</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344</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344</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506</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502</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348</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348</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348</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348</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503</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348</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348</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348</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348</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348</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348</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348</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348</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504</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348</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348</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348</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505</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348</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348</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348</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348</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348</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348</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348</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348</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348</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348</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348</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348</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348</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348</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349</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350</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351</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355</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356</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357</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358</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359</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360</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361</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362</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363</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364</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354</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353</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352</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604</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531</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7" zoomScale="90" zoomScaleNormal="90" workbookViewId="0">
      <selection activeCell="E12" sqref="E12"/>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556</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509</v>
      </c>
      <c r="C8" s="813" t="s">
        <v>689</v>
      </c>
      <c r="D8" s="813"/>
      <c r="E8" s="813"/>
      <c r="F8" s="813"/>
      <c r="G8" s="813"/>
      <c r="H8" s="813"/>
      <c r="I8" s="813"/>
      <c r="J8" s="813"/>
      <c r="K8" s="813"/>
      <c r="L8" s="813"/>
      <c r="M8" s="813"/>
      <c r="N8" s="813"/>
      <c r="O8" s="813"/>
      <c r="P8" s="813"/>
      <c r="Q8" s="813"/>
      <c r="R8" s="813"/>
      <c r="S8" s="813"/>
      <c r="T8" s="107"/>
      <c r="U8" s="107"/>
      <c r="V8" s="107"/>
      <c r="W8" s="107"/>
    </row>
    <row r="9" spans="1:28" s="9" customFormat="1" ht="45" customHeight="1">
      <c r="B9" s="57"/>
      <c r="C9" s="813" t="s">
        <v>569</v>
      </c>
      <c r="D9" s="813"/>
      <c r="E9" s="813"/>
      <c r="F9" s="813"/>
      <c r="G9" s="813"/>
      <c r="H9" s="813"/>
      <c r="I9" s="813"/>
      <c r="J9" s="813"/>
      <c r="K9" s="813"/>
      <c r="L9" s="813"/>
      <c r="M9" s="813"/>
      <c r="N9" s="813"/>
      <c r="O9" s="813"/>
      <c r="P9" s="813"/>
      <c r="Q9" s="813"/>
      <c r="R9" s="813"/>
      <c r="S9" s="813"/>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12" t="s">
        <v>236</v>
      </c>
      <c r="C12" s="812"/>
      <c r="D12" s="183"/>
      <c r="E12" s="184" t="s">
        <v>237</v>
      </c>
      <c r="F12" s="52"/>
      <c r="G12" s="52"/>
      <c r="H12" s="45"/>
      <c r="I12" s="52"/>
      <c r="K12" s="594" t="s">
        <v>540</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475</v>
      </c>
      <c r="D14" s="205"/>
      <c r="E14" s="206" t="s">
        <v>62</v>
      </c>
      <c r="F14" s="206" t="s">
        <v>497</v>
      </c>
      <c r="G14" s="206" t="s">
        <v>63</v>
      </c>
      <c r="H14" s="206" t="s">
        <v>64</v>
      </c>
      <c r="I14" s="206" t="str">
        <f>'1.  LRAMVA Summary'!D50</f>
        <v>Residential</v>
      </c>
      <c r="J14" s="206" t="str">
        <f>'1.  LRAMVA Summary'!E50</f>
        <v>GS&lt;50 kW</v>
      </c>
      <c r="K14" s="206" t="str">
        <f>'1.  LRAMVA Summary'!F50</f>
        <v/>
      </c>
      <c r="L14" s="206" t="str">
        <f>'1.  LRAMVA Summary'!G50</f>
        <v/>
      </c>
      <c r="M14" s="206" t="str">
        <f>'1.  LRAMVA Summary'!H50</f>
        <v/>
      </c>
      <c r="N14" s="206" t="str">
        <f>'1.  LRAMVA Summary'!I50</f>
        <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464</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428</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c r="D42" s="208"/>
      <c r="E42" s="218" t="s">
        <v>465</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429</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466</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430</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v>
      </c>
      <c r="J61" s="232">
        <f>(SUM('1.  LRAMVA Summary'!E$52:E$60)+SUM('1.  LRAMVA Summary'!E$61:E$62)*(MONTH($E61)-1)/12)*$H61</f>
        <v>0</v>
      </c>
      <c r="K61" s="232">
        <f>(SUM('1.  LRAMVA Summary'!F$52:F$60)+SUM('1.  LRAMVA Summary'!F$61:F$62)*(MONTH($E61)-1)/12)*$H61</f>
        <v>0</v>
      </c>
      <c r="L61" s="232">
        <f>(SUM('1.  LRAMVA Summary'!G$52:G$60)+SUM('1.  LRAMVA Summary'!G$61:G$62)*(MONTH($E61)-1)/12)*$H61</f>
        <v>0</v>
      </c>
      <c r="M61" s="232">
        <f>(SUM('1.  LRAMVA Summary'!H$52:H$60)+SUM('1.  LRAMVA Summary'!H$61:H$62)*(MONTH($E61)-1)/12)*$H61</f>
        <v>0</v>
      </c>
      <c r="N61" s="232">
        <f>(SUM('1.  LRAMVA Summary'!I$52:I$60)+SUM('1.  LRAMVA Summary'!I$61:I$62)*(MONTH($E61)-1)/12)*$H61</f>
        <v>0</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0</v>
      </c>
    </row>
    <row r="62" spans="1:23" s="9" customFormat="1">
      <c r="B62" s="68"/>
      <c r="E62" s="216">
        <v>41699</v>
      </c>
      <c r="F62" s="216" t="s">
        <v>181</v>
      </c>
      <c r="G62" s="217" t="s">
        <v>65</v>
      </c>
      <c r="H62" s="231">
        <f>C$27/12</f>
        <v>1.225E-3</v>
      </c>
      <c r="I62" s="232">
        <f>(SUM('1.  LRAMVA Summary'!D$52:D$60)+SUM('1.  LRAMVA Summary'!D$61:D$62)*(MONTH($E62)-1)/12)*$H62</f>
        <v>0</v>
      </c>
      <c r="J62" s="232">
        <f>(SUM('1.  LRAMVA Summary'!E$52:E$60)+SUM('1.  LRAMVA Summary'!E$61:E$62)*(MONTH($E62)-1)/12)*$H62</f>
        <v>0</v>
      </c>
      <c r="K62" s="232">
        <f>(SUM('1.  LRAMVA Summary'!F$52:F$60)+SUM('1.  LRAMVA Summary'!F$61:F$62)*(MONTH($E62)-1)/12)*$H62</f>
        <v>0</v>
      </c>
      <c r="L62" s="232">
        <f>(SUM('1.  LRAMVA Summary'!G$52:G$60)+SUM('1.  LRAMVA Summary'!G$61:G$62)*(MONTH($E62)-1)/12)*$H62</f>
        <v>0</v>
      </c>
      <c r="M62" s="232">
        <f>(SUM('1.  LRAMVA Summary'!H$52:H$60)+SUM('1.  LRAMVA Summary'!H$61:H$62)*(MONTH($E62)-1)/12)*$H62</f>
        <v>0</v>
      </c>
      <c r="N62" s="232">
        <f>(SUM('1.  LRAMVA Summary'!I$52:I$60)+SUM('1.  LRAMVA Summary'!I$61:I$62)*(MONTH($E62)-1)/12)*$H62</f>
        <v>0</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0</v>
      </c>
    </row>
    <row r="63" spans="1:23" s="9" customFormat="1">
      <c r="B63" s="68"/>
      <c r="E63" s="216">
        <v>41730</v>
      </c>
      <c r="F63" s="216" t="s">
        <v>181</v>
      </c>
      <c r="G63" s="217" t="s">
        <v>66</v>
      </c>
      <c r="H63" s="234">
        <f>C$28/12</f>
        <v>1.225E-3</v>
      </c>
      <c r="I63" s="232">
        <f>(SUM('1.  LRAMVA Summary'!D$52:D$60)+SUM('1.  LRAMVA Summary'!D$61:D$62)*(MONTH($E63)-1)/12)*$H63</f>
        <v>0</v>
      </c>
      <c r="J63" s="232">
        <f>(SUM('1.  LRAMVA Summary'!E$52:E$60)+SUM('1.  LRAMVA Summary'!E$61:E$62)*(MONTH($E63)-1)/12)*$H63</f>
        <v>0</v>
      </c>
      <c r="K63" s="232">
        <f>(SUM('1.  LRAMVA Summary'!F$52:F$60)+SUM('1.  LRAMVA Summary'!F$61:F$62)*(MONTH($E63)-1)/12)*$H63</f>
        <v>0</v>
      </c>
      <c r="L63" s="232">
        <f>(SUM('1.  LRAMVA Summary'!G$52:G$60)+SUM('1.  LRAMVA Summary'!G$61:G$62)*(MONTH($E63)-1)/12)*$H63</f>
        <v>0</v>
      </c>
      <c r="M63" s="232">
        <f>(SUM('1.  LRAMVA Summary'!H$52:H$60)+SUM('1.  LRAMVA Summary'!H$61:H$62)*(MONTH($E63)-1)/12)*$H63</f>
        <v>0</v>
      </c>
      <c r="N63" s="232">
        <f>(SUM('1.  LRAMVA Summary'!I$52:I$60)+SUM('1.  LRAMVA Summary'!I$61:I$62)*(MONTH($E63)-1)/12)*$H63</f>
        <v>0</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0</v>
      </c>
    </row>
    <row r="64" spans="1:23" s="9" customFormat="1">
      <c r="B64" s="68"/>
      <c r="E64" s="216">
        <v>41760</v>
      </c>
      <c r="F64" s="216" t="s">
        <v>181</v>
      </c>
      <c r="G64" s="217" t="s">
        <v>66</v>
      </c>
      <c r="H64" s="231">
        <f>C$28/12</f>
        <v>1.225E-3</v>
      </c>
      <c r="I64" s="232">
        <f>(SUM('1.  LRAMVA Summary'!D$52:D$60)+SUM('1.  LRAMVA Summary'!D$61:D$62)*(MONTH($E64)-1)/12)*$H64</f>
        <v>0</v>
      </c>
      <c r="J64" s="232">
        <f>(SUM('1.  LRAMVA Summary'!E$52:E$60)+SUM('1.  LRAMVA Summary'!E$61:E$62)*(MONTH($E64)-1)/12)*$H64</f>
        <v>0</v>
      </c>
      <c r="K64" s="232">
        <f>(SUM('1.  LRAMVA Summary'!F$52:F$60)+SUM('1.  LRAMVA Summary'!F$61:F$62)*(MONTH($E64)-1)/12)*$H64</f>
        <v>0</v>
      </c>
      <c r="L64" s="232">
        <f>(SUM('1.  LRAMVA Summary'!G$52:G$60)+SUM('1.  LRAMVA Summary'!G$61:G$62)*(MONTH($E64)-1)/12)*$H64</f>
        <v>0</v>
      </c>
      <c r="M64" s="232">
        <f>(SUM('1.  LRAMVA Summary'!H$52:H$60)+SUM('1.  LRAMVA Summary'!H$61:H$62)*(MONTH($E64)-1)/12)*$H64</f>
        <v>0</v>
      </c>
      <c r="N64" s="232">
        <f>(SUM('1.  LRAMVA Summary'!I$52:I$60)+SUM('1.  LRAMVA Summary'!I$61:I$62)*(MONTH($E64)-1)/12)*$H64</f>
        <v>0</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0</v>
      </c>
    </row>
    <row r="65" spans="2:23" s="9" customFormat="1">
      <c r="B65" s="68"/>
      <c r="E65" s="216">
        <v>41791</v>
      </c>
      <c r="F65" s="216" t="s">
        <v>181</v>
      </c>
      <c r="G65" s="217" t="s">
        <v>66</v>
      </c>
      <c r="H65" s="231">
        <f>C$28/12</f>
        <v>1.225E-3</v>
      </c>
      <c r="I65" s="232">
        <f>(SUM('1.  LRAMVA Summary'!D$52:D$60)+SUM('1.  LRAMVA Summary'!D$61:D$62)*(MONTH($E65)-1)/12)*$H65</f>
        <v>0</v>
      </c>
      <c r="J65" s="232">
        <f>(SUM('1.  LRAMVA Summary'!E$52:E$60)+SUM('1.  LRAMVA Summary'!E$61:E$62)*(MONTH($E65)-1)/12)*$H65</f>
        <v>0</v>
      </c>
      <c r="K65" s="232">
        <f>(SUM('1.  LRAMVA Summary'!F$52:F$60)+SUM('1.  LRAMVA Summary'!F$61:F$62)*(MONTH($E65)-1)/12)*$H65</f>
        <v>0</v>
      </c>
      <c r="L65" s="232">
        <f>(SUM('1.  LRAMVA Summary'!G$52:G$60)+SUM('1.  LRAMVA Summary'!G$61:G$62)*(MONTH($E65)-1)/12)*$H65</f>
        <v>0</v>
      </c>
      <c r="M65" s="232">
        <f>(SUM('1.  LRAMVA Summary'!H$52:H$60)+SUM('1.  LRAMVA Summary'!H$61:H$62)*(MONTH($E65)-1)/12)*$H65</f>
        <v>0</v>
      </c>
      <c r="N65" s="232">
        <f>(SUM('1.  LRAMVA Summary'!I$52:I$60)+SUM('1.  LRAMVA Summary'!I$61:I$62)*(MONTH($E65)-1)/12)*$H65</f>
        <v>0</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0</v>
      </c>
    </row>
    <row r="66" spans="2:23" s="9" customFormat="1">
      <c r="B66" s="68"/>
      <c r="E66" s="216">
        <v>41821</v>
      </c>
      <c r="F66" s="216" t="s">
        <v>181</v>
      </c>
      <c r="G66" s="217" t="s">
        <v>68</v>
      </c>
      <c r="H66" s="234">
        <f>C$29/12</f>
        <v>1.225E-3</v>
      </c>
      <c r="I66" s="232">
        <f>(SUM('1.  LRAMVA Summary'!D$52:D$60)+SUM('1.  LRAMVA Summary'!D$61:D$62)*(MONTH($E66)-1)/12)*$H66</f>
        <v>0</v>
      </c>
      <c r="J66" s="232">
        <f>(SUM('1.  LRAMVA Summary'!E$52:E$60)+SUM('1.  LRAMVA Summary'!E$61:E$62)*(MONTH($E66)-1)/12)*$H66</f>
        <v>0</v>
      </c>
      <c r="K66" s="232">
        <f>(SUM('1.  LRAMVA Summary'!F$52:F$60)+SUM('1.  LRAMVA Summary'!F$61:F$62)*(MONTH($E66)-1)/12)*$H66</f>
        <v>0</v>
      </c>
      <c r="L66" s="232">
        <f>(SUM('1.  LRAMVA Summary'!G$52:G$60)+SUM('1.  LRAMVA Summary'!G$61:G$62)*(MONTH($E66)-1)/12)*$H66</f>
        <v>0</v>
      </c>
      <c r="M66" s="232">
        <f>(SUM('1.  LRAMVA Summary'!H$52:H$60)+SUM('1.  LRAMVA Summary'!H$61:H$62)*(MONTH($E66)-1)/12)*$H66</f>
        <v>0</v>
      </c>
      <c r="N66" s="232">
        <f>(SUM('1.  LRAMVA Summary'!I$52:I$60)+SUM('1.  LRAMVA Summary'!I$61:I$62)*(MONTH($E66)-1)/12)*$H66</f>
        <v>0</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0</v>
      </c>
    </row>
    <row r="67" spans="2:23" s="9" customFormat="1">
      <c r="B67" s="68"/>
      <c r="E67" s="216">
        <v>41852</v>
      </c>
      <c r="F67" s="216" t="s">
        <v>181</v>
      </c>
      <c r="G67" s="217" t="s">
        <v>68</v>
      </c>
      <c r="H67" s="231">
        <f>C$29/12</f>
        <v>1.225E-3</v>
      </c>
      <c r="I67" s="232">
        <f>(SUM('1.  LRAMVA Summary'!D$52:D$60)+SUM('1.  LRAMVA Summary'!D$61:D$62)*(MONTH($E67)-1)/12)*$H67</f>
        <v>0</v>
      </c>
      <c r="J67" s="232">
        <f>(SUM('1.  LRAMVA Summary'!E$52:E$60)+SUM('1.  LRAMVA Summary'!E$61:E$62)*(MONTH($E67)-1)/12)*$H67</f>
        <v>0</v>
      </c>
      <c r="K67" s="232">
        <f>(SUM('1.  LRAMVA Summary'!F$52:F$60)+SUM('1.  LRAMVA Summary'!F$61:F$62)*(MONTH($E67)-1)/12)*$H67</f>
        <v>0</v>
      </c>
      <c r="L67" s="232">
        <f>(SUM('1.  LRAMVA Summary'!G$52:G$60)+SUM('1.  LRAMVA Summary'!G$61:G$62)*(MONTH($E67)-1)/12)*$H67</f>
        <v>0</v>
      </c>
      <c r="M67" s="232">
        <f>(SUM('1.  LRAMVA Summary'!H$52:H$60)+SUM('1.  LRAMVA Summary'!H$61:H$62)*(MONTH($E67)-1)/12)*$H67</f>
        <v>0</v>
      </c>
      <c r="N67" s="232">
        <f>(SUM('1.  LRAMVA Summary'!I$52:I$60)+SUM('1.  LRAMVA Summary'!I$61:I$62)*(MONTH($E67)-1)/12)*$H67</f>
        <v>0</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0</v>
      </c>
    </row>
    <row r="68" spans="2:23" s="9" customFormat="1">
      <c r="B68" s="68"/>
      <c r="E68" s="216">
        <v>41883</v>
      </c>
      <c r="F68" s="216" t="s">
        <v>181</v>
      </c>
      <c r="G68" s="217" t="s">
        <v>68</v>
      </c>
      <c r="H68" s="231">
        <f>C$29/12</f>
        <v>1.225E-3</v>
      </c>
      <c r="I68" s="232">
        <f>(SUM('1.  LRAMVA Summary'!D$52:D$60)+SUM('1.  LRAMVA Summary'!D$61:D$62)*(MONTH($E68)-1)/12)*$H68</f>
        <v>0</v>
      </c>
      <c r="J68" s="232">
        <f>(SUM('1.  LRAMVA Summary'!E$52:E$60)+SUM('1.  LRAMVA Summary'!E$61:E$62)*(MONTH($E68)-1)/12)*$H68</f>
        <v>0</v>
      </c>
      <c r="K68" s="232">
        <f>(SUM('1.  LRAMVA Summary'!F$52:F$60)+SUM('1.  LRAMVA Summary'!F$61:F$62)*(MONTH($E68)-1)/12)*$H68</f>
        <v>0</v>
      </c>
      <c r="L68" s="232">
        <f>(SUM('1.  LRAMVA Summary'!G$52:G$60)+SUM('1.  LRAMVA Summary'!G$61:G$62)*(MONTH($E68)-1)/12)*$H68</f>
        <v>0</v>
      </c>
      <c r="M68" s="232">
        <f>(SUM('1.  LRAMVA Summary'!H$52:H$60)+SUM('1.  LRAMVA Summary'!H$61:H$62)*(MONTH($E68)-1)/12)*$H68</f>
        <v>0</v>
      </c>
      <c r="N68" s="232">
        <f>(SUM('1.  LRAMVA Summary'!I$52:I$60)+SUM('1.  LRAMVA Summary'!I$61:I$62)*(MONTH($E68)-1)/12)*$H68</f>
        <v>0</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0</v>
      </c>
    </row>
    <row r="69" spans="2:23" s="9" customFormat="1">
      <c r="B69" s="68"/>
      <c r="E69" s="216">
        <v>41913</v>
      </c>
      <c r="F69" s="216" t="s">
        <v>181</v>
      </c>
      <c r="G69" s="217" t="s">
        <v>69</v>
      </c>
      <c r="H69" s="234">
        <f>C$30/12</f>
        <v>1.225E-3</v>
      </c>
      <c r="I69" s="232">
        <f>(SUM('1.  LRAMVA Summary'!D$52:D$60)+SUM('1.  LRAMVA Summary'!D$61:D$62)*(MONTH($E69)-1)/12)*$H69</f>
        <v>0</v>
      </c>
      <c r="J69" s="232">
        <f>(SUM('1.  LRAMVA Summary'!E$52:E$60)+SUM('1.  LRAMVA Summary'!E$61:E$62)*(MONTH($E69)-1)/12)*$H69</f>
        <v>0</v>
      </c>
      <c r="K69" s="232">
        <f>(SUM('1.  LRAMVA Summary'!F$52:F$60)+SUM('1.  LRAMVA Summary'!F$61:F$62)*(MONTH($E69)-1)/12)*$H69</f>
        <v>0</v>
      </c>
      <c r="L69" s="232">
        <f>(SUM('1.  LRAMVA Summary'!G$52:G$60)+SUM('1.  LRAMVA Summary'!G$61:G$62)*(MONTH($E69)-1)/12)*$H69</f>
        <v>0</v>
      </c>
      <c r="M69" s="232">
        <f>(SUM('1.  LRAMVA Summary'!H$52:H$60)+SUM('1.  LRAMVA Summary'!H$61:H$62)*(MONTH($E69)-1)/12)*$H69</f>
        <v>0</v>
      </c>
      <c r="N69" s="232">
        <f>(SUM('1.  LRAMVA Summary'!I$52:I$60)+SUM('1.  LRAMVA Summary'!I$61:I$62)*(MONTH($E69)-1)/12)*$H69</f>
        <v>0</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0</v>
      </c>
    </row>
    <row r="70" spans="2:23" s="9" customFormat="1">
      <c r="B70" s="68"/>
      <c r="E70" s="216">
        <v>41944</v>
      </c>
      <c r="F70" s="216" t="s">
        <v>181</v>
      </c>
      <c r="G70" s="217" t="s">
        <v>69</v>
      </c>
      <c r="H70" s="231">
        <f>C$30/12</f>
        <v>1.225E-3</v>
      </c>
      <c r="I70" s="232">
        <f>(SUM('1.  LRAMVA Summary'!D$52:D$60)+SUM('1.  LRAMVA Summary'!D$61:D$62)*(MONTH($E70)-1)/12)*$H70</f>
        <v>0</v>
      </c>
      <c r="J70" s="232">
        <f>(SUM('1.  LRAMVA Summary'!E$52:E$60)+SUM('1.  LRAMVA Summary'!E$61:E$62)*(MONTH($E70)-1)/12)*$H70</f>
        <v>0</v>
      </c>
      <c r="K70" s="232">
        <f>(SUM('1.  LRAMVA Summary'!F$52:F$60)+SUM('1.  LRAMVA Summary'!F$61:F$62)*(MONTH($E70)-1)/12)*$H70</f>
        <v>0</v>
      </c>
      <c r="L70" s="232">
        <f>(SUM('1.  LRAMVA Summary'!G$52:G$60)+SUM('1.  LRAMVA Summary'!G$61:G$62)*(MONTH($E70)-1)/12)*$H70</f>
        <v>0</v>
      </c>
      <c r="M70" s="232">
        <f>(SUM('1.  LRAMVA Summary'!H$52:H$60)+SUM('1.  LRAMVA Summary'!H$61:H$62)*(MONTH($E70)-1)/12)*$H70</f>
        <v>0</v>
      </c>
      <c r="N70" s="232">
        <f>(SUM('1.  LRAMVA Summary'!I$52:I$60)+SUM('1.  LRAMVA Summary'!I$61:I$62)*(MONTH($E70)-1)/12)*$H70</f>
        <v>0</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0</v>
      </c>
    </row>
    <row r="71" spans="2:23" s="9" customFormat="1">
      <c r="B71" s="68"/>
      <c r="E71" s="216">
        <v>41974</v>
      </c>
      <c r="F71" s="216" t="s">
        <v>181</v>
      </c>
      <c r="G71" s="217" t="s">
        <v>69</v>
      </c>
      <c r="H71" s="231">
        <f>C$30/12</f>
        <v>1.225E-3</v>
      </c>
      <c r="I71" s="232">
        <f>(SUM('1.  LRAMVA Summary'!D$52:D$60)+SUM('1.  LRAMVA Summary'!D$61:D$62)*(MONTH($E71)-1)/12)*$H71</f>
        <v>0</v>
      </c>
      <c r="J71" s="232">
        <f>(SUM('1.  LRAMVA Summary'!E$52:E$60)+SUM('1.  LRAMVA Summary'!E$61:E$62)*(MONTH($E71)-1)/12)*$H71</f>
        <v>0</v>
      </c>
      <c r="K71" s="232">
        <f>(SUM('1.  LRAMVA Summary'!F$52:F$60)+SUM('1.  LRAMVA Summary'!F$61:F$62)*(MONTH($E71)-1)/12)*$H71</f>
        <v>0</v>
      </c>
      <c r="L71" s="232">
        <f>(SUM('1.  LRAMVA Summary'!G$52:G$60)+SUM('1.  LRAMVA Summary'!G$61:G$62)*(MONTH($E71)-1)/12)*$H71</f>
        <v>0</v>
      </c>
      <c r="M71" s="232">
        <f>(SUM('1.  LRAMVA Summary'!H$52:H$60)+SUM('1.  LRAMVA Summary'!H$61:H$62)*(MONTH($E71)-1)/12)*$H71</f>
        <v>0</v>
      </c>
      <c r="N71" s="232">
        <f>(SUM('1.  LRAMVA Summary'!I$52:I$60)+SUM('1.  LRAMVA Summary'!I$61:I$62)*(MONTH($E71)-1)/12)*$H71</f>
        <v>0</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0</v>
      </c>
    </row>
    <row r="72" spans="2:23" s="9" customFormat="1" ht="15.75" thickBot="1">
      <c r="B72" s="68"/>
      <c r="E72" s="218" t="s">
        <v>467</v>
      </c>
      <c r="F72" s="218"/>
      <c r="G72" s="219"/>
      <c r="H72" s="220"/>
      <c r="I72" s="221">
        <f>SUM(I59:I71)</f>
        <v>0</v>
      </c>
      <c r="J72" s="221">
        <f t="shared" ref="J72:V72" si="16">SUM(J59:J71)</f>
        <v>0</v>
      </c>
      <c r="K72" s="221">
        <f t="shared" si="16"/>
        <v>0</v>
      </c>
      <c r="L72" s="221">
        <f t="shared" si="16"/>
        <v>0</v>
      </c>
      <c r="M72" s="221">
        <f t="shared" si="16"/>
        <v>0</v>
      </c>
      <c r="N72" s="221">
        <f t="shared" si="16"/>
        <v>0</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0</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431</v>
      </c>
      <c r="F74" s="227"/>
      <c r="G74" s="228"/>
      <c r="H74" s="229"/>
      <c r="I74" s="230">
        <f t="shared" ref="I74:O74" si="17">I72+I73</f>
        <v>0</v>
      </c>
      <c r="J74" s="230">
        <f t="shared" si="17"/>
        <v>0</v>
      </c>
      <c r="K74" s="230">
        <f t="shared" si="17"/>
        <v>0</v>
      </c>
      <c r="L74" s="230">
        <f t="shared" si="17"/>
        <v>0</v>
      </c>
      <c r="M74" s="230">
        <f t="shared" si="17"/>
        <v>0</v>
      </c>
      <c r="N74" s="230">
        <f t="shared" si="17"/>
        <v>0</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0</v>
      </c>
    </row>
    <row r="75" spans="2:23" s="9" customFormat="1">
      <c r="B75" s="68"/>
      <c r="E75" s="216">
        <v>42005</v>
      </c>
      <c r="F75" s="216" t="s">
        <v>182</v>
      </c>
      <c r="G75" s="217" t="s">
        <v>65</v>
      </c>
      <c r="H75" s="231">
        <f>C$31/12</f>
        <v>1.225E-3</v>
      </c>
      <c r="I75" s="232">
        <f>(SUM('1.  LRAMVA Summary'!D$52:D$63)+SUM('1.  LRAMVA Summary'!D$64:D$65)*(MONTH($E75)-1)/12)*$H75</f>
        <v>0</v>
      </c>
      <c r="J75" s="232">
        <f>(SUM('1.  LRAMVA Summary'!E$52:E$63)+SUM('1.  LRAMVA Summary'!E$64:E$65)*(MONTH($E75)-1)/12)*$H75</f>
        <v>0</v>
      </c>
      <c r="K75" s="232">
        <f>(SUM('1.  LRAMVA Summary'!F$52:F$63)+SUM('1.  LRAMVA Summary'!F$64:F$65)*(MONTH($E75)-1)/12)*$H75</f>
        <v>0</v>
      </c>
      <c r="L75" s="232">
        <f>(SUM('1.  LRAMVA Summary'!G$52:G$63)+SUM('1.  LRAMVA Summary'!G$64:G$65)*(MONTH($E75)-1)/12)*$H75</f>
        <v>0</v>
      </c>
      <c r="M75" s="232">
        <f>(SUM('1.  LRAMVA Summary'!H$52:H$63)+SUM('1.  LRAMVA Summary'!H$64:H$65)*(MONTH($E75)-1)/12)*$H75</f>
        <v>0</v>
      </c>
      <c r="N75" s="232">
        <f>(SUM('1.  LRAMVA Summary'!I$52:I$63)+SUM('1.  LRAMVA Summary'!I$64:I$65)*(MONTH($E75)-1)/12)*$H75</f>
        <v>0</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0</v>
      </c>
    </row>
    <row r="76" spans="2:23" s="240" customFormat="1">
      <c r="B76" s="239"/>
      <c r="E76" s="216">
        <v>42036</v>
      </c>
      <c r="F76" s="216" t="s">
        <v>182</v>
      </c>
      <c r="G76" s="217" t="s">
        <v>65</v>
      </c>
      <c r="H76" s="231">
        <f t="shared" ref="H76:H77" si="19">C$31/12</f>
        <v>1.225E-3</v>
      </c>
      <c r="I76" s="232">
        <f>(SUM('1.  LRAMVA Summary'!D$52:D$63)+SUM('1.  LRAMVA Summary'!D$64:D$65)*(MONTH($E76)-1)/12)*$H76</f>
        <v>0</v>
      </c>
      <c r="J76" s="232">
        <f>(SUM('1.  LRAMVA Summary'!E$52:E$63)+SUM('1.  LRAMVA Summary'!E$64:E$65)*(MONTH($E76)-1)/12)*$H76</f>
        <v>0</v>
      </c>
      <c r="K76" s="232">
        <f>(SUM('1.  LRAMVA Summary'!F$52:F$63)+SUM('1.  LRAMVA Summary'!F$64:F$65)*(MONTH($E76)-1)/12)*$H76</f>
        <v>0</v>
      </c>
      <c r="L76" s="232">
        <f>(SUM('1.  LRAMVA Summary'!G$52:G$63)+SUM('1.  LRAMVA Summary'!G$64:G$65)*(MONTH($E76)-1)/12)*$H76</f>
        <v>0</v>
      </c>
      <c r="M76" s="232">
        <f>(SUM('1.  LRAMVA Summary'!H$52:H$63)+SUM('1.  LRAMVA Summary'!H$64:H$65)*(MONTH($E76)-1)/12)*$H76</f>
        <v>0</v>
      </c>
      <c r="N76" s="232">
        <f>(SUM('1.  LRAMVA Summary'!I$52:I$63)+SUM('1.  LRAMVA Summary'!I$64:I$65)*(MONTH($E76)-1)/12)*$H76</f>
        <v>0</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0</v>
      </c>
    </row>
    <row r="77" spans="2:23" s="9" customFormat="1">
      <c r="B77" s="68"/>
      <c r="E77" s="216">
        <v>42064</v>
      </c>
      <c r="F77" s="216" t="s">
        <v>182</v>
      </c>
      <c r="G77" s="217" t="s">
        <v>65</v>
      </c>
      <c r="H77" s="231">
        <f t="shared" si="19"/>
        <v>1.225E-3</v>
      </c>
      <c r="I77" s="232">
        <f>(SUM('1.  LRAMVA Summary'!D$52:D$63)+SUM('1.  LRAMVA Summary'!D$64:D$65)*(MONTH($E77)-1)/12)*$H77</f>
        <v>0</v>
      </c>
      <c r="J77" s="232">
        <f>(SUM('1.  LRAMVA Summary'!E$52:E$63)+SUM('1.  LRAMVA Summary'!E$64:E$65)*(MONTH($E77)-1)/12)*$H77</f>
        <v>0</v>
      </c>
      <c r="K77" s="232">
        <f>(SUM('1.  LRAMVA Summary'!F$52:F$63)+SUM('1.  LRAMVA Summary'!F$64:F$65)*(MONTH($E77)-1)/12)*$H77</f>
        <v>0</v>
      </c>
      <c r="L77" s="232">
        <f>(SUM('1.  LRAMVA Summary'!G$52:G$63)+SUM('1.  LRAMVA Summary'!G$64:G$65)*(MONTH($E77)-1)/12)*$H77</f>
        <v>0</v>
      </c>
      <c r="M77" s="232">
        <f>(SUM('1.  LRAMVA Summary'!H$52:H$63)+SUM('1.  LRAMVA Summary'!H$64:H$65)*(MONTH($E77)-1)/12)*$H77</f>
        <v>0</v>
      </c>
      <c r="N77" s="232">
        <f>(SUM('1.  LRAMVA Summary'!I$52:I$63)+SUM('1.  LRAMVA Summary'!I$64:I$65)*(MONTH($E77)-1)/12)*$H77</f>
        <v>0</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0</v>
      </c>
    </row>
    <row r="78" spans="2:23" s="9" customFormat="1">
      <c r="B78" s="68"/>
      <c r="E78" s="216">
        <v>42095</v>
      </c>
      <c r="F78" s="216" t="s">
        <v>182</v>
      </c>
      <c r="G78" s="217" t="s">
        <v>66</v>
      </c>
      <c r="H78" s="231">
        <f>C$32/12</f>
        <v>9.1666666666666665E-4</v>
      </c>
      <c r="I78" s="232">
        <f>(SUM('1.  LRAMVA Summary'!D$52:D$63)+SUM('1.  LRAMVA Summary'!D$64:D$65)*(MONTH($E78)-1)/12)*$H78</f>
        <v>0</v>
      </c>
      <c r="J78" s="232">
        <f>(SUM('1.  LRAMVA Summary'!E$52:E$63)+SUM('1.  LRAMVA Summary'!E$64:E$65)*(MONTH($E78)-1)/12)*$H78</f>
        <v>0</v>
      </c>
      <c r="K78" s="232">
        <f>(SUM('1.  LRAMVA Summary'!F$52:F$63)+SUM('1.  LRAMVA Summary'!F$64:F$65)*(MONTH($E78)-1)/12)*$H78</f>
        <v>0</v>
      </c>
      <c r="L78" s="232">
        <f>(SUM('1.  LRAMVA Summary'!G$52:G$63)+SUM('1.  LRAMVA Summary'!G$64:G$65)*(MONTH($E78)-1)/12)*$H78</f>
        <v>0</v>
      </c>
      <c r="M78" s="232">
        <f>(SUM('1.  LRAMVA Summary'!H$52:H$63)+SUM('1.  LRAMVA Summary'!H$64:H$65)*(MONTH($E78)-1)/12)*$H78</f>
        <v>0</v>
      </c>
      <c r="N78" s="232">
        <f>(SUM('1.  LRAMVA Summary'!I$52:I$63)+SUM('1.  LRAMVA Summary'!I$64:I$65)*(MONTH($E78)-1)/12)*$H78</f>
        <v>0</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0</v>
      </c>
    </row>
    <row r="79" spans="2:23" s="9" customFormat="1">
      <c r="B79" s="68"/>
      <c r="E79" s="216">
        <v>42125</v>
      </c>
      <c r="F79" s="216" t="s">
        <v>182</v>
      </c>
      <c r="G79" s="217" t="s">
        <v>66</v>
      </c>
      <c r="H79" s="231">
        <f t="shared" ref="H79:H80" si="21">C$32/12</f>
        <v>9.1666666666666665E-4</v>
      </c>
      <c r="I79" s="232">
        <f>(SUM('1.  LRAMVA Summary'!D$52:D$63)+SUM('1.  LRAMVA Summary'!D$64:D$65)*(MONTH($E79)-1)/12)*$H79</f>
        <v>0</v>
      </c>
      <c r="J79" s="232">
        <f>(SUM('1.  LRAMVA Summary'!E$52:E$63)+SUM('1.  LRAMVA Summary'!E$64:E$65)*(MONTH($E79)-1)/12)*$H79</f>
        <v>0</v>
      </c>
      <c r="K79" s="232">
        <f>(SUM('1.  LRAMVA Summary'!F$52:F$63)+SUM('1.  LRAMVA Summary'!F$64:F$65)*(MONTH($E79)-1)/12)*$H79</f>
        <v>0</v>
      </c>
      <c r="L79" s="232">
        <f>(SUM('1.  LRAMVA Summary'!G$52:G$63)+SUM('1.  LRAMVA Summary'!G$64:G$65)*(MONTH($E79)-1)/12)*$H79</f>
        <v>0</v>
      </c>
      <c r="M79" s="232">
        <f>(SUM('1.  LRAMVA Summary'!H$52:H$63)+SUM('1.  LRAMVA Summary'!H$64:H$65)*(MONTH($E79)-1)/12)*$H79</f>
        <v>0</v>
      </c>
      <c r="N79" s="232">
        <f>(SUM('1.  LRAMVA Summary'!I$52:I$63)+SUM('1.  LRAMVA Summary'!I$64:I$65)*(MONTH($E79)-1)/12)*$H79</f>
        <v>0</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0</v>
      </c>
    </row>
    <row r="80" spans="2:23" s="9" customFormat="1">
      <c r="B80" s="68"/>
      <c r="E80" s="216">
        <v>42156</v>
      </c>
      <c r="F80" s="216" t="s">
        <v>182</v>
      </c>
      <c r="G80" s="217" t="s">
        <v>66</v>
      </c>
      <c r="H80" s="231">
        <f t="shared" si="21"/>
        <v>9.1666666666666665E-4</v>
      </c>
      <c r="I80" s="232">
        <f>(SUM('1.  LRAMVA Summary'!D$52:D$63)+SUM('1.  LRAMVA Summary'!D$64:D$65)*(MONTH($E80)-1)/12)*$H80</f>
        <v>0</v>
      </c>
      <c r="J80" s="232">
        <f>(SUM('1.  LRAMVA Summary'!E$52:E$63)+SUM('1.  LRAMVA Summary'!E$64:E$65)*(MONTH($E80)-1)/12)*$H80</f>
        <v>0</v>
      </c>
      <c r="K80" s="232">
        <f>(SUM('1.  LRAMVA Summary'!F$52:F$63)+SUM('1.  LRAMVA Summary'!F$64:F$65)*(MONTH($E80)-1)/12)*$H80</f>
        <v>0</v>
      </c>
      <c r="L80" s="232">
        <f>(SUM('1.  LRAMVA Summary'!G$52:G$63)+SUM('1.  LRAMVA Summary'!G$64:G$65)*(MONTH($E80)-1)/12)*$H80</f>
        <v>0</v>
      </c>
      <c r="M80" s="232">
        <f>(SUM('1.  LRAMVA Summary'!H$52:H$63)+SUM('1.  LRAMVA Summary'!H$64:H$65)*(MONTH($E80)-1)/12)*$H80</f>
        <v>0</v>
      </c>
      <c r="N80" s="232">
        <f>(SUM('1.  LRAMVA Summary'!I$52:I$63)+SUM('1.  LRAMVA Summary'!I$64:I$65)*(MONTH($E80)-1)/12)*$H80</f>
        <v>0</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0</v>
      </c>
    </row>
    <row r="81" spans="2:23" s="9" customFormat="1">
      <c r="B81" s="68"/>
      <c r="E81" s="216">
        <v>42186</v>
      </c>
      <c r="F81" s="216" t="s">
        <v>182</v>
      </c>
      <c r="G81" s="217" t="s">
        <v>68</v>
      </c>
      <c r="H81" s="231">
        <f>C$33/12</f>
        <v>9.1666666666666665E-4</v>
      </c>
      <c r="I81" s="232">
        <f>(SUM('1.  LRAMVA Summary'!D$52:D$63)+SUM('1.  LRAMVA Summary'!D$64:D$65)*(MONTH($E81)-1)/12)*$H81</f>
        <v>0</v>
      </c>
      <c r="J81" s="232">
        <f>(SUM('1.  LRAMVA Summary'!E$52:E$63)+SUM('1.  LRAMVA Summary'!E$64:E$65)*(MONTH($E81)-1)/12)*$H81</f>
        <v>0</v>
      </c>
      <c r="K81" s="232">
        <f>(SUM('1.  LRAMVA Summary'!F$52:F$63)+SUM('1.  LRAMVA Summary'!F$64:F$65)*(MONTH($E81)-1)/12)*$H81</f>
        <v>0</v>
      </c>
      <c r="L81" s="232">
        <f>(SUM('1.  LRAMVA Summary'!G$52:G$63)+SUM('1.  LRAMVA Summary'!G$64:G$65)*(MONTH($E81)-1)/12)*$H81</f>
        <v>0</v>
      </c>
      <c r="M81" s="232">
        <f>(SUM('1.  LRAMVA Summary'!H$52:H$63)+SUM('1.  LRAMVA Summary'!H$64:H$65)*(MONTH($E81)-1)/12)*$H81</f>
        <v>0</v>
      </c>
      <c r="N81" s="232">
        <f>(SUM('1.  LRAMVA Summary'!I$52:I$63)+SUM('1.  LRAMVA Summary'!I$64:I$65)*(MONTH($E81)-1)/12)*$H81</f>
        <v>0</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0</v>
      </c>
    </row>
    <row r="82" spans="2:23" s="9" customFormat="1">
      <c r="B82" s="68"/>
      <c r="E82" s="216">
        <v>42217</v>
      </c>
      <c r="F82" s="216" t="s">
        <v>182</v>
      </c>
      <c r="G82" s="217" t="s">
        <v>68</v>
      </c>
      <c r="H82" s="231">
        <f t="shared" ref="H82:H83" si="22">C$33/12</f>
        <v>9.1666666666666665E-4</v>
      </c>
      <c r="I82" s="232">
        <f>(SUM('1.  LRAMVA Summary'!D$52:D$63)+SUM('1.  LRAMVA Summary'!D$64:D$65)*(MONTH($E82)-1)/12)*$H82</f>
        <v>0</v>
      </c>
      <c r="J82" s="232">
        <f>(SUM('1.  LRAMVA Summary'!E$52:E$63)+SUM('1.  LRAMVA Summary'!E$64:E$65)*(MONTH($E82)-1)/12)*$H82</f>
        <v>0</v>
      </c>
      <c r="K82" s="232">
        <f>(SUM('1.  LRAMVA Summary'!F$52:F$63)+SUM('1.  LRAMVA Summary'!F$64:F$65)*(MONTH($E82)-1)/12)*$H82</f>
        <v>0</v>
      </c>
      <c r="L82" s="232">
        <f>(SUM('1.  LRAMVA Summary'!G$52:G$63)+SUM('1.  LRAMVA Summary'!G$64:G$65)*(MONTH($E82)-1)/12)*$H82</f>
        <v>0</v>
      </c>
      <c r="M82" s="232">
        <f>(SUM('1.  LRAMVA Summary'!H$52:H$63)+SUM('1.  LRAMVA Summary'!H$64:H$65)*(MONTH($E82)-1)/12)*$H82</f>
        <v>0</v>
      </c>
      <c r="N82" s="232">
        <f>(SUM('1.  LRAMVA Summary'!I$52:I$63)+SUM('1.  LRAMVA Summary'!I$64:I$65)*(MONTH($E82)-1)/12)*$H82</f>
        <v>0</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0</v>
      </c>
    </row>
    <row r="83" spans="2:23" s="9" customFormat="1">
      <c r="B83" s="68"/>
      <c r="E83" s="216">
        <v>42248</v>
      </c>
      <c r="F83" s="216" t="s">
        <v>182</v>
      </c>
      <c r="G83" s="217" t="s">
        <v>68</v>
      </c>
      <c r="H83" s="231">
        <f t="shared" si="22"/>
        <v>9.1666666666666665E-4</v>
      </c>
      <c r="I83" s="232">
        <f>(SUM('1.  LRAMVA Summary'!D$52:D$63)+SUM('1.  LRAMVA Summary'!D$64:D$65)*(MONTH($E83)-1)/12)*$H83</f>
        <v>0</v>
      </c>
      <c r="J83" s="232">
        <f>(SUM('1.  LRAMVA Summary'!E$52:E$63)+SUM('1.  LRAMVA Summary'!E$64:E$65)*(MONTH($E83)-1)/12)*$H83</f>
        <v>0</v>
      </c>
      <c r="K83" s="232">
        <f>(SUM('1.  LRAMVA Summary'!F$52:F$63)+SUM('1.  LRAMVA Summary'!F$64:F$65)*(MONTH($E83)-1)/12)*$H83</f>
        <v>0</v>
      </c>
      <c r="L83" s="232">
        <f>(SUM('1.  LRAMVA Summary'!G$52:G$63)+SUM('1.  LRAMVA Summary'!G$64:G$65)*(MONTH($E83)-1)/12)*$H83</f>
        <v>0</v>
      </c>
      <c r="M83" s="232">
        <f>(SUM('1.  LRAMVA Summary'!H$52:H$63)+SUM('1.  LRAMVA Summary'!H$64:H$65)*(MONTH($E83)-1)/12)*$H83</f>
        <v>0</v>
      </c>
      <c r="N83" s="232">
        <f>(SUM('1.  LRAMVA Summary'!I$52:I$63)+SUM('1.  LRAMVA Summary'!I$64:I$65)*(MONTH($E83)-1)/12)*$H83</f>
        <v>0</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0</v>
      </c>
    </row>
    <row r="84" spans="2:23" s="9" customFormat="1">
      <c r="B84" s="68"/>
      <c r="E84" s="216">
        <v>42278</v>
      </c>
      <c r="F84" s="216" t="s">
        <v>182</v>
      </c>
      <c r="G84" s="217" t="s">
        <v>69</v>
      </c>
      <c r="H84" s="231">
        <f>C$34/12</f>
        <v>9.1666666666666665E-4</v>
      </c>
      <c r="I84" s="232">
        <f>(SUM('1.  LRAMVA Summary'!D$52:D$63)+SUM('1.  LRAMVA Summary'!D$64:D$65)*(MONTH($E84)-1)/12)*$H84</f>
        <v>0</v>
      </c>
      <c r="J84" s="232">
        <f>(SUM('1.  LRAMVA Summary'!E$52:E$63)+SUM('1.  LRAMVA Summary'!E$64:E$65)*(MONTH($E84)-1)/12)*$H84</f>
        <v>0</v>
      </c>
      <c r="K84" s="232">
        <f>(SUM('1.  LRAMVA Summary'!F$52:F$63)+SUM('1.  LRAMVA Summary'!F$64:F$65)*(MONTH($E84)-1)/12)*$H84</f>
        <v>0</v>
      </c>
      <c r="L84" s="232">
        <f>(SUM('1.  LRAMVA Summary'!G$52:G$63)+SUM('1.  LRAMVA Summary'!G$64:G$65)*(MONTH($E84)-1)/12)*$H84</f>
        <v>0</v>
      </c>
      <c r="M84" s="232">
        <f>(SUM('1.  LRAMVA Summary'!H$52:H$63)+SUM('1.  LRAMVA Summary'!H$64:H$65)*(MONTH($E84)-1)/12)*$H84</f>
        <v>0</v>
      </c>
      <c r="N84" s="232">
        <f>(SUM('1.  LRAMVA Summary'!I$52:I$63)+SUM('1.  LRAMVA Summary'!I$64:I$65)*(MONTH($E84)-1)/12)*$H84</f>
        <v>0</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0</v>
      </c>
    </row>
    <row r="85" spans="2:23" s="9" customFormat="1">
      <c r="B85" s="68"/>
      <c r="E85" s="216">
        <v>42309</v>
      </c>
      <c r="F85" s="216" t="s">
        <v>182</v>
      </c>
      <c r="G85" s="217" t="s">
        <v>69</v>
      </c>
      <c r="H85" s="231">
        <f t="shared" ref="H85:H86" si="23">C$34/12</f>
        <v>9.1666666666666665E-4</v>
      </c>
      <c r="I85" s="232">
        <f>(SUM('1.  LRAMVA Summary'!D$52:D$63)+SUM('1.  LRAMVA Summary'!D$64:D$65)*(MONTH($E85)-1)/12)*$H85</f>
        <v>0</v>
      </c>
      <c r="J85" s="232">
        <f>(SUM('1.  LRAMVA Summary'!E$52:E$63)+SUM('1.  LRAMVA Summary'!E$64:E$65)*(MONTH($E85)-1)/12)*$H85</f>
        <v>0</v>
      </c>
      <c r="K85" s="232">
        <f>(SUM('1.  LRAMVA Summary'!F$52:F$63)+SUM('1.  LRAMVA Summary'!F$64:F$65)*(MONTH($E85)-1)/12)*$H85</f>
        <v>0</v>
      </c>
      <c r="L85" s="232">
        <f>(SUM('1.  LRAMVA Summary'!G$52:G$63)+SUM('1.  LRAMVA Summary'!G$64:G$65)*(MONTH($E85)-1)/12)*$H85</f>
        <v>0</v>
      </c>
      <c r="M85" s="232">
        <f>(SUM('1.  LRAMVA Summary'!H$52:H$63)+SUM('1.  LRAMVA Summary'!H$64:H$65)*(MONTH($E85)-1)/12)*$H85</f>
        <v>0</v>
      </c>
      <c r="N85" s="232">
        <f>(SUM('1.  LRAMVA Summary'!I$52:I$63)+SUM('1.  LRAMVA Summary'!I$64:I$65)*(MONTH($E85)-1)/12)*$H85</f>
        <v>0</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0</v>
      </c>
    </row>
    <row r="86" spans="2:23" s="9" customFormat="1">
      <c r="B86" s="68"/>
      <c r="E86" s="216">
        <v>42339</v>
      </c>
      <c r="F86" s="216" t="s">
        <v>182</v>
      </c>
      <c r="G86" s="217" t="s">
        <v>69</v>
      </c>
      <c r="H86" s="231">
        <f t="shared" si="23"/>
        <v>9.1666666666666665E-4</v>
      </c>
      <c r="I86" s="232">
        <f>(SUM('1.  LRAMVA Summary'!D$52:D$63)+SUM('1.  LRAMVA Summary'!D$64:D$65)*(MONTH($E86)-1)/12)*$H86</f>
        <v>0</v>
      </c>
      <c r="J86" s="232">
        <f>(SUM('1.  LRAMVA Summary'!E$52:E$63)+SUM('1.  LRAMVA Summary'!E$64:E$65)*(MONTH($E86)-1)/12)*$H86</f>
        <v>0</v>
      </c>
      <c r="K86" s="232">
        <f>(SUM('1.  LRAMVA Summary'!F$52:F$63)+SUM('1.  LRAMVA Summary'!F$64:F$65)*(MONTH($E86)-1)/12)*$H86</f>
        <v>0</v>
      </c>
      <c r="L86" s="232">
        <f>(SUM('1.  LRAMVA Summary'!G$52:G$63)+SUM('1.  LRAMVA Summary'!G$64:G$65)*(MONTH($E86)-1)/12)*$H86</f>
        <v>0</v>
      </c>
      <c r="M86" s="232">
        <f>(SUM('1.  LRAMVA Summary'!H$52:H$63)+SUM('1.  LRAMVA Summary'!H$64:H$65)*(MONTH($E86)-1)/12)*$H86</f>
        <v>0</v>
      </c>
      <c r="N86" s="232">
        <f>(SUM('1.  LRAMVA Summary'!I$52:I$63)+SUM('1.  LRAMVA Summary'!I$64:I$65)*(MONTH($E86)-1)/12)*$H86</f>
        <v>0</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0</v>
      </c>
    </row>
    <row r="87" spans="2:23" s="9" customFormat="1" ht="15.75" thickBot="1">
      <c r="B87" s="68"/>
      <c r="E87" s="218" t="s">
        <v>468</v>
      </c>
      <c r="F87" s="218"/>
      <c r="G87" s="219"/>
      <c r="H87" s="220"/>
      <c r="I87" s="221">
        <f>SUM(I74:I86)</f>
        <v>0</v>
      </c>
      <c r="J87" s="221">
        <f>SUM(J74:J86)</f>
        <v>0</v>
      </c>
      <c r="K87" s="221">
        <f t="shared" ref="K87:O87" si="24">SUM(K74:K86)</f>
        <v>0</v>
      </c>
      <c r="L87" s="221">
        <f t="shared" si="24"/>
        <v>0</v>
      </c>
      <c r="M87" s="221">
        <f t="shared" si="24"/>
        <v>0</v>
      </c>
      <c r="N87" s="221">
        <f t="shared" si="24"/>
        <v>0</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0</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432</v>
      </c>
      <c r="F89" s="227"/>
      <c r="G89" s="228"/>
      <c r="H89" s="229"/>
      <c r="I89" s="230">
        <f>I87+I88</f>
        <v>0</v>
      </c>
      <c r="J89" s="230">
        <f t="shared" ref="J89" si="26">J87+J88</f>
        <v>0</v>
      </c>
      <c r="K89" s="230">
        <f t="shared" ref="K89" si="27">K87+K88</f>
        <v>0</v>
      </c>
      <c r="L89" s="230">
        <f t="shared" ref="L89" si="28">L87+L88</f>
        <v>0</v>
      </c>
      <c r="M89" s="230">
        <f t="shared" ref="M89" si="29">M87+M88</f>
        <v>0</v>
      </c>
      <c r="N89" s="230">
        <f t="shared" ref="N89" si="30">N87+N88</f>
        <v>0</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0</v>
      </c>
    </row>
    <row r="90" spans="2:23" s="9" customFormat="1">
      <c r="B90" s="68"/>
      <c r="E90" s="216">
        <v>42370</v>
      </c>
      <c r="F90" s="216" t="s">
        <v>184</v>
      </c>
      <c r="G90" s="217" t="s">
        <v>65</v>
      </c>
      <c r="H90" s="231">
        <f>$C$35/12</f>
        <v>9.1666666666666665E-4</v>
      </c>
      <c r="I90" s="232">
        <f>(SUM('1.  LRAMVA Summary'!D$52:D$66)+SUM('1.  LRAMVA Summary'!D$67:D$68)*(MONTH($E90)-1)/12)*$H90</f>
        <v>0</v>
      </c>
      <c r="J90" s="232">
        <f>(SUM('1.  LRAMVA Summary'!E$52:E$66)+SUM('1.  LRAMVA Summary'!E$67:E$68)*(MONTH($E90)-1)/12)*$H90</f>
        <v>0</v>
      </c>
      <c r="K90" s="232">
        <f>(SUM('1.  LRAMVA Summary'!F$52:F$66)+SUM('1.  LRAMVA Summary'!F$67:F$68)*(MONTH($E90)-1)/12)*$H90</f>
        <v>0</v>
      </c>
      <c r="L90" s="232">
        <f>(SUM('1.  LRAMVA Summary'!G$52:G$66)+SUM('1.  LRAMVA Summary'!G$67:G$68)*(MONTH($E90)-1)/12)*$H90</f>
        <v>0</v>
      </c>
      <c r="M90" s="232">
        <f>(SUM('1.  LRAMVA Summary'!H$52:H$66)+SUM('1.  LRAMVA Summary'!H$67:H$68)*(MONTH($E90)-1)/12)*$H90</f>
        <v>0</v>
      </c>
      <c r="N90" s="232">
        <f>(SUM('1.  LRAMVA Summary'!I$52:I$66)+SUM('1.  LRAMVA Summary'!I$67:I$68)*(MONTH($E90)-1)/12)*$H90</f>
        <v>0</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0</v>
      </c>
    </row>
    <row r="91" spans="2:23" s="9" customFormat="1">
      <c r="B91" s="68"/>
      <c r="E91" s="216">
        <v>42401</v>
      </c>
      <c r="F91" s="216" t="s">
        <v>184</v>
      </c>
      <c r="G91" s="217" t="s">
        <v>65</v>
      </c>
      <c r="H91" s="231">
        <f t="shared" ref="H91:H92" si="34">$C$35/12</f>
        <v>9.1666666666666665E-4</v>
      </c>
      <c r="I91" s="232">
        <f>(SUM('1.  LRAMVA Summary'!D$52:D$66)+SUM('1.  LRAMVA Summary'!D$67:D$68)*(MONTH($E91)-1)/12)*$H91</f>
        <v>0</v>
      </c>
      <c r="J91" s="232">
        <f>(SUM('1.  LRAMVA Summary'!E$52:E$66)+SUM('1.  LRAMVA Summary'!E$67:E$68)*(MONTH($E91)-1)/12)*$H91</f>
        <v>0</v>
      </c>
      <c r="K91" s="232">
        <f>(SUM('1.  LRAMVA Summary'!F$52:F$66)+SUM('1.  LRAMVA Summary'!F$67:F$68)*(MONTH($E91)-1)/12)*$H91</f>
        <v>0</v>
      </c>
      <c r="L91" s="232">
        <f>(SUM('1.  LRAMVA Summary'!G$52:G$66)+SUM('1.  LRAMVA Summary'!G$67:G$68)*(MONTH($E91)-1)/12)*$H91</f>
        <v>0</v>
      </c>
      <c r="M91" s="232">
        <f>(SUM('1.  LRAMVA Summary'!H$52:H$66)+SUM('1.  LRAMVA Summary'!H$67:H$68)*(MONTH($E91)-1)/12)*$H91</f>
        <v>0</v>
      </c>
      <c r="N91" s="232">
        <f>(SUM('1.  LRAMVA Summary'!I$52:I$66)+SUM('1.  LRAMVA Summary'!I$67:I$68)*(MONTH($E91)-1)/12)*$H91</f>
        <v>0</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0</v>
      </c>
    </row>
    <row r="92" spans="2:23" s="9" customFormat="1" ht="14.25" customHeight="1">
      <c r="B92" s="68"/>
      <c r="E92" s="216">
        <v>42430</v>
      </c>
      <c r="F92" s="216" t="s">
        <v>184</v>
      </c>
      <c r="G92" s="217" t="s">
        <v>65</v>
      </c>
      <c r="H92" s="231">
        <f t="shared" si="34"/>
        <v>9.1666666666666665E-4</v>
      </c>
      <c r="I92" s="232">
        <f>(SUM('1.  LRAMVA Summary'!D$52:D$66)+SUM('1.  LRAMVA Summary'!D$67:D$68)*(MONTH($E92)-1)/12)*$H92</f>
        <v>0</v>
      </c>
      <c r="J92" s="232">
        <f>(SUM('1.  LRAMVA Summary'!E$52:E$66)+SUM('1.  LRAMVA Summary'!E$67:E$68)*(MONTH($E92)-1)/12)*$H92</f>
        <v>0</v>
      </c>
      <c r="K92" s="232">
        <f>(SUM('1.  LRAMVA Summary'!F$52:F$66)+SUM('1.  LRAMVA Summary'!F$67:F$68)*(MONTH($E92)-1)/12)*$H92</f>
        <v>0</v>
      </c>
      <c r="L92" s="232">
        <f>(SUM('1.  LRAMVA Summary'!G$52:G$66)+SUM('1.  LRAMVA Summary'!G$67:G$68)*(MONTH($E92)-1)/12)*$H92</f>
        <v>0</v>
      </c>
      <c r="M92" s="232">
        <f>(SUM('1.  LRAMVA Summary'!H$52:H$66)+SUM('1.  LRAMVA Summary'!H$67:H$68)*(MONTH($E92)-1)/12)*$H92</f>
        <v>0</v>
      </c>
      <c r="N92" s="232">
        <f>(SUM('1.  LRAMVA Summary'!I$52:I$66)+SUM('1.  LRAMVA Summary'!I$67:I$68)*(MONTH($E92)-1)/12)*$H92</f>
        <v>0</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0</v>
      </c>
    </row>
    <row r="93" spans="2:23" s="8" customFormat="1">
      <c r="B93" s="241"/>
      <c r="D93" s="9"/>
      <c r="E93" s="216">
        <v>42461</v>
      </c>
      <c r="F93" s="216" t="s">
        <v>184</v>
      </c>
      <c r="G93" s="217" t="s">
        <v>66</v>
      </c>
      <c r="H93" s="231">
        <f>$C$36/12</f>
        <v>9.1666666666666665E-4</v>
      </c>
      <c r="I93" s="232">
        <f>(SUM('1.  LRAMVA Summary'!D$52:D$66)+SUM('1.  LRAMVA Summary'!D$67:D$68)*(MONTH($E93)-1)/12)*$H93</f>
        <v>0</v>
      </c>
      <c r="J93" s="232">
        <f>(SUM('1.  LRAMVA Summary'!E$52:E$66)+SUM('1.  LRAMVA Summary'!E$67:E$68)*(MONTH($E93)-1)/12)*$H93</f>
        <v>0</v>
      </c>
      <c r="K93" s="232">
        <f>(SUM('1.  LRAMVA Summary'!F$52:F$66)+SUM('1.  LRAMVA Summary'!F$67:F$68)*(MONTH($E93)-1)/12)*$H93</f>
        <v>0</v>
      </c>
      <c r="L93" s="232">
        <f>(SUM('1.  LRAMVA Summary'!G$52:G$66)+SUM('1.  LRAMVA Summary'!G$67:G$68)*(MONTH($E93)-1)/12)*$H93</f>
        <v>0</v>
      </c>
      <c r="M93" s="232">
        <f>(SUM('1.  LRAMVA Summary'!H$52:H$66)+SUM('1.  LRAMVA Summary'!H$67:H$68)*(MONTH($E93)-1)/12)*$H93</f>
        <v>0</v>
      </c>
      <c r="N93" s="232">
        <f>(SUM('1.  LRAMVA Summary'!I$52:I$66)+SUM('1.  LRAMVA Summary'!I$67:I$68)*(MONTH($E93)-1)/12)*$H93</f>
        <v>0</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0</v>
      </c>
    </row>
    <row r="94" spans="2:23" s="9" customFormat="1">
      <c r="B94" s="68"/>
      <c r="E94" s="216">
        <v>42491</v>
      </c>
      <c r="F94" s="216" t="s">
        <v>184</v>
      </c>
      <c r="G94" s="217" t="s">
        <v>66</v>
      </c>
      <c r="H94" s="231">
        <f t="shared" ref="H94:H95" si="36">$C$36/12</f>
        <v>9.1666666666666665E-4</v>
      </c>
      <c r="I94" s="232">
        <f>(SUM('1.  LRAMVA Summary'!D$52:D$66)+SUM('1.  LRAMVA Summary'!D$67:D$68)*(MONTH($E94)-1)/12)*$H94</f>
        <v>0</v>
      </c>
      <c r="J94" s="232">
        <f>(SUM('1.  LRAMVA Summary'!E$52:E$66)+SUM('1.  LRAMVA Summary'!E$67:E$68)*(MONTH($E94)-1)/12)*$H94</f>
        <v>0</v>
      </c>
      <c r="K94" s="232">
        <f>(SUM('1.  LRAMVA Summary'!F$52:F$66)+SUM('1.  LRAMVA Summary'!F$67:F$68)*(MONTH($E94)-1)/12)*$H94</f>
        <v>0</v>
      </c>
      <c r="L94" s="232">
        <f>(SUM('1.  LRAMVA Summary'!G$52:G$66)+SUM('1.  LRAMVA Summary'!G$67:G$68)*(MONTH($E94)-1)/12)*$H94</f>
        <v>0</v>
      </c>
      <c r="M94" s="232">
        <f>(SUM('1.  LRAMVA Summary'!H$52:H$66)+SUM('1.  LRAMVA Summary'!H$67:H$68)*(MONTH($E94)-1)/12)*$H94</f>
        <v>0</v>
      </c>
      <c r="N94" s="232">
        <f>(SUM('1.  LRAMVA Summary'!I$52:I$66)+SUM('1.  LRAMVA Summary'!I$67:I$68)*(MONTH($E94)-1)/12)*$H94</f>
        <v>0</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0</v>
      </c>
    </row>
    <row r="95" spans="2:23" s="240" customFormat="1">
      <c r="B95" s="239"/>
      <c r="D95" s="9"/>
      <c r="E95" s="216">
        <v>42522</v>
      </c>
      <c r="F95" s="216" t="s">
        <v>184</v>
      </c>
      <c r="G95" s="217" t="s">
        <v>66</v>
      </c>
      <c r="H95" s="231">
        <f t="shared" si="36"/>
        <v>9.1666666666666665E-4</v>
      </c>
      <c r="I95" s="232">
        <f>(SUM('1.  LRAMVA Summary'!D$52:D$66)+SUM('1.  LRAMVA Summary'!D$67:D$68)*(MONTH($E95)-1)/12)*$H95</f>
        <v>0</v>
      </c>
      <c r="J95" s="232">
        <f>(SUM('1.  LRAMVA Summary'!E$52:E$66)+SUM('1.  LRAMVA Summary'!E$67:E$68)*(MONTH($E95)-1)/12)*$H95</f>
        <v>0</v>
      </c>
      <c r="K95" s="232">
        <f>(SUM('1.  LRAMVA Summary'!F$52:F$66)+SUM('1.  LRAMVA Summary'!F$67:F$68)*(MONTH($E95)-1)/12)*$H95</f>
        <v>0</v>
      </c>
      <c r="L95" s="232">
        <f>(SUM('1.  LRAMVA Summary'!G$52:G$66)+SUM('1.  LRAMVA Summary'!G$67:G$68)*(MONTH($E95)-1)/12)*$H95</f>
        <v>0</v>
      </c>
      <c r="M95" s="232">
        <f>(SUM('1.  LRAMVA Summary'!H$52:H$66)+SUM('1.  LRAMVA Summary'!H$67:H$68)*(MONTH($E95)-1)/12)*$H95</f>
        <v>0</v>
      </c>
      <c r="N95" s="232">
        <f>(SUM('1.  LRAMVA Summary'!I$52:I$66)+SUM('1.  LRAMVA Summary'!I$67:I$68)*(MONTH($E95)-1)/12)*$H95</f>
        <v>0</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0</v>
      </c>
    </row>
    <row r="96" spans="2:23" s="9" customFormat="1">
      <c r="B96" s="68"/>
      <c r="E96" s="216">
        <v>42552</v>
      </c>
      <c r="F96" s="216" t="s">
        <v>184</v>
      </c>
      <c r="G96" s="217" t="s">
        <v>68</v>
      </c>
      <c r="H96" s="231">
        <f>$C$37/12</f>
        <v>9.1666666666666665E-4</v>
      </c>
      <c r="I96" s="232">
        <f>(SUM('1.  LRAMVA Summary'!D$52:D$66)+SUM('1.  LRAMVA Summary'!D$67:D$68)*(MONTH($E96)-1)/12)*$H96</f>
        <v>0</v>
      </c>
      <c r="J96" s="232">
        <f>(SUM('1.  LRAMVA Summary'!E$52:E$66)+SUM('1.  LRAMVA Summary'!E$67:E$68)*(MONTH($E96)-1)/12)*$H96</f>
        <v>0</v>
      </c>
      <c r="K96" s="232">
        <f>(SUM('1.  LRAMVA Summary'!F$52:F$66)+SUM('1.  LRAMVA Summary'!F$67:F$68)*(MONTH($E96)-1)/12)*$H96</f>
        <v>0</v>
      </c>
      <c r="L96" s="232">
        <f>(SUM('1.  LRAMVA Summary'!G$52:G$66)+SUM('1.  LRAMVA Summary'!G$67:G$68)*(MONTH($E96)-1)/12)*$H96</f>
        <v>0</v>
      </c>
      <c r="M96" s="232">
        <f>(SUM('1.  LRAMVA Summary'!H$52:H$66)+SUM('1.  LRAMVA Summary'!H$67:H$68)*(MONTH($E96)-1)/12)*$H96</f>
        <v>0</v>
      </c>
      <c r="N96" s="232">
        <f>(SUM('1.  LRAMVA Summary'!I$52:I$66)+SUM('1.  LRAMVA Summary'!I$67:I$68)*(MONTH($E96)-1)/12)*$H96</f>
        <v>0</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0</v>
      </c>
    </row>
    <row r="97" spans="2:23" s="9" customFormat="1">
      <c r="B97" s="68"/>
      <c r="E97" s="216">
        <v>42583</v>
      </c>
      <c r="F97" s="216" t="s">
        <v>184</v>
      </c>
      <c r="G97" s="217" t="s">
        <v>68</v>
      </c>
      <c r="H97" s="231">
        <f t="shared" ref="H97:H98" si="37">$C$37/12</f>
        <v>9.1666666666666665E-4</v>
      </c>
      <c r="I97" s="232">
        <f>(SUM('1.  LRAMVA Summary'!D$52:D$66)+SUM('1.  LRAMVA Summary'!D$67:D$68)*(MONTH($E97)-1)/12)*$H97</f>
        <v>0</v>
      </c>
      <c r="J97" s="232">
        <f>(SUM('1.  LRAMVA Summary'!E$52:E$66)+SUM('1.  LRAMVA Summary'!E$67:E$68)*(MONTH($E97)-1)/12)*$H97</f>
        <v>0</v>
      </c>
      <c r="K97" s="232">
        <f>(SUM('1.  LRAMVA Summary'!F$52:F$66)+SUM('1.  LRAMVA Summary'!F$67:F$68)*(MONTH($E97)-1)/12)*$H97</f>
        <v>0</v>
      </c>
      <c r="L97" s="232">
        <f>(SUM('1.  LRAMVA Summary'!G$52:G$66)+SUM('1.  LRAMVA Summary'!G$67:G$68)*(MONTH($E97)-1)/12)*$H97</f>
        <v>0</v>
      </c>
      <c r="M97" s="232">
        <f>(SUM('1.  LRAMVA Summary'!H$52:H$66)+SUM('1.  LRAMVA Summary'!H$67:H$68)*(MONTH($E97)-1)/12)*$H97</f>
        <v>0</v>
      </c>
      <c r="N97" s="232">
        <f>(SUM('1.  LRAMVA Summary'!I$52:I$66)+SUM('1.  LRAMVA Summary'!I$67:I$68)*(MONTH($E97)-1)/12)*$H97</f>
        <v>0</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0</v>
      </c>
    </row>
    <row r="98" spans="2:23" s="9" customFormat="1">
      <c r="B98" s="68"/>
      <c r="E98" s="216">
        <v>42614</v>
      </c>
      <c r="F98" s="216" t="s">
        <v>184</v>
      </c>
      <c r="G98" s="217" t="s">
        <v>68</v>
      </c>
      <c r="H98" s="231">
        <f t="shared" si="37"/>
        <v>9.1666666666666665E-4</v>
      </c>
      <c r="I98" s="232">
        <f>(SUM('1.  LRAMVA Summary'!D$52:D$66)+SUM('1.  LRAMVA Summary'!D$67:D$68)*(MONTH($E98)-1)/12)*$H98</f>
        <v>0</v>
      </c>
      <c r="J98" s="232">
        <f>(SUM('1.  LRAMVA Summary'!E$52:E$66)+SUM('1.  LRAMVA Summary'!E$67:E$68)*(MONTH($E98)-1)/12)*$H98</f>
        <v>0</v>
      </c>
      <c r="K98" s="232">
        <f>(SUM('1.  LRAMVA Summary'!F$52:F$66)+SUM('1.  LRAMVA Summary'!F$67:F$68)*(MONTH($E98)-1)/12)*$H98</f>
        <v>0</v>
      </c>
      <c r="L98" s="232">
        <f>(SUM('1.  LRAMVA Summary'!G$52:G$66)+SUM('1.  LRAMVA Summary'!G$67:G$68)*(MONTH($E98)-1)/12)*$H98</f>
        <v>0</v>
      </c>
      <c r="M98" s="232">
        <f>(SUM('1.  LRAMVA Summary'!H$52:H$66)+SUM('1.  LRAMVA Summary'!H$67:H$68)*(MONTH($E98)-1)/12)*$H98</f>
        <v>0</v>
      </c>
      <c r="N98" s="232">
        <f>(SUM('1.  LRAMVA Summary'!I$52:I$66)+SUM('1.  LRAMVA Summary'!I$67:I$68)*(MONTH($E98)-1)/12)*$H98</f>
        <v>0</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0</v>
      </c>
    </row>
    <row r="99" spans="2:23" s="9" customFormat="1">
      <c r="B99" s="68"/>
      <c r="E99" s="216">
        <v>42644</v>
      </c>
      <c r="F99" s="216" t="s">
        <v>184</v>
      </c>
      <c r="G99" s="217" t="s">
        <v>69</v>
      </c>
      <c r="H99" s="212">
        <f>$C$38/12</f>
        <v>9.1666666666666665E-4</v>
      </c>
      <c r="I99" s="232">
        <f>(SUM('1.  LRAMVA Summary'!D$52:D$66)+SUM('1.  LRAMVA Summary'!D$67:D$68)*(MONTH($E99)-1)/12)*$H99</f>
        <v>0</v>
      </c>
      <c r="J99" s="232">
        <f>(SUM('1.  LRAMVA Summary'!E$52:E$66)+SUM('1.  LRAMVA Summary'!E$67:E$68)*(MONTH($E99)-1)/12)*$H99</f>
        <v>0</v>
      </c>
      <c r="K99" s="232">
        <f>(SUM('1.  LRAMVA Summary'!F$52:F$66)+SUM('1.  LRAMVA Summary'!F$67:F$68)*(MONTH($E99)-1)/12)*$H99</f>
        <v>0</v>
      </c>
      <c r="L99" s="232">
        <f>(SUM('1.  LRAMVA Summary'!G$52:G$66)+SUM('1.  LRAMVA Summary'!G$67:G$68)*(MONTH($E99)-1)/12)*$H99</f>
        <v>0</v>
      </c>
      <c r="M99" s="232">
        <f>(SUM('1.  LRAMVA Summary'!H$52:H$66)+SUM('1.  LRAMVA Summary'!H$67:H$68)*(MONTH($E99)-1)/12)*$H99</f>
        <v>0</v>
      </c>
      <c r="N99" s="232">
        <f>(SUM('1.  LRAMVA Summary'!I$52:I$66)+SUM('1.  LRAMVA Summary'!I$67:I$68)*(MONTH($E99)-1)/12)*$H99</f>
        <v>0</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0</v>
      </c>
    </row>
    <row r="100" spans="2:23" s="9" customFormat="1">
      <c r="B100" s="68"/>
      <c r="E100" s="216">
        <v>42675</v>
      </c>
      <c r="F100" s="216" t="s">
        <v>184</v>
      </c>
      <c r="G100" s="217" t="s">
        <v>69</v>
      </c>
      <c r="H100" s="212">
        <f t="shared" ref="H100:H101" si="38">$C$38/12</f>
        <v>9.1666666666666665E-4</v>
      </c>
      <c r="I100" s="232">
        <f>(SUM('1.  LRAMVA Summary'!D$52:D$66)+SUM('1.  LRAMVA Summary'!D$67:D$68)*(MONTH($E100)-1)/12)*$H100</f>
        <v>0</v>
      </c>
      <c r="J100" s="232">
        <f>(SUM('1.  LRAMVA Summary'!E$52:E$66)+SUM('1.  LRAMVA Summary'!E$67:E$68)*(MONTH($E100)-1)/12)*$H100</f>
        <v>0</v>
      </c>
      <c r="K100" s="232">
        <f>(SUM('1.  LRAMVA Summary'!F$52:F$66)+SUM('1.  LRAMVA Summary'!F$67:F$68)*(MONTH($E100)-1)/12)*$H100</f>
        <v>0</v>
      </c>
      <c r="L100" s="232">
        <f>(SUM('1.  LRAMVA Summary'!G$52:G$66)+SUM('1.  LRAMVA Summary'!G$67:G$68)*(MONTH($E100)-1)/12)*$H100</f>
        <v>0</v>
      </c>
      <c r="M100" s="232">
        <f>(SUM('1.  LRAMVA Summary'!H$52:H$66)+SUM('1.  LRAMVA Summary'!H$67:H$68)*(MONTH($E100)-1)/12)*$H100</f>
        <v>0</v>
      </c>
      <c r="N100" s="232">
        <f>(SUM('1.  LRAMVA Summary'!I$52:I$66)+SUM('1.  LRAMVA Summary'!I$67:I$68)*(MONTH($E100)-1)/12)*$H100</f>
        <v>0</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0</v>
      </c>
    </row>
    <row r="101" spans="2:23" s="9" customFormat="1">
      <c r="B101" s="68"/>
      <c r="E101" s="216">
        <v>42705</v>
      </c>
      <c r="F101" s="216" t="s">
        <v>184</v>
      </c>
      <c r="G101" s="217" t="s">
        <v>69</v>
      </c>
      <c r="H101" s="212">
        <f t="shared" si="38"/>
        <v>9.1666666666666665E-4</v>
      </c>
      <c r="I101" s="232">
        <f>(SUM('1.  LRAMVA Summary'!D$52:D$66)+SUM('1.  LRAMVA Summary'!D$67:D$68)*(MONTH($E101)-1)/12)*$H101</f>
        <v>0</v>
      </c>
      <c r="J101" s="232">
        <f>(SUM('1.  LRAMVA Summary'!E$52:E$66)+SUM('1.  LRAMVA Summary'!E$67:E$68)*(MONTH($E101)-1)/12)*$H101</f>
        <v>0</v>
      </c>
      <c r="K101" s="232">
        <f>(SUM('1.  LRAMVA Summary'!F$52:F$66)+SUM('1.  LRAMVA Summary'!F$67:F$68)*(MONTH($E101)-1)/12)*$H101</f>
        <v>0</v>
      </c>
      <c r="L101" s="232">
        <f>(SUM('1.  LRAMVA Summary'!G$52:G$66)+SUM('1.  LRAMVA Summary'!G$67:G$68)*(MONTH($E101)-1)/12)*$H101</f>
        <v>0</v>
      </c>
      <c r="M101" s="232">
        <f>(SUM('1.  LRAMVA Summary'!H$52:H$66)+SUM('1.  LRAMVA Summary'!H$67:H$68)*(MONTH($E101)-1)/12)*$H101</f>
        <v>0</v>
      </c>
      <c r="N101" s="232">
        <f>(SUM('1.  LRAMVA Summary'!I$52:I$66)+SUM('1.  LRAMVA Summary'!I$67:I$68)*(MONTH($E101)-1)/12)*$H101</f>
        <v>0</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0</v>
      </c>
    </row>
    <row r="102" spans="2:23" s="9" customFormat="1" ht="15.75" thickBot="1">
      <c r="B102" s="68"/>
      <c r="E102" s="218" t="s">
        <v>469</v>
      </c>
      <c r="F102" s="218"/>
      <c r="G102" s="219"/>
      <c r="H102" s="220"/>
      <c r="I102" s="221">
        <f>SUM(I89:I101)</f>
        <v>0</v>
      </c>
      <c r="J102" s="221">
        <f>SUM(J89:J101)</f>
        <v>0</v>
      </c>
      <c r="K102" s="221">
        <f t="shared" ref="K102:O102" si="39">SUM(K89:K101)</f>
        <v>0</v>
      </c>
      <c r="L102" s="221">
        <f t="shared" si="39"/>
        <v>0</v>
      </c>
      <c r="M102" s="221">
        <f t="shared" si="39"/>
        <v>0</v>
      </c>
      <c r="N102" s="221">
        <f t="shared" si="39"/>
        <v>0</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0</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433</v>
      </c>
      <c r="F104" s="227"/>
      <c r="G104" s="228"/>
      <c r="H104" s="229"/>
      <c r="I104" s="230">
        <f>I102+I103</f>
        <v>0</v>
      </c>
      <c r="J104" s="230">
        <f t="shared" ref="J104" si="41">J102+J103</f>
        <v>0</v>
      </c>
      <c r="K104" s="230">
        <f t="shared" ref="K104" si="42">K102+K103</f>
        <v>0</v>
      </c>
      <c r="L104" s="230">
        <f t="shared" ref="L104" si="43">L102+L103</f>
        <v>0</v>
      </c>
      <c r="M104" s="230">
        <f t="shared" ref="M104" si="44">M102+M103</f>
        <v>0</v>
      </c>
      <c r="N104" s="230">
        <f t="shared" ref="N104" si="45">N102+N103</f>
        <v>0</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0</v>
      </c>
    </row>
    <row r="105" spans="2:23" s="9" customFormat="1" hidden="1">
      <c r="B105" s="68"/>
      <c r="E105" s="216">
        <v>42736</v>
      </c>
      <c r="F105" s="216" t="s">
        <v>185</v>
      </c>
      <c r="G105" s="217" t="s">
        <v>65</v>
      </c>
      <c r="H105" s="242">
        <f>$C$39/12</f>
        <v>9.1666666666666665E-4</v>
      </c>
      <c r="I105" s="232">
        <f>(SUM('1.  LRAMVA Summary'!D$52:D$69)+SUM('1.  LRAMVA Summary'!D$70:D$71)*(MONTH($E105)-1)/12)*$H105</f>
        <v>0</v>
      </c>
      <c r="J105" s="232">
        <f>(SUM('1.  LRAMVA Summary'!E$52:E$69)+SUM('1.  LRAMVA Summary'!E$70:E$71)*(MONTH($E105)-1)/12)*$H105</f>
        <v>0</v>
      </c>
      <c r="K105" s="232">
        <f>(SUM('1.  LRAMVA Summary'!F$52:F$69)+SUM('1.  LRAMVA Summary'!F$70:F$71)*(MONTH($E105)-1)/12)*$H105</f>
        <v>0</v>
      </c>
      <c r="L105" s="232">
        <f>(SUM('1.  LRAMVA Summary'!G$52:G$69)+SUM('1.  LRAMVA Summary'!G$70:G$71)*(MONTH($E105)-1)/12)*$H105</f>
        <v>0</v>
      </c>
      <c r="M105" s="232">
        <f>(SUM('1.  LRAMVA Summary'!H$52:H$69)+SUM('1.  LRAMVA Summary'!H$70:H$71)*(MONTH($E105)-1)/12)*$H105</f>
        <v>0</v>
      </c>
      <c r="N105" s="232">
        <f>(SUM('1.  LRAMVA Summary'!I$52:I$69)+SUM('1.  LRAMVA Summary'!I$70:I$71)*(MONTH($E105)-1)/12)*$H105</f>
        <v>0</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0</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0</v>
      </c>
      <c r="J106" s="232">
        <f>(SUM('1.  LRAMVA Summary'!E$52:E$69)+SUM('1.  LRAMVA Summary'!E$70:E$71)*(MONTH($E106)-1)/12)*$H106</f>
        <v>0</v>
      </c>
      <c r="K106" s="232">
        <f>(SUM('1.  LRAMVA Summary'!F$52:F$69)+SUM('1.  LRAMVA Summary'!F$70:F$71)*(MONTH($E106)-1)/12)*$H106</f>
        <v>0</v>
      </c>
      <c r="L106" s="232">
        <f>(SUM('1.  LRAMVA Summary'!G$52:G$69)+SUM('1.  LRAMVA Summary'!G$70:G$71)*(MONTH($E106)-1)/12)*$H106</f>
        <v>0</v>
      </c>
      <c r="M106" s="232">
        <f>(SUM('1.  LRAMVA Summary'!H$52:H$69)+SUM('1.  LRAMVA Summary'!H$70:H$71)*(MONTH($E106)-1)/12)*$H106</f>
        <v>0</v>
      </c>
      <c r="N106" s="232">
        <f>(SUM('1.  LRAMVA Summary'!I$52:I$69)+SUM('1.  LRAMVA Summary'!I$70:I$71)*(MONTH($E106)-1)/12)*$H106</f>
        <v>0</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0</v>
      </c>
    </row>
    <row r="107" spans="2:23" s="9" customFormat="1" hidden="1">
      <c r="B107" s="68"/>
      <c r="E107" s="216">
        <v>42795</v>
      </c>
      <c r="F107" s="216" t="s">
        <v>185</v>
      </c>
      <c r="G107" s="217" t="s">
        <v>65</v>
      </c>
      <c r="H107" s="242">
        <f t="shared" si="48"/>
        <v>9.1666666666666665E-4</v>
      </c>
      <c r="I107" s="232">
        <f>(SUM('1.  LRAMVA Summary'!D$52:D$69)+SUM('1.  LRAMVA Summary'!D$70:D$71)*(MONTH($E107)-1)/12)*$H107</f>
        <v>0</v>
      </c>
      <c r="J107" s="232">
        <f>(SUM('1.  LRAMVA Summary'!E$52:E$69)+SUM('1.  LRAMVA Summary'!E$70:E$71)*(MONTH($E107)-1)/12)*$H107</f>
        <v>0</v>
      </c>
      <c r="K107" s="232">
        <f>(SUM('1.  LRAMVA Summary'!F$52:F$69)+SUM('1.  LRAMVA Summary'!F$70:F$71)*(MONTH($E107)-1)/12)*$H107</f>
        <v>0</v>
      </c>
      <c r="L107" s="232">
        <f>(SUM('1.  LRAMVA Summary'!G$52:G$69)+SUM('1.  LRAMVA Summary'!G$70:G$71)*(MONTH($E107)-1)/12)*$H107</f>
        <v>0</v>
      </c>
      <c r="M107" s="232">
        <f>(SUM('1.  LRAMVA Summary'!H$52:H$69)+SUM('1.  LRAMVA Summary'!H$70:H$71)*(MONTH($E107)-1)/12)*$H107</f>
        <v>0</v>
      </c>
      <c r="N107" s="232">
        <f>(SUM('1.  LRAMVA Summary'!I$52:I$69)+SUM('1.  LRAMVA Summary'!I$70:I$71)*(MONTH($E107)-1)/12)*$H107</f>
        <v>0</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0</v>
      </c>
    </row>
    <row r="108" spans="2:23" s="8" customFormat="1" hidden="1">
      <c r="B108" s="241"/>
      <c r="E108" s="216">
        <v>42826</v>
      </c>
      <c r="F108" s="216" t="s">
        <v>185</v>
      </c>
      <c r="G108" s="217" t="s">
        <v>66</v>
      </c>
      <c r="H108" s="242">
        <f>$C$40/12</f>
        <v>9.1666666666666665E-4</v>
      </c>
      <c r="I108" s="232">
        <f>(SUM('1.  LRAMVA Summary'!D$52:D$69)+SUM('1.  LRAMVA Summary'!D$70:D$71)*(MONTH($E108)-1)/12)*$H108</f>
        <v>0</v>
      </c>
      <c r="J108" s="232">
        <f>(SUM('1.  LRAMVA Summary'!E$52:E$69)+SUM('1.  LRAMVA Summary'!E$70:E$71)*(MONTH($E108)-1)/12)*$H108</f>
        <v>0</v>
      </c>
      <c r="K108" s="232">
        <f>(SUM('1.  LRAMVA Summary'!F$52:F$69)+SUM('1.  LRAMVA Summary'!F$70:F$71)*(MONTH($E108)-1)/12)*$H108</f>
        <v>0</v>
      </c>
      <c r="L108" s="232">
        <f>(SUM('1.  LRAMVA Summary'!G$52:G$69)+SUM('1.  LRAMVA Summary'!G$70:G$71)*(MONTH($E108)-1)/12)*$H108</f>
        <v>0</v>
      </c>
      <c r="M108" s="232">
        <f>(SUM('1.  LRAMVA Summary'!H$52:H$69)+SUM('1.  LRAMVA Summary'!H$70:H$71)*(MONTH($E108)-1)/12)*$H108</f>
        <v>0</v>
      </c>
      <c r="N108" s="232">
        <f>(SUM('1.  LRAMVA Summary'!I$52:I$69)+SUM('1.  LRAMVA Summary'!I$70:I$71)*(MONTH($E108)-1)/12)*$H108</f>
        <v>0</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0</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0</v>
      </c>
      <c r="J109" s="232">
        <f>(SUM('1.  LRAMVA Summary'!E$52:E$69)+SUM('1.  LRAMVA Summary'!E$70:E$71)*(MONTH($E109)-1)/12)*$H109</f>
        <v>0</v>
      </c>
      <c r="K109" s="232">
        <f>(SUM('1.  LRAMVA Summary'!F$52:F$69)+SUM('1.  LRAMVA Summary'!F$70:F$71)*(MONTH($E109)-1)/12)*$H109</f>
        <v>0</v>
      </c>
      <c r="L109" s="232">
        <f>(SUM('1.  LRAMVA Summary'!G$52:G$69)+SUM('1.  LRAMVA Summary'!G$70:G$71)*(MONTH($E109)-1)/12)*$H109</f>
        <v>0</v>
      </c>
      <c r="M109" s="232">
        <f>(SUM('1.  LRAMVA Summary'!H$52:H$69)+SUM('1.  LRAMVA Summary'!H$70:H$71)*(MONTH($E109)-1)/12)*$H109</f>
        <v>0</v>
      </c>
      <c r="N109" s="232">
        <f>(SUM('1.  LRAMVA Summary'!I$52:I$69)+SUM('1.  LRAMVA Summary'!I$70:I$71)*(MONTH($E109)-1)/12)*$H109</f>
        <v>0</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0</v>
      </c>
    </row>
    <row r="110" spans="2:23" s="240" customFormat="1" hidden="1">
      <c r="B110" s="239"/>
      <c r="E110" s="216">
        <v>42887</v>
      </c>
      <c r="F110" s="216" t="s">
        <v>185</v>
      </c>
      <c r="G110" s="217" t="s">
        <v>66</v>
      </c>
      <c r="H110" s="242">
        <f t="shared" si="50"/>
        <v>9.1666666666666665E-4</v>
      </c>
      <c r="I110" s="232">
        <f>(SUM('1.  LRAMVA Summary'!D$52:D$69)+SUM('1.  LRAMVA Summary'!D$70:D$71)*(MONTH($E110)-1)/12)*$H110</f>
        <v>0</v>
      </c>
      <c r="J110" s="232">
        <f>(SUM('1.  LRAMVA Summary'!E$52:E$69)+SUM('1.  LRAMVA Summary'!E$70:E$71)*(MONTH($E110)-1)/12)*$H110</f>
        <v>0</v>
      </c>
      <c r="K110" s="232">
        <f>(SUM('1.  LRAMVA Summary'!F$52:F$69)+SUM('1.  LRAMVA Summary'!F$70:F$71)*(MONTH($E110)-1)/12)*$H110</f>
        <v>0</v>
      </c>
      <c r="L110" s="232">
        <f>(SUM('1.  LRAMVA Summary'!G$52:G$69)+SUM('1.  LRAMVA Summary'!G$70:G$71)*(MONTH($E110)-1)/12)*$H110</f>
        <v>0</v>
      </c>
      <c r="M110" s="232">
        <f>(SUM('1.  LRAMVA Summary'!H$52:H$69)+SUM('1.  LRAMVA Summary'!H$70:H$71)*(MONTH($E110)-1)/12)*$H110</f>
        <v>0</v>
      </c>
      <c r="N110" s="232">
        <f>(SUM('1.  LRAMVA Summary'!I$52:I$69)+SUM('1.  LRAMVA Summary'!I$70:I$71)*(MONTH($E110)-1)/12)*$H110</f>
        <v>0</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0</v>
      </c>
    </row>
    <row r="111" spans="2:23" s="9" customFormat="1" hidden="1">
      <c r="B111" s="68"/>
      <c r="E111" s="216">
        <v>42917</v>
      </c>
      <c r="F111" s="216" t="s">
        <v>185</v>
      </c>
      <c r="G111" s="217" t="s">
        <v>68</v>
      </c>
      <c r="H111" s="242">
        <f>$C$41/12</f>
        <v>0</v>
      </c>
      <c r="I111" s="232">
        <f>(SUM('1.  LRAMVA Summary'!D$52:D$69)+SUM('1.  LRAMVA Summary'!D$70:D$71)*(MONTH($E111)-1)/12)*$H111</f>
        <v>0</v>
      </c>
      <c r="J111" s="232">
        <f>(SUM('1.  LRAMVA Summary'!E$52:E$69)+SUM('1.  LRAMVA Summary'!E$70:E$71)*(MONTH($E111)-1)/12)*$H111</f>
        <v>0</v>
      </c>
      <c r="K111" s="232">
        <f>(SUM('1.  LRAMVA Summary'!F$52:F$69)+SUM('1.  LRAMVA Summary'!F$70:F$71)*(MONTH($E111)-1)/12)*$H111</f>
        <v>0</v>
      </c>
      <c r="L111" s="232">
        <f>(SUM('1.  LRAMVA Summary'!G$52:G$69)+SUM('1.  LRAMVA Summary'!G$70:G$71)*(MONTH($E111)-1)/12)*$H111</f>
        <v>0</v>
      </c>
      <c r="M111" s="232">
        <f>(SUM('1.  LRAMVA Summary'!H$52:H$69)+SUM('1.  LRAMVA Summary'!H$70:H$71)*(MONTH($E111)-1)/12)*$H111</f>
        <v>0</v>
      </c>
      <c r="N111" s="232">
        <f>(SUM('1.  LRAMVA Summary'!I$52:I$69)+SUM('1.  LRAMVA Summary'!I$70:I$71)*(MONTH($E111)-1)/12)*$H111</f>
        <v>0</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0</v>
      </c>
    </row>
    <row r="112" spans="2:23" s="9" customFormat="1" hidden="1">
      <c r="B112" s="68"/>
      <c r="E112" s="216">
        <v>42948</v>
      </c>
      <c r="F112" s="216" t="s">
        <v>185</v>
      </c>
      <c r="G112" s="217" t="s">
        <v>68</v>
      </c>
      <c r="H112" s="242">
        <f t="shared" ref="H112:H113" si="51">$C$41/12</f>
        <v>0</v>
      </c>
      <c r="I112" s="232">
        <f>(SUM('1.  LRAMVA Summary'!D$52:D$69)+SUM('1.  LRAMVA Summary'!D$70:D$71)*(MONTH($E112)-1)/12)*$H112</f>
        <v>0</v>
      </c>
      <c r="J112" s="232">
        <f>(SUM('1.  LRAMVA Summary'!E$52:E$69)+SUM('1.  LRAMVA Summary'!E$70:E$71)*(MONTH($E112)-1)/12)*$H112</f>
        <v>0</v>
      </c>
      <c r="K112" s="232">
        <f>(SUM('1.  LRAMVA Summary'!F$52:F$69)+SUM('1.  LRAMVA Summary'!F$70:F$71)*(MONTH($E112)-1)/12)*$H112</f>
        <v>0</v>
      </c>
      <c r="L112" s="232">
        <f>(SUM('1.  LRAMVA Summary'!G$52:G$69)+SUM('1.  LRAMVA Summary'!G$70:G$71)*(MONTH($E112)-1)/12)*$H112</f>
        <v>0</v>
      </c>
      <c r="M112" s="232">
        <f>(SUM('1.  LRAMVA Summary'!H$52:H$69)+SUM('1.  LRAMVA Summary'!H$70:H$71)*(MONTH($E112)-1)/12)*$H112</f>
        <v>0</v>
      </c>
      <c r="N112" s="232">
        <f>(SUM('1.  LRAMVA Summary'!I$52:I$69)+SUM('1.  LRAMVA Summary'!I$70:I$71)*(MONTH($E112)-1)/12)*$H112</f>
        <v>0</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0</v>
      </c>
    </row>
    <row r="113" spans="2:23" s="9" customFormat="1" hidden="1">
      <c r="B113" s="68"/>
      <c r="E113" s="216">
        <v>42979</v>
      </c>
      <c r="F113" s="216" t="s">
        <v>185</v>
      </c>
      <c r="G113" s="217" t="s">
        <v>68</v>
      </c>
      <c r="H113" s="242">
        <f t="shared" si="51"/>
        <v>0</v>
      </c>
      <c r="I113" s="232">
        <f>(SUM('1.  LRAMVA Summary'!D$52:D$69)+SUM('1.  LRAMVA Summary'!D$70:D$71)*(MONTH($E113)-1)/12)*$H113</f>
        <v>0</v>
      </c>
      <c r="J113" s="232">
        <f>(SUM('1.  LRAMVA Summary'!E$52:E$69)+SUM('1.  LRAMVA Summary'!E$70:E$71)*(MONTH($E113)-1)/12)*$H113</f>
        <v>0</v>
      </c>
      <c r="K113" s="232">
        <f>(SUM('1.  LRAMVA Summary'!F$52:F$69)+SUM('1.  LRAMVA Summary'!F$70:F$71)*(MONTH($E113)-1)/12)*$H113</f>
        <v>0</v>
      </c>
      <c r="L113" s="232">
        <f>(SUM('1.  LRAMVA Summary'!G$52:G$69)+SUM('1.  LRAMVA Summary'!G$70:G$71)*(MONTH($E113)-1)/12)*$H113</f>
        <v>0</v>
      </c>
      <c r="M113" s="232">
        <f>(SUM('1.  LRAMVA Summary'!H$52:H$69)+SUM('1.  LRAMVA Summary'!H$70:H$71)*(MONTH($E113)-1)/12)*$H113</f>
        <v>0</v>
      </c>
      <c r="N113" s="232">
        <f>(SUM('1.  LRAMVA Summary'!I$52:I$69)+SUM('1.  LRAMVA Summary'!I$70:I$71)*(MONTH($E113)-1)/12)*$H113</f>
        <v>0</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0</v>
      </c>
    </row>
    <row r="114" spans="2:23" s="9" customFormat="1" hidden="1">
      <c r="B114" s="68"/>
      <c r="E114" s="216">
        <v>43009</v>
      </c>
      <c r="F114" s="216" t="s">
        <v>185</v>
      </c>
      <c r="G114" s="217" t="s">
        <v>69</v>
      </c>
      <c r="H114" s="242">
        <f>$C$42/12</f>
        <v>0</v>
      </c>
      <c r="I114" s="232">
        <f>(SUM('1.  LRAMVA Summary'!D$52:D$69)+SUM('1.  LRAMVA Summary'!D$70:D$71)*(MONTH($E114)-1)/12)*$H114</f>
        <v>0</v>
      </c>
      <c r="J114" s="232">
        <f>(SUM('1.  LRAMVA Summary'!E$52:E$69)+SUM('1.  LRAMVA Summary'!E$70:E$71)*(MONTH($E114)-1)/12)*$H114</f>
        <v>0</v>
      </c>
      <c r="K114" s="232">
        <f>(SUM('1.  LRAMVA Summary'!F$52:F$69)+SUM('1.  LRAMVA Summary'!F$70:F$71)*(MONTH($E114)-1)/12)*$H114</f>
        <v>0</v>
      </c>
      <c r="L114" s="232">
        <f>(SUM('1.  LRAMVA Summary'!G$52:G$69)+SUM('1.  LRAMVA Summary'!G$70:G$71)*(MONTH($E114)-1)/12)*$H114</f>
        <v>0</v>
      </c>
      <c r="M114" s="232">
        <f>(SUM('1.  LRAMVA Summary'!H$52:H$69)+SUM('1.  LRAMVA Summary'!H$70:H$71)*(MONTH($E114)-1)/12)*$H114</f>
        <v>0</v>
      </c>
      <c r="N114" s="232">
        <f>(SUM('1.  LRAMVA Summary'!I$52:I$69)+SUM('1.  LRAMVA Summary'!I$70:I$71)*(MONTH($E114)-1)/12)*$H114</f>
        <v>0</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0</v>
      </c>
    </row>
    <row r="115" spans="2:23" s="9" customFormat="1" hidden="1">
      <c r="B115" s="68"/>
      <c r="E115" s="216">
        <v>43040</v>
      </c>
      <c r="F115" s="216" t="s">
        <v>185</v>
      </c>
      <c r="G115" s="217" t="s">
        <v>69</v>
      </c>
      <c r="H115" s="242">
        <f t="shared" ref="H115:H116" si="52">$C$42/12</f>
        <v>0</v>
      </c>
      <c r="I115" s="232">
        <f>(SUM('1.  LRAMVA Summary'!D$52:D$69)+SUM('1.  LRAMVA Summary'!D$70:D$71)*(MONTH($E115)-1)/12)*$H115</f>
        <v>0</v>
      </c>
      <c r="J115" s="232">
        <f>(SUM('1.  LRAMVA Summary'!E$52:E$69)+SUM('1.  LRAMVA Summary'!E$70:E$71)*(MONTH($E115)-1)/12)*$H115</f>
        <v>0</v>
      </c>
      <c r="K115" s="232">
        <f>(SUM('1.  LRAMVA Summary'!F$52:F$69)+SUM('1.  LRAMVA Summary'!F$70:F$71)*(MONTH($E115)-1)/12)*$H115</f>
        <v>0</v>
      </c>
      <c r="L115" s="232">
        <f>(SUM('1.  LRAMVA Summary'!G$52:G$69)+SUM('1.  LRAMVA Summary'!G$70:G$71)*(MONTH($E115)-1)/12)*$H115</f>
        <v>0</v>
      </c>
      <c r="M115" s="232">
        <f>(SUM('1.  LRAMVA Summary'!H$52:H$69)+SUM('1.  LRAMVA Summary'!H$70:H$71)*(MONTH($E115)-1)/12)*$H115</f>
        <v>0</v>
      </c>
      <c r="N115" s="232">
        <f>(SUM('1.  LRAMVA Summary'!I$52:I$69)+SUM('1.  LRAMVA Summary'!I$70:I$71)*(MONTH($E115)-1)/12)*$H115</f>
        <v>0</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0</v>
      </c>
    </row>
    <row r="116" spans="2:23" s="9" customFormat="1" hidden="1">
      <c r="B116" s="68"/>
      <c r="E116" s="216">
        <v>43070</v>
      </c>
      <c r="F116" s="216" t="s">
        <v>185</v>
      </c>
      <c r="G116" s="217" t="s">
        <v>69</v>
      </c>
      <c r="H116" s="242">
        <f t="shared" si="52"/>
        <v>0</v>
      </c>
      <c r="I116" s="232">
        <f>(SUM('1.  LRAMVA Summary'!D$52:D$69)+SUM('1.  LRAMVA Summary'!D$70:D$71)*(MONTH($E116)-1)/12)*$H116</f>
        <v>0</v>
      </c>
      <c r="J116" s="232">
        <f>(SUM('1.  LRAMVA Summary'!E$52:E$69)+SUM('1.  LRAMVA Summary'!E$70:E$71)*(MONTH($E116)-1)/12)*$H116</f>
        <v>0</v>
      </c>
      <c r="K116" s="232">
        <f>(SUM('1.  LRAMVA Summary'!F$52:F$69)+SUM('1.  LRAMVA Summary'!F$70:F$71)*(MONTH($E116)-1)/12)*$H116</f>
        <v>0</v>
      </c>
      <c r="L116" s="232">
        <f>(SUM('1.  LRAMVA Summary'!G$52:G$69)+SUM('1.  LRAMVA Summary'!G$70:G$71)*(MONTH($E116)-1)/12)*$H116</f>
        <v>0</v>
      </c>
      <c r="M116" s="232">
        <f>(SUM('1.  LRAMVA Summary'!H$52:H$69)+SUM('1.  LRAMVA Summary'!H$70:H$71)*(MONTH($E116)-1)/12)*$H116</f>
        <v>0</v>
      </c>
      <c r="N116" s="232">
        <f>(SUM('1.  LRAMVA Summary'!I$52:I$69)+SUM('1.  LRAMVA Summary'!I$70:I$71)*(MONTH($E116)-1)/12)*$H116</f>
        <v>0</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0</v>
      </c>
    </row>
    <row r="117" spans="2:23" s="9" customFormat="1" ht="15.75" hidden="1" thickBot="1">
      <c r="B117" s="68"/>
      <c r="E117" s="218" t="s">
        <v>470</v>
      </c>
      <c r="F117" s="218"/>
      <c r="G117" s="219"/>
      <c r="H117" s="220"/>
      <c r="I117" s="221">
        <f>SUM(I104:I116)</f>
        <v>0</v>
      </c>
      <c r="J117" s="221">
        <f>SUM(J104:J116)</f>
        <v>0</v>
      </c>
      <c r="K117" s="221">
        <f t="shared" ref="K117:O117" si="53">SUM(K104:K116)</f>
        <v>0</v>
      </c>
      <c r="L117" s="221">
        <f t="shared" si="53"/>
        <v>0</v>
      </c>
      <c r="M117" s="221">
        <f t="shared" si="53"/>
        <v>0</v>
      </c>
      <c r="N117" s="221">
        <f t="shared" si="53"/>
        <v>0</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0</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434</v>
      </c>
      <c r="F119" s="227"/>
      <c r="G119" s="228"/>
      <c r="H119" s="229"/>
      <c r="I119" s="230">
        <f>I117+I118</f>
        <v>0</v>
      </c>
      <c r="J119" s="230">
        <f t="shared" ref="J119" si="55">J117+J118</f>
        <v>0</v>
      </c>
      <c r="K119" s="230">
        <f t="shared" ref="K119" si="56">K117+K118</f>
        <v>0</v>
      </c>
      <c r="L119" s="230">
        <f t="shared" ref="L119" si="57">L117+L118</f>
        <v>0</v>
      </c>
      <c r="M119" s="230">
        <f t="shared" ref="M119" si="58">M117+M118</f>
        <v>0</v>
      </c>
      <c r="N119" s="230">
        <f t="shared" ref="N119" si="59">N117+N118</f>
        <v>0</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0</v>
      </c>
    </row>
    <row r="120" spans="2:23" s="9" customFormat="1" hidden="1">
      <c r="B120" s="68"/>
      <c r="E120" s="216">
        <v>43101</v>
      </c>
      <c r="F120" s="216" t="s">
        <v>186</v>
      </c>
      <c r="G120" s="217" t="s">
        <v>65</v>
      </c>
      <c r="H120" s="242">
        <f>$C$43/12</f>
        <v>0</v>
      </c>
      <c r="I120" s="232">
        <f>(SUM('1.  LRAMVA Summary'!D$52:D$72)+SUM('1.  LRAMVA Summary'!D$73:D$74)*(MONTH($E120)-1)/12)*$H120</f>
        <v>0</v>
      </c>
      <c r="J120" s="232">
        <f>(SUM('1.  LRAMVA Summary'!E$52:E$72)+SUM('1.  LRAMVA Summary'!E$73:E$74)*(MONTH($E120)-1)/12)*$H120</f>
        <v>0</v>
      </c>
      <c r="K120" s="232">
        <f>(SUM('1.  LRAMVA Summary'!F$52:F$72)+SUM('1.  LRAMVA Summary'!F$73:F$74)*(MONTH($E120)-1)/12)*$H120</f>
        <v>0</v>
      </c>
      <c r="L120" s="232">
        <f>(SUM('1.  LRAMVA Summary'!G$52:G$72)+SUM('1.  LRAMVA Summary'!G$73:G$74)*(MONTH($E120)-1)/12)*$H120</f>
        <v>0</v>
      </c>
      <c r="M120" s="232">
        <f>(SUM('1.  LRAMVA Summary'!H$52:H$72)+SUM('1.  LRAMVA Summary'!H$73:H$74)*(MONTH($E120)-1)/12)*$H120</f>
        <v>0</v>
      </c>
      <c r="N120" s="232">
        <f>(SUM('1.  LRAMVA Summary'!I$52:I$72)+SUM('1.  LRAMVA Summary'!I$73:I$74)*(MONTH($E120)-1)/12)*$H120</f>
        <v>0</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0</v>
      </c>
    </row>
    <row r="121" spans="2:23" s="9" customFormat="1" hidden="1">
      <c r="B121" s="68"/>
      <c r="E121" s="216">
        <v>43132</v>
      </c>
      <c r="F121" s="216" t="s">
        <v>186</v>
      </c>
      <c r="G121" s="217" t="s">
        <v>65</v>
      </c>
      <c r="H121" s="242">
        <f t="shared" ref="H121:H122" si="62">$C$43/12</f>
        <v>0</v>
      </c>
      <c r="I121" s="232">
        <f>(SUM('1.  LRAMVA Summary'!D$52:D$72)+SUM('1.  LRAMVA Summary'!D$73:D$74)*(MONTH($E121)-1)/12)*$H121</f>
        <v>0</v>
      </c>
      <c r="J121" s="232">
        <f>(SUM('1.  LRAMVA Summary'!E$52:E$72)+SUM('1.  LRAMVA Summary'!E$73:E$74)*(MONTH($E121)-1)/12)*$H121</f>
        <v>0</v>
      </c>
      <c r="K121" s="232">
        <f>(SUM('1.  LRAMVA Summary'!F$52:F$72)+SUM('1.  LRAMVA Summary'!F$73:F$74)*(MONTH($E121)-1)/12)*$H121</f>
        <v>0</v>
      </c>
      <c r="L121" s="232">
        <f>(SUM('1.  LRAMVA Summary'!G$52:G$72)+SUM('1.  LRAMVA Summary'!G$73:G$74)*(MONTH($E121)-1)/12)*$H121</f>
        <v>0</v>
      </c>
      <c r="M121" s="232">
        <f>(SUM('1.  LRAMVA Summary'!H$52:H$72)+SUM('1.  LRAMVA Summary'!H$73:H$74)*(MONTH($E121)-1)/12)*$H121</f>
        <v>0</v>
      </c>
      <c r="N121" s="232">
        <f>(SUM('1.  LRAMVA Summary'!I$52:I$72)+SUM('1.  LRAMVA Summary'!I$73:I$74)*(MONTH($E121)-1)/12)*$H121</f>
        <v>0</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0</v>
      </c>
    </row>
    <row r="122" spans="2:23" s="9" customFormat="1" hidden="1">
      <c r="B122" s="68"/>
      <c r="E122" s="216">
        <v>43160</v>
      </c>
      <c r="F122" s="216" t="s">
        <v>186</v>
      </c>
      <c r="G122" s="217" t="s">
        <v>65</v>
      </c>
      <c r="H122" s="242">
        <f t="shared" si="62"/>
        <v>0</v>
      </c>
      <c r="I122" s="232">
        <f>(SUM('1.  LRAMVA Summary'!D$52:D$72)+SUM('1.  LRAMVA Summary'!D$73:D$74)*(MONTH($E122)-1)/12)*$H122</f>
        <v>0</v>
      </c>
      <c r="J122" s="232">
        <f>(SUM('1.  LRAMVA Summary'!E$52:E$72)+SUM('1.  LRAMVA Summary'!E$73:E$74)*(MONTH($E122)-1)/12)*$H122</f>
        <v>0</v>
      </c>
      <c r="K122" s="232">
        <f>(SUM('1.  LRAMVA Summary'!F$52:F$72)+SUM('1.  LRAMVA Summary'!F$73:F$74)*(MONTH($E122)-1)/12)*$H122</f>
        <v>0</v>
      </c>
      <c r="L122" s="232">
        <f>(SUM('1.  LRAMVA Summary'!G$52:G$72)+SUM('1.  LRAMVA Summary'!G$73:G$74)*(MONTH($E122)-1)/12)*$H122</f>
        <v>0</v>
      </c>
      <c r="M122" s="232">
        <f>(SUM('1.  LRAMVA Summary'!H$52:H$72)+SUM('1.  LRAMVA Summary'!H$73:H$74)*(MONTH($E122)-1)/12)*$H122</f>
        <v>0</v>
      </c>
      <c r="N122" s="232">
        <f>(SUM('1.  LRAMVA Summary'!I$52:I$72)+SUM('1.  LRAMVA Summary'!I$73:I$74)*(MONTH($E122)-1)/12)*$H122</f>
        <v>0</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0</v>
      </c>
    </row>
    <row r="123" spans="2:23" s="8" customFormat="1" hidden="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0</v>
      </c>
    </row>
    <row r="124" spans="2:23" s="9" customFormat="1" hidden="1">
      <c r="B124" s="68"/>
      <c r="E124" s="216">
        <v>43221</v>
      </c>
      <c r="F124" s="216" t="s">
        <v>186</v>
      </c>
      <c r="G124" s="217" t="s">
        <v>66</v>
      </c>
      <c r="H124" s="242">
        <f t="shared" ref="H124:H125" si="64">$C$44/12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0</v>
      </c>
    </row>
    <row r="125" spans="2:23" s="240" customFormat="1" hidden="1">
      <c r="B125" s="239"/>
      <c r="E125" s="216">
        <v>43252</v>
      </c>
      <c r="F125" s="216" t="s">
        <v>186</v>
      </c>
      <c r="G125" s="217" t="s">
        <v>66</v>
      </c>
      <c r="H125" s="242">
        <f t="shared" si="64"/>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0</v>
      </c>
    </row>
    <row r="126" spans="2:23" s="9" customFormat="1" hidden="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0</v>
      </c>
    </row>
    <row r="127" spans="2:23" s="9" customFormat="1" hidden="1">
      <c r="B127" s="68"/>
      <c r="E127" s="216">
        <v>43313</v>
      </c>
      <c r="F127" s="216" t="s">
        <v>186</v>
      </c>
      <c r="G127" s="217" t="s">
        <v>68</v>
      </c>
      <c r="H127" s="242">
        <f t="shared" ref="H127:H128" si="65">$C$45/12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0</v>
      </c>
    </row>
    <row r="128" spans="2:23" s="9" customFormat="1" hidden="1">
      <c r="B128" s="68"/>
      <c r="E128" s="216">
        <v>43344</v>
      </c>
      <c r="F128" s="216" t="s">
        <v>186</v>
      </c>
      <c r="G128" s="217" t="s">
        <v>68</v>
      </c>
      <c r="H128" s="242">
        <f t="shared" si="65"/>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0</v>
      </c>
    </row>
    <row r="129" spans="2:23" s="9" customFormat="1" hidden="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0</v>
      </c>
    </row>
    <row r="130" spans="2:23" s="9" customFormat="1" hidden="1">
      <c r="B130" s="68"/>
      <c r="E130" s="216">
        <v>43405</v>
      </c>
      <c r="F130" s="216" t="s">
        <v>186</v>
      </c>
      <c r="G130" s="217" t="s">
        <v>69</v>
      </c>
      <c r="H130" s="242">
        <f t="shared" ref="H130:H131" si="66">$C$46/12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0</v>
      </c>
    </row>
    <row r="131" spans="2:23" s="9" customFormat="1" hidden="1">
      <c r="B131" s="68"/>
      <c r="E131" s="216">
        <v>43435</v>
      </c>
      <c r="F131" s="216" t="s">
        <v>186</v>
      </c>
      <c r="G131" s="217" t="s">
        <v>69</v>
      </c>
      <c r="H131" s="242">
        <f t="shared" si="66"/>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0</v>
      </c>
    </row>
    <row r="132" spans="2:23" s="9" customFormat="1" ht="15.75" hidden="1" thickBot="1">
      <c r="B132" s="68"/>
      <c r="E132" s="218" t="s">
        <v>471</v>
      </c>
      <c r="F132" s="218"/>
      <c r="G132" s="219"/>
      <c r="H132" s="220"/>
      <c r="I132" s="221">
        <f>SUM(I119:I131)</f>
        <v>0</v>
      </c>
      <c r="J132" s="221">
        <f>SUM(J119:J131)</f>
        <v>0</v>
      </c>
      <c r="K132" s="221">
        <f t="shared" ref="K132:O132" si="67">SUM(K119:K131)</f>
        <v>0</v>
      </c>
      <c r="L132" s="221">
        <f t="shared" si="67"/>
        <v>0</v>
      </c>
      <c r="M132" s="221">
        <f t="shared" si="67"/>
        <v>0</v>
      </c>
      <c r="N132" s="221">
        <f t="shared" si="67"/>
        <v>0</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0</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435</v>
      </c>
      <c r="F134" s="227"/>
      <c r="G134" s="228"/>
      <c r="H134" s="229"/>
      <c r="I134" s="230">
        <f>I132+I133</f>
        <v>0</v>
      </c>
      <c r="J134" s="230">
        <f t="shared" ref="J134" si="69">J132+J133</f>
        <v>0</v>
      </c>
      <c r="K134" s="230">
        <f t="shared" ref="K134" si="70">K132+K133</f>
        <v>0</v>
      </c>
      <c r="L134" s="230">
        <f t="shared" ref="L134" si="71">L132+L133</f>
        <v>0</v>
      </c>
      <c r="M134" s="230">
        <f t="shared" ref="M134" si="72">M132+M133</f>
        <v>0</v>
      </c>
      <c r="N134" s="230">
        <f t="shared" ref="N134" si="73">N132+N133</f>
        <v>0</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0</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472</v>
      </c>
      <c r="F147" s="218"/>
      <c r="G147" s="219"/>
      <c r="H147" s="220"/>
      <c r="I147" s="221">
        <f>SUM(I134:I146)</f>
        <v>0</v>
      </c>
      <c r="J147" s="221">
        <f>SUM(J134:J146)</f>
        <v>0</v>
      </c>
      <c r="K147" s="221">
        <f t="shared" ref="K147:O147" si="80">SUM(K134:K146)</f>
        <v>0</v>
      </c>
      <c r="L147" s="221">
        <f t="shared" si="80"/>
        <v>0</v>
      </c>
      <c r="M147" s="221">
        <f t="shared" si="80"/>
        <v>0</v>
      </c>
      <c r="N147" s="221">
        <f t="shared" si="80"/>
        <v>0</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0</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436</v>
      </c>
      <c r="F149" s="227"/>
      <c r="G149" s="228"/>
      <c r="H149" s="229"/>
      <c r="I149" s="230">
        <f>I147+I148</f>
        <v>0</v>
      </c>
      <c r="J149" s="230">
        <f t="shared" ref="J149" si="82">J147+J148</f>
        <v>0</v>
      </c>
      <c r="K149" s="230">
        <f t="shared" ref="K149" si="83">K147+K148</f>
        <v>0</v>
      </c>
      <c r="L149" s="230">
        <f t="shared" ref="L149" si="84">L147+L148</f>
        <v>0</v>
      </c>
      <c r="M149" s="230">
        <f t="shared" ref="M149" si="85">M147+M148</f>
        <v>0</v>
      </c>
      <c r="N149" s="230">
        <f t="shared" ref="N149" si="86">N147+N148</f>
        <v>0</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0</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473</v>
      </c>
      <c r="F162" s="218"/>
      <c r="G162" s="219"/>
      <c r="H162" s="220"/>
      <c r="I162" s="221">
        <f>SUM(I149:I161)</f>
        <v>0</v>
      </c>
      <c r="J162" s="221">
        <f>SUM(J149:J161)</f>
        <v>0</v>
      </c>
      <c r="K162" s="221">
        <f t="shared" ref="K162:O162" si="93">SUM(K149:K161)</f>
        <v>0</v>
      </c>
      <c r="L162" s="221">
        <f t="shared" si="93"/>
        <v>0</v>
      </c>
      <c r="M162" s="221">
        <f t="shared" si="93"/>
        <v>0</v>
      </c>
      <c r="N162" s="221">
        <f t="shared" si="93"/>
        <v>0</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0</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531</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2"/>
  <sheetViews>
    <sheetView zoomScale="90" zoomScaleNormal="90" workbookViewId="0">
      <selection activeCell="A22" sqref="A22"/>
    </sheetView>
  </sheetViews>
  <sheetFormatPr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409</v>
      </c>
      <c r="E13" s="17"/>
      <c r="F13" s="179"/>
      <c r="G13" s="180"/>
      <c r="H13" s="181"/>
      <c r="K13" s="181"/>
      <c r="L13" s="179"/>
      <c r="M13" s="179"/>
      <c r="N13" s="179"/>
      <c r="O13" s="179"/>
      <c r="P13" s="179"/>
      <c r="Q13" s="182"/>
    </row>
    <row r="14" spans="2:73" ht="30" customHeight="1" outlineLevel="1" thickBot="1">
      <c r="B14" s="92"/>
      <c r="D14" s="612" t="s">
        <v>556</v>
      </c>
      <c r="I14" s="12"/>
      <c r="J14" s="12"/>
      <c r="BU14" s="12"/>
    </row>
    <row r="15" spans="2:73" ht="26.25" customHeight="1" outlineLevel="1">
      <c r="C15" s="92"/>
      <c r="I15" s="12"/>
      <c r="J15" s="12"/>
    </row>
    <row r="16" spans="2:73" ht="23.25" customHeight="1" outlineLevel="1">
      <c r="B16" s="118" t="s">
        <v>509</v>
      </c>
      <c r="C16" s="92"/>
      <c r="D16" s="617" t="s">
        <v>631</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625</v>
      </c>
      <c r="C17" s="92"/>
      <c r="D17" s="613" t="s">
        <v>603</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640</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639</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641</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21" t="s">
        <v>653</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608</v>
      </c>
      <c r="H23" s="10"/>
      <c r="I23" s="10"/>
      <c r="J23" s="10"/>
    </row>
    <row r="24" spans="2:73" s="672" customFormat="1" ht="21" customHeight="1">
      <c r="B24" s="704" t="s">
        <v>612</v>
      </c>
      <c r="C24" s="814" t="s">
        <v>613</v>
      </c>
      <c r="D24" s="814"/>
      <c r="E24" s="814"/>
      <c r="F24" s="814"/>
      <c r="G24" s="814"/>
      <c r="H24" s="680" t="s">
        <v>610</v>
      </c>
      <c r="I24" s="680" t="s">
        <v>609</v>
      </c>
      <c r="J24" s="680" t="s">
        <v>611</v>
      </c>
      <c r="K24" s="671"/>
      <c r="L24" s="672" t="s">
        <v>613</v>
      </c>
      <c r="AQ24" s="672" t="s">
        <v>613</v>
      </c>
      <c r="BU24" s="671"/>
    </row>
    <row r="25" spans="2:73" s="252" customFormat="1" ht="49.5" customHeight="1">
      <c r="B25" s="247" t="s">
        <v>476</v>
      </c>
      <c r="C25" s="247" t="s">
        <v>212</v>
      </c>
      <c r="D25" s="630" t="s">
        <v>477</v>
      </c>
      <c r="E25" s="247" t="s">
        <v>209</v>
      </c>
      <c r="F25" s="247" t="s">
        <v>478</v>
      </c>
      <c r="G25" s="247" t="s">
        <v>479</v>
      </c>
      <c r="H25" s="630" t="s">
        <v>480</v>
      </c>
      <c r="I25" s="638" t="s">
        <v>601</v>
      </c>
      <c r="J25" s="645" t="s">
        <v>602</v>
      </c>
      <c r="K25" s="643"/>
      <c r="L25" s="248" t="s">
        <v>481</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482</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c r="C27" s="694"/>
      <c r="D27" s="694"/>
      <c r="E27" s="694"/>
      <c r="F27" s="694"/>
      <c r="G27" s="694"/>
      <c r="H27" s="694"/>
      <c r="I27" s="646"/>
      <c r="J27" s="646"/>
      <c r="K27" s="635"/>
      <c r="L27" s="698"/>
      <c r="M27" s="699"/>
      <c r="N27" s="699"/>
      <c r="O27" s="699"/>
      <c r="P27" s="699"/>
      <c r="Q27" s="699"/>
      <c r="R27" s="699"/>
      <c r="S27" s="699"/>
      <c r="T27" s="699"/>
      <c r="U27" s="699"/>
      <c r="V27" s="699"/>
      <c r="W27" s="699"/>
      <c r="X27" s="699"/>
      <c r="Y27" s="699"/>
      <c r="Z27" s="699"/>
      <c r="AA27" s="699"/>
      <c r="AB27" s="699"/>
      <c r="AC27" s="699"/>
      <c r="AD27" s="699"/>
      <c r="AE27" s="699"/>
      <c r="AF27" s="699"/>
      <c r="AG27" s="699"/>
      <c r="AH27" s="699"/>
      <c r="AI27" s="699"/>
      <c r="AJ27" s="699"/>
      <c r="AK27" s="699"/>
      <c r="AL27" s="699"/>
      <c r="AM27" s="699"/>
      <c r="AN27" s="699"/>
      <c r="AO27" s="700"/>
      <c r="AP27" s="635"/>
      <c r="AQ27" s="705"/>
      <c r="AR27" s="706"/>
      <c r="AS27" s="707"/>
      <c r="AT27" s="706"/>
      <c r="AU27" s="707"/>
      <c r="AV27" s="706"/>
      <c r="AW27" s="707"/>
      <c r="AX27" s="706"/>
      <c r="AY27" s="707"/>
      <c r="AZ27" s="706"/>
      <c r="BA27" s="707"/>
      <c r="BB27" s="706"/>
      <c r="BC27" s="707"/>
      <c r="BD27" s="706"/>
      <c r="BE27" s="707"/>
      <c r="BF27" s="706"/>
      <c r="BG27" s="707"/>
      <c r="BH27" s="706"/>
      <c r="BI27" s="707"/>
      <c r="BJ27" s="706"/>
      <c r="BK27" s="707"/>
      <c r="BL27" s="706"/>
      <c r="BM27" s="707"/>
      <c r="BN27" s="706"/>
      <c r="BO27" s="707"/>
      <c r="BP27" s="706"/>
      <c r="BQ27" s="707"/>
      <c r="BR27" s="706"/>
      <c r="BS27" s="707"/>
      <c r="BT27" s="708"/>
      <c r="BU27" s="16"/>
    </row>
    <row r="28" spans="2:73" s="17" customFormat="1" ht="15.75">
      <c r="B28" s="694"/>
      <c r="C28" s="694"/>
      <c r="D28" s="694"/>
      <c r="E28" s="694"/>
      <c r="F28" s="694"/>
      <c r="G28" s="694"/>
      <c r="H28" s="694"/>
      <c r="I28" s="646"/>
      <c r="J28" s="646"/>
      <c r="K28" s="635"/>
      <c r="L28" s="698"/>
      <c r="M28" s="699"/>
      <c r="N28" s="699"/>
      <c r="O28" s="699"/>
      <c r="P28" s="699"/>
      <c r="Q28" s="699"/>
      <c r="R28" s="699"/>
      <c r="S28" s="699"/>
      <c r="T28" s="699"/>
      <c r="U28" s="699"/>
      <c r="V28" s="699"/>
      <c r="W28" s="699"/>
      <c r="X28" s="699"/>
      <c r="Y28" s="699"/>
      <c r="Z28" s="699"/>
      <c r="AA28" s="699"/>
      <c r="AB28" s="699"/>
      <c r="AC28" s="699"/>
      <c r="AD28" s="699"/>
      <c r="AE28" s="699"/>
      <c r="AF28" s="699"/>
      <c r="AG28" s="699"/>
      <c r="AH28" s="699"/>
      <c r="AI28" s="699"/>
      <c r="AJ28" s="699"/>
      <c r="AK28" s="699"/>
      <c r="AL28" s="699"/>
      <c r="AM28" s="699"/>
      <c r="AN28" s="699"/>
      <c r="AO28" s="700"/>
      <c r="AP28" s="635"/>
      <c r="AQ28" s="709"/>
      <c r="AR28" s="710"/>
      <c r="AS28" s="711"/>
      <c r="AT28" s="710"/>
      <c r="AU28" s="711"/>
      <c r="AV28" s="710"/>
      <c r="AW28" s="711"/>
      <c r="AX28" s="710"/>
      <c r="AY28" s="711"/>
      <c r="AZ28" s="710"/>
      <c r="BA28" s="711"/>
      <c r="BB28" s="710"/>
      <c r="BC28" s="711"/>
      <c r="BD28" s="710"/>
      <c r="BE28" s="711"/>
      <c r="BF28" s="710"/>
      <c r="BG28" s="711"/>
      <c r="BH28" s="710"/>
      <c r="BI28" s="711"/>
      <c r="BJ28" s="710"/>
      <c r="BK28" s="711"/>
      <c r="BL28" s="710"/>
      <c r="BM28" s="711"/>
      <c r="BN28" s="710"/>
      <c r="BO28" s="711"/>
      <c r="BP28" s="710"/>
      <c r="BQ28" s="711"/>
      <c r="BR28" s="710"/>
      <c r="BS28" s="711"/>
      <c r="BT28" s="712"/>
      <c r="BU28" s="16"/>
    </row>
    <row r="29" spans="2:73" s="17" customFormat="1" ht="16.5" customHeight="1">
      <c r="B29" s="694"/>
      <c r="C29" s="694"/>
      <c r="D29" s="694"/>
      <c r="E29" s="694"/>
      <c r="F29" s="694"/>
      <c r="G29" s="694"/>
      <c r="H29" s="694"/>
      <c r="I29" s="646"/>
      <c r="J29" s="646"/>
      <c r="K29" s="635"/>
      <c r="L29" s="698"/>
      <c r="M29" s="699"/>
      <c r="N29" s="699"/>
      <c r="O29" s="699"/>
      <c r="P29" s="699"/>
      <c r="Q29" s="699"/>
      <c r="R29" s="699"/>
      <c r="S29" s="699"/>
      <c r="T29" s="699"/>
      <c r="U29" s="699"/>
      <c r="V29" s="699"/>
      <c r="W29" s="699"/>
      <c r="X29" s="699"/>
      <c r="Y29" s="699"/>
      <c r="Z29" s="699"/>
      <c r="AA29" s="699"/>
      <c r="AB29" s="699"/>
      <c r="AC29" s="699"/>
      <c r="AD29" s="699"/>
      <c r="AE29" s="699"/>
      <c r="AF29" s="699"/>
      <c r="AG29" s="699"/>
      <c r="AH29" s="699"/>
      <c r="AI29" s="699"/>
      <c r="AJ29" s="699"/>
      <c r="AK29" s="699"/>
      <c r="AL29" s="699"/>
      <c r="AM29" s="699"/>
      <c r="AN29" s="699"/>
      <c r="AO29" s="700"/>
      <c r="AP29" s="635"/>
      <c r="AQ29" s="713"/>
      <c r="AR29" s="714"/>
      <c r="AS29" s="715"/>
      <c r="AT29" s="714"/>
      <c r="AU29" s="715"/>
      <c r="AV29" s="714"/>
      <c r="AW29" s="715"/>
      <c r="AX29" s="714"/>
      <c r="AY29" s="715"/>
      <c r="AZ29" s="714"/>
      <c r="BA29" s="715"/>
      <c r="BB29" s="714"/>
      <c r="BC29" s="715"/>
      <c r="BD29" s="714"/>
      <c r="BE29" s="715"/>
      <c r="BF29" s="714"/>
      <c r="BG29" s="715"/>
      <c r="BH29" s="714"/>
      <c r="BI29" s="715"/>
      <c r="BJ29" s="714"/>
      <c r="BK29" s="715"/>
      <c r="BL29" s="714"/>
      <c r="BM29" s="715"/>
      <c r="BN29" s="714"/>
      <c r="BO29" s="715"/>
      <c r="BP29" s="714"/>
      <c r="BQ29" s="715"/>
      <c r="BR29" s="714"/>
      <c r="BS29" s="715"/>
      <c r="BT29" s="716"/>
      <c r="BU29" s="16"/>
    </row>
    <row r="30" spans="2:73" s="17" customFormat="1" ht="15.75">
      <c r="B30" s="694"/>
      <c r="C30" s="694"/>
      <c r="D30" s="694"/>
      <c r="E30" s="694"/>
      <c r="F30" s="694"/>
      <c r="G30" s="694"/>
      <c r="H30" s="694"/>
      <c r="I30" s="646"/>
      <c r="J30" s="646"/>
      <c r="K30" s="635"/>
      <c r="L30" s="698"/>
      <c r="M30" s="699"/>
      <c r="N30" s="699"/>
      <c r="O30" s="699"/>
      <c r="P30" s="699"/>
      <c r="Q30" s="699"/>
      <c r="R30" s="699"/>
      <c r="S30" s="699"/>
      <c r="T30" s="699"/>
      <c r="U30" s="699"/>
      <c r="V30" s="699"/>
      <c r="W30" s="699"/>
      <c r="X30" s="699"/>
      <c r="Y30" s="699"/>
      <c r="Z30" s="699"/>
      <c r="AA30" s="699"/>
      <c r="AB30" s="699"/>
      <c r="AC30" s="699"/>
      <c r="AD30" s="699"/>
      <c r="AE30" s="699"/>
      <c r="AF30" s="699"/>
      <c r="AG30" s="699"/>
      <c r="AH30" s="699"/>
      <c r="AI30" s="699"/>
      <c r="AJ30" s="699"/>
      <c r="AK30" s="699"/>
      <c r="AL30" s="699"/>
      <c r="AM30" s="699"/>
      <c r="AN30" s="699"/>
      <c r="AO30" s="700"/>
      <c r="AP30" s="635"/>
      <c r="AQ30" s="709"/>
      <c r="AR30" s="710"/>
      <c r="AS30" s="711"/>
      <c r="AT30" s="710"/>
      <c r="AU30" s="711"/>
      <c r="AV30" s="710"/>
      <c r="AW30" s="711"/>
      <c r="AX30" s="710"/>
      <c r="AY30" s="711"/>
      <c r="AZ30" s="710"/>
      <c r="BA30" s="711"/>
      <c r="BB30" s="710"/>
      <c r="BC30" s="711"/>
      <c r="BD30" s="710"/>
      <c r="BE30" s="711"/>
      <c r="BF30" s="710"/>
      <c r="BG30" s="711"/>
      <c r="BH30" s="710"/>
      <c r="BI30" s="711"/>
      <c r="BJ30" s="710"/>
      <c r="BK30" s="711"/>
      <c r="BL30" s="710"/>
      <c r="BM30" s="711"/>
      <c r="BN30" s="710"/>
      <c r="BO30" s="711"/>
      <c r="BP30" s="710"/>
      <c r="BQ30" s="711"/>
      <c r="BR30" s="710"/>
      <c r="BS30" s="711"/>
      <c r="BT30" s="712"/>
      <c r="BU30" s="16"/>
    </row>
    <row r="31" spans="2:73" s="17" customFormat="1" ht="15.75">
      <c r="B31" s="694"/>
      <c r="C31" s="694"/>
      <c r="D31" s="694"/>
      <c r="E31" s="694"/>
      <c r="F31" s="694"/>
      <c r="G31" s="694"/>
      <c r="H31" s="694"/>
      <c r="I31" s="646"/>
      <c r="J31" s="646"/>
      <c r="K31" s="635"/>
      <c r="L31" s="698"/>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699"/>
      <c r="AM31" s="699"/>
      <c r="AN31" s="699"/>
      <c r="AO31" s="700"/>
      <c r="AP31" s="635"/>
      <c r="AQ31" s="713"/>
      <c r="AR31" s="714"/>
      <c r="AS31" s="715"/>
      <c r="AT31" s="714"/>
      <c r="AU31" s="715"/>
      <c r="AV31" s="714"/>
      <c r="AW31" s="715"/>
      <c r="AX31" s="714"/>
      <c r="AY31" s="715"/>
      <c r="AZ31" s="714"/>
      <c r="BA31" s="715"/>
      <c r="BB31" s="714"/>
      <c r="BC31" s="715"/>
      <c r="BD31" s="714"/>
      <c r="BE31" s="715"/>
      <c r="BF31" s="714"/>
      <c r="BG31" s="715"/>
      <c r="BH31" s="714"/>
      <c r="BI31" s="715"/>
      <c r="BJ31" s="714"/>
      <c r="BK31" s="715"/>
      <c r="BL31" s="714"/>
      <c r="BM31" s="715"/>
      <c r="BN31" s="714"/>
      <c r="BO31" s="715"/>
      <c r="BP31" s="714"/>
      <c r="BQ31" s="715"/>
      <c r="BR31" s="714"/>
      <c r="BS31" s="715"/>
      <c r="BT31" s="716"/>
      <c r="BU31" s="16"/>
    </row>
    <row r="32" spans="2:73" s="17" customFormat="1" ht="15.75">
      <c r="B32" s="694"/>
      <c r="C32" s="694"/>
      <c r="D32" s="694"/>
      <c r="E32" s="694"/>
      <c r="F32" s="694"/>
      <c r="G32" s="694"/>
      <c r="H32" s="694"/>
      <c r="I32" s="646"/>
      <c r="J32" s="646"/>
      <c r="K32" s="635"/>
      <c r="L32" s="698"/>
      <c r="M32" s="699"/>
      <c r="N32" s="699"/>
      <c r="O32" s="699"/>
      <c r="P32" s="699"/>
      <c r="Q32" s="699"/>
      <c r="R32" s="699"/>
      <c r="S32" s="699"/>
      <c r="T32" s="699"/>
      <c r="U32" s="699"/>
      <c r="V32" s="699"/>
      <c r="W32" s="699"/>
      <c r="X32" s="699"/>
      <c r="Y32" s="699"/>
      <c r="Z32" s="699"/>
      <c r="AA32" s="699"/>
      <c r="AB32" s="699"/>
      <c r="AC32" s="699"/>
      <c r="AD32" s="699"/>
      <c r="AE32" s="699"/>
      <c r="AF32" s="699"/>
      <c r="AG32" s="699"/>
      <c r="AH32" s="699"/>
      <c r="AI32" s="699"/>
      <c r="AJ32" s="699"/>
      <c r="AK32" s="699"/>
      <c r="AL32" s="699"/>
      <c r="AM32" s="699"/>
      <c r="AN32" s="699"/>
      <c r="AO32" s="700"/>
      <c r="AP32" s="635"/>
      <c r="AQ32" s="717"/>
      <c r="AR32" s="718"/>
      <c r="AS32" s="719"/>
      <c r="AT32" s="718"/>
      <c r="AU32" s="719"/>
      <c r="AV32" s="718"/>
      <c r="AW32" s="719"/>
      <c r="AX32" s="718"/>
      <c r="AY32" s="719"/>
      <c r="AZ32" s="718"/>
      <c r="BA32" s="719"/>
      <c r="BB32" s="718"/>
      <c r="BC32" s="719"/>
      <c r="BD32" s="718"/>
      <c r="BE32" s="719"/>
      <c r="BF32" s="718"/>
      <c r="BG32" s="719"/>
      <c r="BH32" s="718"/>
      <c r="BI32" s="719"/>
      <c r="BJ32" s="718"/>
      <c r="BK32" s="719"/>
      <c r="BL32" s="718"/>
      <c r="BM32" s="719"/>
      <c r="BN32" s="718"/>
      <c r="BO32" s="719"/>
      <c r="BP32" s="718"/>
      <c r="BQ32" s="719"/>
      <c r="BR32" s="718"/>
      <c r="BS32" s="719"/>
      <c r="BT32" s="720"/>
      <c r="BU32" s="16"/>
    </row>
    <row r="33" spans="2:73" s="17" customFormat="1" ht="15.75">
      <c r="B33" s="694"/>
      <c r="C33" s="694"/>
      <c r="D33" s="694"/>
      <c r="E33" s="694"/>
      <c r="F33" s="694"/>
      <c r="G33" s="694"/>
      <c r="H33" s="694"/>
      <c r="I33" s="646"/>
      <c r="J33" s="646"/>
      <c r="K33" s="635"/>
      <c r="L33" s="698"/>
      <c r="M33" s="699"/>
      <c r="N33" s="699"/>
      <c r="O33" s="699"/>
      <c r="P33" s="699"/>
      <c r="Q33" s="699"/>
      <c r="R33" s="699"/>
      <c r="S33" s="699"/>
      <c r="T33" s="699"/>
      <c r="U33" s="699"/>
      <c r="V33" s="699"/>
      <c r="W33" s="699"/>
      <c r="X33" s="699"/>
      <c r="Y33" s="699"/>
      <c r="Z33" s="699"/>
      <c r="AA33" s="699"/>
      <c r="AB33" s="699"/>
      <c r="AC33" s="699"/>
      <c r="AD33" s="699"/>
      <c r="AE33" s="699"/>
      <c r="AF33" s="699"/>
      <c r="AG33" s="699"/>
      <c r="AH33" s="699"/>
      <c r="AI33" s="699"/>
      <c r="AJ33" s="699"/>
      <c r="AK33" s="699"/>
      <c r="AL33" s="699"/>
      <c r="AM33" s="699"/>
      <c r="AN33" s="699"/>
      <c r="AO33" s="700"/>
      <c r="AP33" s="635"/>
      <c r="AQ33" s="705"/>
      <c r="AR33" s="706"/>
      <c r="AS33" s="707"/>
      <c r="AT33" s="706"/>
      <c r="AU33" s="707"/>
      <c r="AV33" s="706"/>
      <c r="AW33" s="707"/>
      <c r="AX33" s="706"/>
      <c r="AY33" s="707"/>
      <c r="AZ33" s="706"/>
      <c r="BA33" s="707"/>
      <c r="BB33" s="706"/>
      <c r="BC33" s="707"/>
      <c r="BD33" s="706"/>
      <c r="BE33" s="707"/>
      <c r="BF33" s="706"/>
      <c r="BG33" s="707"/>
      <c r="BH33" s="706"/>
      <c r="BI33" s="707"/>
      <c r="BJ33" s="706"/>
      <c r="BK33" s="707"/>
      <c r="BL33" s="706"/>
      <c r="BM33" s="707"/>
      <c r="BN33" s="706"/>
      <c r="BO33" s="707"/>
      <c r="BP33" s="706"/>
      <c r="BQ33" s="707"/>
      <c r="BR33" s="706"/>
      <c r="BS33" s="707"/>
      <c r="BT33" s="708"/>
      <c r="BU33" s="16"/>
    </row>
    <row r="34" spans="2:73" s="17" customFormat="1" ht="15.75">
      <c r="B34" s="694"/>
      <c r="C34" s="694"/>
      <c r="D34" s="694"/>
      <c r="E34" s="694"/>
      <c r="F34" s="694"/>
      <c r="G34" s="694"/>
      <c r="H34" s="694"/>
      <c r="I34" s="646"/>
      <c r="J34" s="646"/>
      <c r="K34" s="635"/>
      <c r="L34" s="698"/>
      <c r="M34" s="699"/>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699"/>
      <c r="AK34" s="699"/>
      <c r="AL34" s="699"/>
      <c r="AM34" s="699"/>
      <c r="AN34" s="699"/>
      <c r="AO34" s="700"/>
      <c r="AP34" s="635"/>
      <c r="AQ34" s="709"/>
      <c r="AR34" s="710"/>
      <c r="AS34" s="711"/>
      <c r="AT34" s="710"/>
      <c r="AU34" s="711"/>
      <c r="AV34" s="710"/>
      <c r="AW34" s="711"/>
      <c r="AX34" s="710"/>
      <c r="AY34" s="711"/>
      <c r="AZ34" s="710"/>
      <c r="BA34" s="711"/>
      <c r="BB34" s="710"/>
      <c r="BC34" s="711"/>
      <c r="BD34" s="710"/>
      <c r="BE34" s="711"/>
      <c r="BF34" s="710"/>
      <c r="BG34" s="711"/>
      <c r="BH34" s="710"/>
      <c r="BI34" s="711"/>
      <c r="BJ34" s="710"/>
      <c r="BK34" s="711"/>
      <c r="BL34" s="710"/>
      <c r="BM34" s="711"/>
      <c r="BN34" s="710"/>
      <c r="BO34" s="711"/>
      <c r="BP34" s="710"/>
      <c r="BQ34" s="711"/>
      <c r="BR34" s="710"/>
      <c r="BS34" s="711"/>
      <c r="BT34" s="712"/>
      <c r="BU34" s="16"/>
    </row>
    <row r="35" spans="2:73" s="17" customFormat="1" ht="15.75">
      <c r="B35" s="694"/>
      <c r="C35" s="694"/>
      <c r="D35" s="694"/>
      <c r="E35" s="694"/>
      <c r="F35" s="694"/>
      <c r="G35" s="694"/>
      <c r="H35" s="694"/>
      <c r="I35" s="646"/>
      <c r="J35" s="646"/>
      <c r="K35" s="635"/>
      <c r="L35" s="698"/>
      <c r="M35" s="699"/>
      <c r="N35" s="699"/>
      <c r="O35" s="699"/>
      <c r="P35" s="699"/>
      <c r="Q35" s="699"/>
      <c r="R35" s="699"/>
      <c r="S35" s="699"/>
      <c r="T35" s="699"/>
      <c r="U35" s="699"/>
      <c r="V35" s="699"/>
      <c r="W35" s="699"/>
      <c r="X35" s="699"/>
      <c r="Y35" s="699"/>
      <c r="Z35" s="699"/>
      <c r="AA35" s="699"/>
      <c r="AB35" s="699"/>
      <c r="AC35" s="699"/>
      <c r="AD35" s="699"/>
      <c r="AE35" s="699"/>
      <c r="AF35" s="699"/>
      <c r="AG35" s="699"/>
      <c r="AH35" s="699"/>
      <c r="AI35" s="699"/>
      <c r="AJ35" s="699"/>
      <c r="AK35" s="699"/>
      <c r="AL35" s="699"/>
      <c r="AM35" s="699"/>
      <c r="AN35" s="699"/>
      <c r="AO35" s="700"/>
      <c r="AP35" s="635"/>
      <c r="AQ35" s="713"/>
      <c r="AR35" s="714"/>
      <c r="AS35" s="715"/>
      <c r="AT35" s="714"/>
      <c r="AU35" s="715"/>
      <c r="AV35" s="714"/>
      <c r="AW35" s="715"/>
      <c r="AX35" s="714"/>
      <c r="AY35" s="715"/>
      <c r="AZ35" s="714"/>
      <c r="BA35" s="715"/>
      <c r="BB35" s="714"/>
      <c r="BC35" s="715"/>
      <c r="BD35" s="714"/>
      <c r="BE35" s="715"/>
      <c r="BF35" s="714"/>
      <c r="BG35" s="715"/>
      <c r="BH35" s="714"/>
      <c r="BI35" s="715"/>
      <c r="BJ35" s="714"/>
      <c r="BK35" s="715"/>
      <c r="BL35" s="714"/>
      <c r="BM35" s="715"/>
      <c r="BN35" s="714"/>
      <c r="BO35" s="715"/>
      <c r="BP35" s="714"/>
      <c r="BQ35" s="715"/>
      <c r="BR35" s="714"/>
      <c r="BS35" s="715"/>
      <c r="BT35" s="716"/>
      <c r="BU35" s="16"/>
    </row>
    <row r="36" spans="2:73" s="17" customFormat="1" ht="15.75">
      <c r="B36" s="694"/>
      <c r="C36" s="694"/>
      <c r="D36" s="694"/>
      <c r="E36" s="694"/>
      <c r="F36" s="694"/>
      <c r="G36" s="694"/>
      <c r="H36" s="694"/>
      <c r="I36" s="646"/>
      <c r="J36" s="646"/>
      <c r="K36" s="635"/>
      <c r="L36" s="698"/>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700"/>
      <c r="AP36" s="635"/>
      <c r="AQ36" s="713"/>
      <c r="AR36" s="714"/>
      <c r="AS36" s="715"/>
      <c r="AT36" s="714"/>
      <c r="AU36" s="715"/>
      <c r="AV36" s="714"/>
      <c r="AW36" s="715"/>
      <c r="AX36" s="714"/>
      <c r="AY36" s="715"/>
      <c r="AZ36" s="714"/>
      <c r="BA36" s="715"/>
      <c r="BB36" s="714"/>
      <c r="BC36" s="715"/>
      <c r="BD36" s="714"/>
      <c r="BE36" s="715"/>
      <c r="BF36" s="714"/>
      <c r="BG36" s="715"/>
      <c r="BH36" s="714"/>
      <c r="BI36" s="715"/>
      <c r="BJ36" s="714"/>
      <c r="BK36" s="715"/>
      <c r="BL36" s="714"/>
      <c r="BM36" s="715"/>
      <c r="BN36" s="714"/>
      <c r="BO36" s="715"/>
      <c r="BP36" s="714"/>
      <c r="BQ36" s="715"/>
      <c r="BR36" s="714"/>
      <c r="BS36" s="715"/>
      <c r="BT36" s="716"/>
      <c r="BU36" s="16"/>
    </row>
    <row r="37" spans="2:73" s="17" customFormat="1" ht="15.75">
      <c r="B37" s="694"/>
      <c r="C37" s="694"/>
      <c r="D37" s="694"/>
      <c r="E37" s="694"/>
      <c r="F37" s="694"/>
      <c r="G37" s="694"/>
      <c r="H37" s="694"/>
      <c r="I37" s="646"/>
      <c r="J37" s="646"/>
      <c r="K37" s="635"/>
      <c r="L37" s="698"/>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699"/>
      <c r="AM37" s="699"/>
      <c r="AN37" s="699"/>
      <c r="AO37" s="700"/>
      <c r="AP37" s="635"/>
      <c r="AQ37" s="709"/>
      <c r="AR37" s="710"/>
      <c r="AS37" s="711"/>
      <c r="AT37" s="710"/>
      <c r="AU37" s="711"/>
      <c r="AV37" s="710"/>
      <c r="AW37" s="711"/>
      <c r="AX37" s="710"/>
      <c r="AY37" s="711"/>
      <c r="AZ37" s="710"/>
      <c r="BA37" s="711"/>
      <c r="BB37" s="710"/>
      <c r="BC37" s="711"/>
      <c r="BD37" s="710"/>
      <c r="BE37" s="711"/>
      <c r="BF37" s="710"/>
      <c r="BG37" s="711"/>
      <c r="BH37" s="710"/>
      <c r="BI37" s="711"/>
      <c r="BJ37" s="710"/>
      <c r="BK37" s="711"/>
      <c r="BL37" s="710"/>
      <c r="BM37" s="711"/>
      <c r="BN37" s="710"/>
      <c r="BO37" s="711"/>
      <c r="BP37" s="710"/>
      <c r="BQ37" s="711"/>
      <c r="BR37" s="710"/>
      <c r="BS37" s="711"/>
      <c r="BT37" s="712"/>
      <c r="BU37" s="16"/>
    </row>
    <row r="38" spans="2:73" s="17" customFormat="1" ht="15.75">
      <c r="B38" s="694"/>
      <c r="C38" s="694"/>
      <c r="D38" s="694"/>
      <c r="E38" s="694"/>
      <c r="F38" s="694"/>
      <c r="G38" s="694"/>
      <c r="H38" s="694"/>
      <c r="I38" s="646"/>
      <c r="J38" s="646"/>
      <c r="K38" s="635"/>
      <c r="L38" s="698"/>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699"/>
      <c r="AM38" s="699"/>
      <c r="AN38" s="699"/>
      <c r="AO38" s="700"/>
      <c r="AP38" s="635"/>
      <c r="AQ38" s="713"/>
      <c r="AR38" s="714"/>
      <c r="AS38" s="715"/>
      <c r="AT38" s="714"/>
      <c r="AU38" s="715"/>
      <c r="AV38" s="714"/>
      <c r="AW38" s="715"/>
      <c r="AX38" s="714"/>
      <c r="AY38" s="715"/>
      <c r="AZ38" s="714"/>
      <c r="BA38" s="715"/>
      <c r="BB38" s="714"/>
      <c r="BC38" s="715"/>
      <c r="BD38" s="714"/>
      <c r="BE38" s="715"/>
      <c r="BF38" s="714"/>
      <c r="BG38" s="715"/>
      <c r="BH38" s="714"/>
      <c r="BI38" s="715"/>
      <c r="BJ38" s="714"/>
      <c r="BK38" s="715"/>
      <c r="BL38" s="714"/>
      <c r="BM38" s="715"/>
      <c r="BN38" s="714"/>
      <c r="BO38" s="715"/>
      <c r="BP38" s="714"/>
      <c r="BQ38" s="715"/>
      <c r="BR38" s="714"/>
      <c r="BS38" s="715"/>
      <c r="BT38" s="716"/>
      <c r="BU38" s="16"/>
    </row>
    <row r="39" spans="2:73" s="17" customFormat="1" ht="15.75">
      <c r="B39" s="694"/>
      <c r="C39" s="694"/>
      <c r="D39" s="694"/>
      <c r="E39" s="694"/>
      <c r="F39" s="694"/>
      <c r="G39" s="694"/>
      <c r="H39" s="694"/>
      <c r="I39" s="646"/>
      <c r="J39" s="646"/>
      <c r="K39" s="635"/>
      <c r="L39" s="698"/>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699"/>
      <c r="AM39" s="699"/>
      <c r="AN39" s="699"/>
      <c r="AO39" s="700"/>
      <c r="AP39" s="635"/>
      <c r="AQ39" s="709"/>
      <c r="AR39" s="710"/>
      <c r="AS39" s="711"/>
      <c r="AT39" s="710"/>
      <c r="AU39" s="711"/>
      <c r="AV39" s="710"/>
      <c r="AW39" s="711"/>
      <c r="AX39" s="710"/>
      <c r="AY39" s="711"/>
      <c r="AZ39" s="710"/>
      <c r="BA39" s="711"/>
      <c r="BB39" s="710"/>
      <c r="BC39" s="711"/>
      <c r="BD39" s="710"/>
      <c r="BE39" s="711"/>
      <c r="BF39" s="710"/>
      <c r="BG39" s="711"/>
      <c r="BH39" s="710"/>
      <c r="BI39" s="711"/>
      <c r="BJ39" s="710"/>
      <c r="BK39" s="711"/>
      <c r="BL39" s="710"/>
      <c r="BM39" s="711"/>
      <c r="BN39" s="710"/>
      <c r="BO39" s="711"/>
      <c r="BP39" s="710"/>
      <c r="BQ39" s="711"/>
      <c r="BR39" s="710"/>
      <c r="BS39" s="711"/>
      <c r="BT39" s="712"/>
      <c r="BU39" s="16"/>
    </row>
    <row r="40" spans="2:73" s="17" customFormat="1" ht="15.75">
      <c r="B40" s="694"/>
      <c r="C40" s="694"/>
      <c r="D40" s="694"/>
      <c r="E40" s="694"/>
      <c r="F40" s="694"/>
      <c r="G40" s="694"/>
      <c r="H40" s="694"/>
      <c r="I40" s="646"/>
      <c r="J40" s="646"/>
      <c r="K40" s="635"/>
      <c r="L40" s="698"/>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699"/>
      <c r="AK40" s="699"/>
      <c r="AL40" s="699"/>
      <c r="AM40" s="699"/>
      <c r="AN40" s="699"/>
      <c r="AO40" s="700"/>
      <c r="AP40" s="635"/>
      <c r="AQ40" s="713"/>
      <c r="AR40" s="714"/>
      <c r="AS40" s="715"/>
      <c r="AT40" s="714"/>
      <c r="AU40" s="715"/>
      <c r="AV40" s="714"/>
      <c r="AW40" s="715"/>
      <c r="AX40" s="714"/>
      <c r="AY40" s="715"/>
      <c r="AZ40" s="714"/>
      <c r="BA40" s="715"/>
      <c r="BB40" s="714"/>
      <c r="BC40" s="715"/>
      <c r="BD40" s="714"/>
      <c r="BE40" s="715"/>
      <c r="BF40" s="714"/>
      <c r="BG40" s="715"/>
      <c r="BH40" s="714"/>
      <c r="BI40" s="715"/>
      <c r="BJ40" s="714"/>
      <c r="BK40" s="715"/>
      <c r="BL40" s="714"/>
      <c r="BM40" s="715"/>
      <c r="BN40" s="714"/>
      <c r="BO40" s="715"/>
      <c r="BP40" s="714"/>
      <c r="BQ40" s="715"/>
      <c r="BR40" s="714"/>
      <c r="BS40" s="715"/>
      <c r="BT40" s="716"/>
      <c r="BU40" s="16"/>
    </row>
    <row r="41" spans="2:73" s="17" customFormat="1" ht="15.75">
      <c r="B41" s="694"/>
      <c r="C41" s="694"/>
      <c r="D41" s="694"/>
      <c r="E41" s="694"/>
      <c r="F41" s="694"/>
      <c r="G41" s="694"/>
      <c r="H41" s="694"/>
      <c r="I41" s="646"/>
      <c r="J41" s="646"/>
      <c r="K41" s="635"/>
      <c r="L41" s="698"/>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700"/>
      <c r="AP41" s="635"/>
      <c r="AQ41" s="709"/>
      <c r="AR41" s="710"/>
      <c r="AS41" s="711"/>
      <c r="AT41" s="710"/>
      <c r="AU41" s="711"/>
      <c r="AV41" s="710"/>
      <c r="AW41" s="711"/>
      <c r="AX41" s="710"/>
      <c r="AY41" s="711"/>
      <c r="AZ41" s="710"/>
      <c r="BA41" s="711"/>
      <c r="BB41" s="710"/>
      <c r="BC41" s="711"/>
      <c r="BD41" s="710"/>
      <c r="BE41" s="711"/>
      <c r="BF41" s="710"/>
      <c r="BG41" s="711"/>
      <c r="BH41" s="710"/>
      <c r="BI41" s="711"/>
      <c r="BJ41" s="710"/>
      <c r="BK41" s="711"/>
      <c r="BL41" s="710"/>
      <c r="BM41" s="711"/>
      <c r="BN41" s="710"/>
      <c r="BO41" s="711"/>
      <c r="BP41" s="710"/>
      <c r="BQ41" s="711"/>
      <c r="BR41" s="710"/>
      <c r="BS41" s="711"/>
      <c r="BT41" s="712"/>
      <c r="BU41" s="16"/>
    </row>
    <row r="42" spans="2:73" s="17" customFormat="1" ht="15.75">
      <c r="B42" s="694"/>
      <c r="C42" s="694"/>
      <c r="D42" s="694"/>
      <c r="E42" s="694"/>
      <c r="F42" s="694"/>
      <c r="G42" s="694"/>
      <c r="H42" s="694"/>
      <c r="I42" s="646"/>
      <c r="J42" s="646"/>
      <c r="K42" s="635"/>
      <c r="L42" s="698"/>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700"/>
      <c r="AP42" s="635"/>
      <c r="AQ42" s="713"/>
      <c r="AR42" s="714"/>
      <c r="AS42" s="715"/>
      <c r="AT42" s="714"/>
      <c r="AU42" s="715"/>
      <c r="AV42" s="714"/>
      <c r="AW42" s="715"/>
      <c r="AX42" s="714"/>
      <c r="AY42" s="715"/>
      <c r="AZ42" s="714"/>
      <c r="BA42" s="715"/>
      <c r="BB42" s="714"/>
      <c r="BC42" s="715"/>
      <c r="BD42" s="714"/>
      <c r="BE42" s="715"/>
      <c r="BF42" s="714"/>
      <c r="BG42" s="715"/>
      <c r="BH42" s="714"/>
      <c r="BI42" s="715"/>
      <c r="BJ42" s="714"/>
      <c r="BK42" s="715"/>
      <c r="BL42" s="714"/>
      <c r="BM42" s="715"/>
      <c r="BN42" s="714"/>
      <c r="BO42" s="715"/>
      <c r="BP42" s="714"/>
      <c r="BQ42" s="715"/>
      <c r="BR42" s="714"/>
      <c r="BS42" s="715"/>
      <c r="BT42" s="716"/>
      <c r="BU42" s="16"/>
    </row>
    <row r="43" spans="2:73" s="17" customFormat="1" ht="15.75">
      <c r="B43" s="694"/>
      <c r="C43" s="694"/>
      <c r="D43" s="694"/>
      <c r="E43" s="694"/>
      <c r="F43" s="694"/>
      <c r="G43" s="694"/>
      <c r="H43" s="694"/>
      <c r="I43" s="646"/>
      <c r="J43" s="646"/>
      <c r="K43" s="635"/>
      <c r="L43" s="698"/>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700"/>
      <c r="AP43" s="635"/>
      <c r="AQ43" s="717"/>
      <c r="AR43" s="718"/>
      <c r="AS43" s="719"/>
      <c r="AT43" s="718"/>
      <c r="AU43" s="719"/>
      <c r="AV43" s="718"/>
      <c r="AW43" s="719"/>
      <c r="AX43" s="718"/>
      <c r="AY43" s="719"/>
      <c r="AZ43" s="718"/>
      <c r="BA43" s="719"/>
      <c r="BB43" s="718"/>
      <c r="BC43" s="719"/>
      <c r="BD43" s="718"/>
      <c r="BE43" s="719"/>
      <c r="BF43" s="718"/>
      <c r="BG43" s="719"/>
      <c r="BH43" s="718"/>
      <c r="BI43" s="719"/>
      <c r="BJ43" s="718"/>
      <c r="BK43" s="719"/>
      <c r="BL43" s="718"/>
      <c r="BM43" s="719"/>
      <c r="BN43" s="718"/>
      <c r="BO43" s="719"/>
      <c r="BP43" s="718"/>
      <c r="BQ43" s="719"/>
      <c r="BR43" s="718"/>
      <c r="BS43" s="719"/>
      <c r="BT43" s="720"/>
      <c r="BU43" s="16"/>
    </row>
    <row r="44" spans="2:73" s="17" customFormat="1" ht="15.75">
      <c r="B44" s="694"/>
      <c r="C44" s="694"/>
      <c r="D44" s="694"/>
      <c r="E44" s="694"/>
      <c r="F44" s="694"/>
      <c r="G44" s="694"/>
      <c r="H44" s="694"/>
      <c r="I44" s="646"/>
      <c r="J44" s="646"/>
      <c r="K44" s="635"/>
      <c r="L44" s="698"/>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700"/>
      <c r="AP44" s="635"/>
      <c r="AQ44" s="698"/>
      <c r="AR44" s="699"/>
      <c r="AS44" s="699"/>
      <c r="AT44" s="699"/>
      <c r="AU44" s="699"/>
      <c r="AV44" s="699"/>
      <c r="AW44" s="699"/>
      <c r="AX44" s="699"/>
      <c r="AY44" s="699"/>
      <c r="AZ44" s="699"/>
      <c r="BA44" s="699"/>
      <c r="BB44" s="699"/>
      <c r="BC44" s="699"/>
      <c r="BD44" s="699"/>
      <c r="BE44" s="699"/>
      <c r="BF44" s="699"/>
      <c r="BG44" s="699"/>
      <c r="BH44" s="699"/>
      <c r="BI44" s="699"/>
      <c r="BJ44" s="699"/>
      <c r="BK44" s="699"/>
      <c r="BL44" s="699"/>
      <c r="BM44" s="699"/>
      <c r="BN44" s="699"/>
      <c r="BO44" s="699"/>
      <c r="BP44" s="699"/>
      <c r="BQ44" s="699"/>
      <c r="BR44" s="699"/>
      <c r="BS44" s="699"/>
      <c r="BT44" s="700"/>
      <c r="BU44" s="16"/>
    </row>
    <row r="45" spans="2:73" s="17" customFormat="1" ht="15.75">
      <c r="B45" s="694"/>
      <c r="C45" s="694"/>
      <c r="D45" s="694"/>
      <c r="E45" s="694"/>
      <c r="F45" s="694"/>
      <c r="G45" s="694"/>
      <c r="H45" s="694"/>
      <c r="I45" s="646"/>
      <c r="J45" s="646"/>
      <c r="K45" s="635"/>
      <c r="L45" s="698"/>
      <c r="M45" s="699"/>
      <c r="N45" s="699"/>
      <c r="O45" s="699"/>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700"/>
      <c r="AP45" s="635"/>
      <c r="AQ45" s="698"/>
      <c r="AR45" s="699"/>
      <c r="AS45" s="699"/>
      <c r="AT45" s="699"/>
      <c r="AU45" s="699"/>
      <c r="AV45" s="699"/>
      <c r="AW45" s="699"/>
      <c r="AX45" s="699"/>
      <c r="AY45" s="699"/>
      <c r="AZ45" s="699"/>
      <c r="BA45" s="699"/>
      <c r="BB45" s="699"/>
      <c r="BC45" s="699"/>
      <c r="BD45" s="699"/>
      <c r="BE45" s="699"/>
      <c r="BF45" s="699"/>
      <c r="BG45" s="699"/>
      <c r="BH45" s="699"/>
      <c r="BI45" s="699"/>
      <c r="BJ45" s="699"/>
      <c r="BK45" s="699"/>
      <c r="BL45" s="699"/>
      <c r="BM45" s="699"/>
      <c r="BN45" s="699"/>
      <c r="BO45" s="699"/>
      <c r="BP45" s="699"/>
      <c r="BQ45" s="699"/>
      <c r="BR45" s="699"/>
      <c r="BS45" s="699"/>
      <c r="BT45" s="700"/>
      <c r="BU45" s="16"/>
    </row>
    <row r="46" spans="2:73" s="17" customFormat="1" ht="15.75">
      <c r="B46" s="694"/>
      <c r="C46" s="694"/>
      <c r="D46" s="694"/>
      <c r="E46" s="694"/>
      <c r="F46" s="694"/>
      <c r="G46" s="694"/>
      <c r="H46" s="694"/>
      <c r="I46" s="646"/>
      <c r="J46" s="646"/>
      <c r="K46" s="635"/>
      <c r="L46" s="698"/>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700"/>
      <c r="AP46" s="635"/>
      <c r="AQ46" s="698"/>
      <c r="AR46" s="699"/>
      <c r="AS46" s="699"/>
      <c r="AT46" s="699"/>
      <c r="AU46" s="699"/>
      <c r="AV46" s="699"/>
      <c r="AW46" s="699"/>
      <c r="AX46" s="699"/>
      <c r="AY46" s="699"/>
      <c r="AZ46" s="699"/>
      <c r="BA46" s="699"/>
      <c r="BB46" s="699"/>
      <c r="BC46" s="699"/>
      <c r="BD46" s="699"/>
      <c r="BE46" s="699"/>
      <c r="BF46" s="699"/>
      <c r="BG46" s="699"/>
      <c r="BH46" s="699"/>
      <c r="BI46" s="699"/>
      <c r="BJ46" s="699"/>
      <c r="BK46" s="699"/>
      <c r="BL46" s="699"/>
      <c r="BM46" s="699"/>
      <c r="BN46" s="699"/>
      <c r="BO46" s="699"/>
      <c r="BP46" s="699"/>
      <c r="BQ46" s="699"/>
      <c r="BR46" s="699"/>
      <c r="BS46" s="699"/>
      <c r="BT46" s="700"/>
      <c r="BU46" s="16"/>
    </row>
    <row r="47" spans="2:73" s="17" customFormat="1" ht="15.75">
      <c r="B47" s="694"/>
      <c r="C47" s="694"/>
      <c r="D47" s="694"/>
      <c r="E47" s="694"/>
      <c r="F47" s="694"/>
      <c r="G47" s="694"/>
      <c r="H47" s="694"/>
      <c r="I47" s="646"/>
      <c r="J47" s="646"/>
      <c r="K47" s="635"/>
      <c r="L47" s="698"/>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699"/>
      <c r="AL47" s="699"/>
      <c r="AM47" s="699"/>
      <c r="AN47" s="699"/>
      <c r="AO47" s="700"/>
      <c r="AP47" s="635"/>
      <c r="AQ47" s="698"/>
      <c r="AR47" s="699"/>
      <c r="AS47" s="699"/>
      <c r="AT47" s="699"/>
      <c r="AU47" s="699"/>
      <c r="AV47" s="699"/>
      <c r="AW47" s="699"/>
      <c r="AX47" s="699"/>
      <c r="AY47" s="699"/>
      <c r="AZ47" s="699"/>
      <c r="BA47" s="699"/>
      <c r="BB47" s="699"/>
      <c r="BC47" s="699"/>
      <c r="BD47" s="699"/>
      <c r="BE47" s="699"/>
      <c r="BF47" s="699"/>
      <c r="BG47" s="699"/>
      <c r="BH47" s="699"/>
      <c r="BI47" s="699"/>
      <c r="BJ47" s="699"/>
      <c r="BK47" s="699"/>
      <c r="BL47" s="699"/>
      <c r="BM47" s="699"/>
      <c r="BN47" s="699"/>
      <c r="BO47" s="699"/>
      <c r="BP47" s="699"/>
      <c r="BQ47" s="699"/>
      <c r="BR47" s="699"/>
      <c r="BS47" s="699"/>
      <c r="BT47" s="700"/>
      <c r="BU47" s="16"/>
    </row>
    <row r="48" spans="2:73" s="17" customFormat="1" ht="15.75">
      <c r="B48" s="694"/>
      <c r="C48" s="694"/>
      <c r="D48" s="694"/>
      <c r="E48" s="694"/>
      <c r="F48" s="694"/>
      <c r="G48" s="694"/>
      <c r="H48" s="694"/>
      <c r="I48" s="646"/>
      <c r="J48" s="646"/>
      <c r="K48" s="635"/>
      <c r="L48" s="698"/>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700"/>
      <c r="AP48" s="635"/>
      <c r="AQ48" s="698"/>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c r="BN48" s="699"/>
      <c r="BO48" s="699"/>
      <c r="BP48" s="699"/>
      <c r="BQ48" s="699"/>
      <c r="BR48" s="699"/>
      <c r="BS48" s="699"/>
      <c r="BT48" s="700"/>
      <c r="BU48" s="16"/>
    </row>
    <row r="49" spans="2:73" s="17" customFormat="1" ht="15.75">
      <c r="B49" s="694"/>
      <c r="C49" s="694"/>
      <c r="D49" s="694"/>
      <c r="E49" s="694"/>
      <c r="F49" s="694"/>
      <c r="G49" s="694"/>
      <c r="H49" s="694"/>
      <c r="I49" s="646"/>
      <c r="J49" s="646"/>
      <c r="K49" s="635"/>
      <c r="L49" s="698"/>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700"/>
      <c r="AP49" s="635"/>
      <c r="AQ49" s="698"/>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c r="BN49" s="699"/>
      <c r="BO49" s="699"/>
      <c r="BP49" s="699"/>
      <c r="BQ49" s="699"/>
      <c r="BR49" s="699"/>
      <c r="BS49" s="699"/>
      <c r="BT49" s="700"/>
      <c r="BU49" s="16"/>
    </row>
    <row r="50" spans="2:73" s="17" customFormat="1" ht="15.75">
      <c r="B50" s="694"/>
      <c r="C50" s="694"/>
      <c r="D50" s="694"/>
      <c r="E50" s="694"/>
      <c r="F50" s="694"/>
      <c r="G50" s="694"/>
      <c r="H50" s="694"/>
      <c r="I50" s="646"/>
      <c r="J50" s="646"/>
      <c r="K50" s="635"/>
      <c r="L50" s="698"/>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700"/>
      <c r="AP50" s="635"/>
      <c r="AQ50" s="698"/>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c r="BN50" s="699"/>
      <c r="BO50" s="699"/>
      <c r="BP50" s="699"/>
      <c r="BQ50" s="699"/>
      <c r="BR50" s="699"/>
      <c r="BS50" s="699"/>
      <c r="BT50" s="700"/>
      <c r="BU50" s="16"/>
    </row>
    <row r="51" spans="2:73" s="17" customFormat="1" ht="15.75">
      <c r="B51" s="694"/>
      <c r="C51" s="694"/>
      <c r="D51" s="694"/>
      <c r="E51" s="694"/>
      <c r="F51" s="694"/>
      <c r="G51" s="694"/>
      <c r="H51" s="694"/>
      <c r="I51" s="646"/>
      <c r="J51" s="646"/>
      <c r="K51" s="635"/>
      <c r="L51" s="698"/>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700"/>
      <c r="AP51" s="635"/>
      <c r="AQ51" s="698"/>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c r="BN51" s="699"/>
      <c r="BO51" s="699"/>
      <c r="BP51" s="699"/>
      <c r="BQ51" s="699"/>
      <c r="BR51" s="699"/>
      <c r="BS51" s="699"/>
      <c r="BT51" s="700"/>
      <c r="BU51" s="16"/>
    </row>
    <row r="52" spans="2:73" s="17" customFormat="1" ht="15.75">
      <c r="B52" s="694"/>
      <c r="C52" s="694"/>
      <c r="D52" s="694"/>
      <c r="E52" s="694"/>
      <c r="F52" s="694"/>
      <c r="G52" s="694"/>
      <c r="H52" s="694"/>
      <c r="I52" s="646"/>
      <c r="J52" s="646"/>
      <c r="K52" s="635"/>
      <c r="L52" s="698"/>
      <c r="M52" s="699"/>
      <c r="N52" s="699"/>
      <c r="O52" s="699"/>
      <c r="P52" s="699"/>
      <c r="Q52" s="699"/>
      <c r="R52" s="699"/>
      <c r="S52" s="699"/>
      <c r="T52" s="699"/>
      <c r="U52" s="699"/>
      <c r="V52" s="699"/>
      <c r="W52" s="699"/>
      <c r="X52" s="699"/>
      <c r="Y52" s="699"/>
      <c r="Z52" s="699"/>
      <c r="AA52" s="699"/>
      <c r="AB52" s="699"/>
      <c r="AC52" s="699"/>
      <c r="AD52" s="699"/>
      <c r="AE52" s="699"/>
      <c r="AF52" s="699"/>
      <c r="AG52" s="699"/>
      <c r="AH52" s="699"/>
      <c r="AI52" s="699"/>
      <c r="AJ52" s="699"/>
      <c r="AK52" s="699"/>
      <c r="AL52" s="699"/>
      <c r="AM52" s="699"/>
      <c r="AN52" s="699"/>
      <c r="AO52" s="700"/>
      <c r="AP52" s="635"/>
      <c r="AQ52" s="698"/>
      <c r="AR52" s="699"/>
      <c r="AS52" s="699"/>
      <c r="AT52" s="699"/>
      <c r="AU52" s="699"/>
      <c r="AV52" s="699"/>
      <c r="AW52" s="699"/>
      <c r="AX52" s="699"/>
      <c r="AY52" s="699"/>
      <c r="AZ52" s="699"/>
      <c r="BA52" s="699"/>
      <c r="BB52" s="699"/>
      <c r="BC52" s="699"/>
      <c r="BD52" s="699"/>
      <c r="BE52" s="699"/>
      <c r="BF52" s="699"/>
      <c r="BG52" s="699"/>
      <c r="BH52" s="699"/>
      <c r="BI52" s="699"/>
      <c r="BJ52" s="699"/>
      <c r="BK52" s="699"/>
      <c r="BL52" s="699"/>
      <c r="BM52" s="699"/>
      <c r="BN52" s="699"/>
      <c r="BO52" s="699"/>
      <c r="BP52" s="699"/>
      <c r="BQ52" s="699"/>
      <c r="BR52" s="699"/>
      <c r="BS52" s="699"/>
      <c r="BT52" s="700"/>
      <c r="BU52" s="16"/>
    </row>
    <row r="53" spans="2:73">
      <c r="B53" s="694"/>
      <c r="C53" s="694"/>
      <c r="D53" s="694"/>
      <c r="E53" s="694"/>
      <c r="F53" s="694"/>
      <c r="G53" s="694"/>
      <c r="H53" s="694"/>
      <c r="I53" s="646"/>
      <c r="J53" s="646"/>
      <c r="K53" s="635"/>
      <c r="L53" s="698"/>
      <c r="M53" s="699"/>
      <c r="N53" s="699"/>
      <c r="O53" s="699"/>
      <c r="P53" s="699"/>
      <c r="Q53" s="699"/>
      <c r="R53" s="699"/>
      <c r="S53" s="699"/>
      <c r="T53" s="699"/>
      <c r="U53" s="699"/>
      <c r="V53" s="699"/>
      <c r="W53" s="699"/>
      <c r="X53" s="699"/>
      <c r="Y53" s="699"/>
      <c r="Z53" s="699"/>
      <c r="AA53" s="699"/>
      <c r="AB53" s="699"/>
      <c r="AC53" s="699"/>
      <c r="AD53" s="699"/>
      <c r="AE53" s="699"/>
      <c r="AF53" s="699"/>
      <c r="AG53" s="699"/>
      <c r="AH53" s="699"/>
      <c r="AI53" s="699"/>
      <c r="AJ53" s="699"/>
      <c r="AK53" s="699"/>
      <c r="AL53" s="699"/>
      <c r="AM53" s="699"/>
      <c r="AN53" s="699"/>
      <c r="AO53" s="700"/>
      <c r="AP53" s="635"/>
      <c r="AQ53" s="698"/>
      <c r="AR53" s="699"/>
      <c r="AS53" s="699"/>
      <c r="AT53" s="699"/>
      <c r="AU53" s="699"/>
      <c r="AV53" s="699"/>
      <c r="AW53" s="699"/>
      <c r="AX53" s="699"/>
      <c r="AY53" s="699"/>
      <c r="AZ53" s="699"/>
      <c r="BA53" s="699"/>
      <c r="BB53" s="699"/>
      <c r="BC53" s="699"/>
      <c r="BD53" s="699"/>
      <c r="BE53" s="699"/>
      <c r="BF53" s="699"/>
      <c r="BG53" s="699"/>
      <c r="BH53" s="699"/>
      <c r="BI53" s="699"/>
      <c r="BJ53" s="699"/>
      <c r="BK53" s="699"/>
      <c r="BL53" s="699"/>
      <c r="BM53" s="699"/>
      <c r="BN53" s="699"/>
      <c r="BO53" s="699"/>
      <c r="BP53" s="699"/>
      <c r="BQ53" s="699"/>
      <c r="BR53" s="699"/>
      <c r="BS53" s="699"/>
      <c r="BT53" s="700"/>
    </row>
    <row r="54" spans="2:73">
      <c r="B54" s="694"/>
      <c r="C54" s="694"/>
      <c r="D54" s="694"/>
      <c r="E54" s="694"/>
      <c r="F54" s="694"/>
      <c r="G54" s="694"/>
      <c r="H54" s="694"/>
      <c r="I54" s="646"/>
      <c r="J54" s="646"/>
      <c r="K54" s="635"/>
      <c r="L54" s="698"/>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c r="AJ54" s="699"/>
      <c r="AK54" s="699"/>
      <c r="AL54" s="699"/>
      <c r="AM54" s="699"/>
      <c r="AN54" s="699"/>
      <c r="AO54" s="700"/>
      <c r="AP54" s="635"/>
      <c r="AQ54" s="698"/>
      <c r="AR54" s="699"/>
      <c r="AS54" s="699"/>
      <c r="AT54" s="699"/>
      <c r="AU54" s="699"/>
      <c r="AV54" s="699"/>
      <c r="AW54" s="699"/>
      <c r="AX54" s="699"/>
      <c r="AY54" s="699"/>
      <c r="AZ54" s="699"/>
      <c r="BA54" s="699"/>
      <c r="BB54" s="699"/>
      <c r="BC54" s="699"/>
      <c r="BD54" s="699"/>
      <c r="BE54" s="699"/>
      <c r="BF54" s="699"/>
      <c r="BG54" s="699"/>
      <c r="BH54" s="699"/>
      <c r="BI54" s="699"/>
      <c r="BJ54" s="699"/>
      <c r="BK54" s="699"/>
      <c r="BL54" s="699"/>
      <c r="BM54" s="699"/>
      <c r="BN54" s="699"/>
      <c r="BO54" s="699"/>
      <c r="BP54" s="699"/>
      <c r="BQ54" s="699"/>
      <c r="BR54" s="699"/>
      <c r="BS54" s="699"/>
      <c r="BT54" s="700"/>
    </row>
    <row r="55" spans="2:73">
      <c r="B55" s="694"/>
      <c r="C55" s="694"/>
      <c r="D55" s="694"/>
      <c r="E55" s="694"/>
      <c r="F55" s="694"/>
      <c r="G55" s="694"/>
      <c r="H55" s="694"/>
      <c r="I55" s="646"/>
      <c r="J55" s="646"/>
      <c r="K55" s="635"/>
      <c r="L55" s="698"/>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c r="AJ55" s="699"/>
      <c r="AK55" s="699"/>
      <c r="AL55" s="699"/>
      <c r="AM55" s="699"/>
      <c r="AN55" s="699"/>
      <c r="AO55" s="700"/>
      <c r="AP55" s="635"/>
      <c r="AQ55" s="698"/>
      <c r="AR55" s="699"/>
      <c r="AS55" s="699"/>
      <c r="AT55" s="699"/>
      <c r="AU55" s="699"/>
      <c r="AV55" s="699"/>
      <c r="AW55" s="699"/>
      <c r="AX55" s="699"/>
      <c r="AY55" s="699"/>
      <c r="AZ55" s="699"/>
      <c r="BA55" s="699"/>
      <c r="BB55" s="699"/>
      <c r="BC55" s="699"/>
      <c r="BD55" s="699"/>
      <c r="BE55" s="699"/>
      <c r="BF55" s="699"/>
      <c r="BG55" s="699"/>
      <c r="BH55" s="699"/>
      <c r="BI55" s="699"/>
      <c r="BJ55" s="699"/>
      <c r="BK55" s="699"/>
      <c r="BL55" s="699"/>
      <c r="BM55" s="699"/>
      <c r="BN55" s="699"/>
      <c r="BO55" s="699"/>
      <c r="BP55" s="699"/>
      <c r="BQ55" s="699"/>
      <c r="BR55" s="699"/>
      <c r="BS55" s="699"/>
      <c r="BT55" s="700"/>
    </row>
    <row r="56" spans="2:73">
      <c r="B56" s="694"/>
      <c r="C56" s="694"/>
      <c r="D56" s="694"/>
      <c r="E56" s="694"/>
      <c r="F56" s="694"/>
      <c r="G56" s="694"/>
      <c r="H56" s="694"/>
      <c r="I56" s="646"/>
      <c r="J56" s="646"/>
      <c r="K56" s="635"/>
      <c r="L56" s="698"/>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c r="AJ56" s="699"/>
      <c r="AK56" s="699"/>
      <c r="AL56" s="699"/>
      <c r="AM56" s="699"/>
      <c r="AN56" s="699"/>
      <c r="AO56" s="700"/>
      <c r="AP56" s="635"/>
      <c r="AQ56" s="698"/>
      <c r="AR56" s="699"/>
      <c r="AS56" s="699"/>
      <c r="AT56" s="699"/>
      <c r="AU56" s="699"/>
      <c r="AV56" s="699"/>
      <c r="AW56" s="699"/>
      <c r="AX56" s="699"/>
      <c r="AY56" s="699"/>
      <c r="AZ56" s="699"/>
      <c r="BA56" s="699"/>
      <c r="BB56" s="699"/>
      <c r="BC56" s="699"/>
      <c r="BD56" s="699"/>
      <c r="BE56" s="699"/>
      <c r="BF56" s="699"/>
      <c r="BG56" s="699"/>
      <c r="BH56" s="699"/>
      <c r="BI56" s="699"/>
      <c r="BJ56" s="699"/>
      <c r="BK56" s="699"/>
      <c r="BL56" s="699"/>
      <c r="BM56" s="699"/>
      <c r="BN56" s="699"/>
      <c r="BO56" s="699"/>
      <c r="BP56" s="699"/>
      <c r="BQ56" s="699"/>
      <c r="BR56" s="699"/>
      <c r="BS56" s="699"/>
      <c r="BT56" s="700"/>
    </row>
    <row r="57" spans="2:73">
      <c r="B57" s="694"/>
      <c r="C57" s="694"/>
      <c r="D57" s="694"/>
      <c r="E57" s="694"/>
      <c r="F57" s="694"/>
      <c r="G57" s="694"/>
      <c r="H57" s="694"/>
      <c r="I57" s="646"/>
      <c r="J57" s="646"/>
      <c r="K57" s="635"/>
      <c r="L57" s="698"/>
      <c r="M57" s="699"/>
      <c r="N57" s="699"/>
      <c r="O57" s="699"/>
      <c r="P57" s="699"/>
      <c r="Q57" s="699"/>
      <c r="R57" s="699"/>
      <c r="S57" s="699"/>
      <c r="T57" s="699"/>
      <c r="U57" s="699"/>
      <c r="V57" s="699"/>
      <c r="W57" s="699"/>
      <c r="X57" s="699"/>
      <c r="Y57" s="699"/>
      <c r="Z57" s="699"/>
      <c r="AA57" s="699"/>
      <c r="AB57" s="699"/>
      <c r="AC57" s="699"/>
      <c r="AD57" s="699"/>
      <c r="AE57" s="699"/>
      <c r="AF57" s="699"/>
      <c r="AG57" s="699"/>
      <c r="AH57" s="699"/>
      <c r="AI57" s="699"/>
      <c r="AJ57" s="699"/>
      <c r="AK57" s="699"/>
      <c r="AL57" s="699"/>
      <c r="AM57" s="699"/>
      <c r="AN57" s="699"/>
      <c r="AO57" s="700"/>
      <c r="AP57" s="635"/>
      <c r="AQ57" s="698"/>
      <c r="AR57" s="699"/>
      <c r="AS57" s="699"/>
      <c r="AT57" s="699"/>
      <c r="AU57" s="699"/>
      <c r="AV57" s="699"/>
      <c r="AW57" s="699"/>
      <c r="AX57" s="699"/>
      <c r="AY57" s="699"/>
      <c r="AZ57" s="699"/>
      <c r="BA57" s="699"/>
      <c r="BB57" s="699"/>
      <c r="BC57" s="699"/>
      <c r="BD57" s="699"/>
      <c r="BE57" s="699"/>
      <c r="BF57" s="699"/>
      <c r="BG57" s="699"/>
      <c r="BH57" s="699"/>
      <c r="BI57" s="699"/>
      <c r="BJ57" s="699"/>
      <c r="BK57" s="699"/>
      <c r="BL57" s="699"/>
      <c r="BM57" s="699"/>
      <c r="BN57" s="699"/>
      <c r="BO57" s="699"/>
      <c r="BP57" s="699"/>
      <c r="BQ57" s="699"/>
      <c r="BR57" s="699"/>
      <c r="BS57" s="699"/>
      <c r="BT57" s="700"/>
    </row>
    <row r="58" spans="2:73">
      <c r="B58" s="694"/>
      <c r="C58" s="694"/>
      <c r="D58" s="694"/>
      <c r="E58" s="694"/>
      <c r="F58" s="694"/>
      <c r="G58" s="694"/>
      <c r="H58" s="694"/>
      <c r="I58" s="646"/>
      <c r="J58" s="646"/>
      <c r="K58" s="635"/>
      <c r="L58" s="698"/>
      <c r="M58" s="699"/>
      <c r="N58" s="699"/>
      <c r="O58" s="699"/>
      <c r="P58" s="699"/>
      <c r="Q58" s="699"/>
      <c r="R58" s="699"/>
      <c r="S58" s="699"/>
      <c r="T58" s="699"/>
      <c r="U58" s="699"/>
      <c r="V58" s="699"/>
      <c r="W58" s="699"/>
      <c r="X58" s="699"/>
      <c r="Y58" s="699"/>
      <c r="Z58" s="699"/>
      <c r="AA58" s="699"/>
      <c r="AB58" s="699"/>
      <c r="AC58" s="699"/>
      <c r="AD58" s="699"/>
      <c r="AE58" s="699"/>
      <c r="AF58" s="699"/>
      <c r="AG58" s="699"/>
      <c r="AH58" s="699"/>
      <c r="AI58" s="699"/>
      <c r="AJ58" s="699"/>
      <c r="AK58" s="699"/>
      <c r="AL58" s="699"/>
      <c r="AM58" s="699"/>
      <c r="AN58" s="699"/>
      <c r="AO58" s="700"/>
      <c r="AP58" s="635"/>
      <c r="AQ58" s="698"/>
      <c r="AR58" s="699"/>
      <c r="AS58" s="699"/>
      <c r="AT58" s="699"/>
      <c r="AU58" s="699"/>
      <c r="AV58" s="699"/>
      <c r="AW58" s="699"/>
      <c r="AX58" s="699"/>
      <c r="AY58" s="699"/>
      <c r="AZ58" s="699"/>
      <c r="BA58" s="699"/>
      <c r="BB58" s="699"/>
      <c r="BC58" s="699"/>
      <c r="BD58" s="699"/>
      <c r="BE58" s="699"/>
      <c r="BF58" s="699"/>
      <c r="BG58" s="699"/>
      <c r="BH58" s="699"/>
      <c r="BI58" s="699"/>
      <c r="BJ58" s="699"/>
      <c r="BK58" s="699"/>
      <c r="BL58" s="699"/>
      <c r="BM58" s="699"/>
      <c r="BN58" s="699"/>
      <c r="BO58" s="699"/>
      <c r="BP58" s="699"/>
      <c r="BQ58" s="699"/>
      <c r="BR58" s="699"/>
      <c r="BS58" s="699"/>
      <c r="BT58" s="700"/>
    </row>
    <row r="59" spans="2:73">
      <c r="B59" s="694"/>
      <c r="C59" s="694"/>
      <c r="D59" s="694"/>
      <c r="E59" s="694"/>
      <c r="F59" s="694"/>
      <c r="G59" s="694"/>
      <c r="H59" s="694"/>
      <c r="I59" s="646"/>
      <c r="J59" s="646"/>
      <c r="K59" s="635"/>
      <c r="L59" s="698"/>
      <c r="M59" s="699"/>
      <c r="N59" s="699"/>
      <c r="O59" s="699"/>
      <c r="P59" s="699"/>
      <c r="Q59" s="699"/>
      <c r="R59" s="699"/>
      <c r="S59" s="699"/>
      <c r="T59" s="699"/>
      <c r="U59" s="699"/>
      <c r="V59" s="699"/>
      <c r="W59" s="699"/>
      <c r="X59" s="699"/>
      <c r="Y59" s="699"/>
      <c r="Z59" s="699"/>
      <c r="AA59" s="699"/>
      <c r="AB59" s="699"/>
      <c r="AC59" s="699"/>
      <c r="AD59" s="699"/>
      <c r="AE59" s="699"/>
      <c r="AF59" s="699"/>
      <c r="AG59" s="699"/>
      <c r="AH59" s="699"/>
      <c r="AI59" s="699"/>
      <c r="AJ59" s="699"/>
      <c r="AK59" s="699"/>
      <c r="AL59" s="699"/>
      <c r="AM59" s="699"/>
      <c r="AN59" s="699"/>
      <c r="AO59" s="700"/>
      <c r="AP59" s="635"/>
      <c r="AQ59" s="698"/>
      <c r="AR59" s="699"/>
      <c r="AS59" s="699"/>
      <c r="AT59" s="699"/>
      <c r="AU59" s="699"/>
      <c r="AV59" s="699"/>
      <c r="AW59" s="699"/>
      <c r="AX59" s="699"/>
      <c r="AY59" s="699"/>
      <c r="AZ59" s="699"/>
      <c r="BA59" s="699"/>
      <c r="BB59" s="699"/>
      <c r="BC59" s="699"/>
      <c r="BD59" s="699"/>
      <c r="BE59" s="699"/>
      <c r="BF59" s="699"/>
      <c r="BG59" s="699"/>
      <c r="BH59" s="699"/>
      <c r="BI59" s="699"/>
      <c r="BJ59" s="699"/>
      <c r="BK59" s="699"/>
      <c r="BL59" s="699"/>
      <c r="BM59" s="699"/>
      <c r="BN59" s="699"/>
      <c r="BO59" s="699"/>
      <c r="BP59" s="699"/>
      <c r="BQ59" s="699"/>
      <c r="BR59" s="699"/>
      <c r="BS59" s="699"/>
      <c r="BT59" s="700"/>
    </row>
    <row r="60" spans="2:73" ht="15.75">
      <c r="B60" s="694"/>
      <c r="C60" s="694"/>
      <c r="D60" s="694"/>
      <c r="E60" s="694"/>
      <c r="F60" s="694"/>
      <c r="G60" s="694"/>
      <c r="H60" s="694"/>
      <c r="I60" s="646"/>
      <c r="J60" s="646"/>
      <c r="K60" s="635"/>
      <c r="L60" s="698"/>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700"/>
      <c r="AP60" s="635"/>
      <c r="AQ60" s="698"/>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c r="BN60" s="699"/>
      <c r="BO60" s="699"/>
      <c r="BP60" s="699"/>
      <c r="BQ60" s="699"/>
      <c r="BR60" s="699"/>
      <c r="BS60" s="699"/>
      <c r="BT60" s="700"/>
      <c r="BU60" s="165"/>
    </row>
    <row r="61" spans="2:73">
      <c r="B61" s="694"/>
      <c r="C61" s="694"/>
      <c r="D61" s="694"/>
      <c r="E61" s="694"/>
      <c r="F61" s="694"/>
      <c r="G61" s="694"/>
      <c r="H61" s="694"/>
      <c r="I61" s="646"/>
      <c r="J61" s="646"/>
      <c r="K61" s="635"/>
      <c r="L61" s="698"/>
      <c r="M61" s="699"/>
      <c r="N61" s="699"/>
      <c r="O61" s="699"/>
      <c r="P61" s="699"/>
      <c r="Q61" s="699"/>
      <c r="R61" s="699"/>
      <c r="S61" s="699"/>
      <c r="T61" s="699"/>
      <c r="U61" s="699"/>
      <c r="V61" s="699"/>
      <c r="W61" s="699"/>
      <c r="X61" s="699"/>
      <c r="Y61" s="699"/>
      <c r="Z61" s="699"/>
      <c r="AA61" s="699"/>
      <c r="AB61" s="699"/>
      <c r="AC61" s="699"/>
      <c r="AD61" s="699"/>
      <c r="AE61" s="699"/>
      <c r="AF61" s="699"/>
      <c r="AG61" s="699"/>
      <c r="AH61" s="699"/>
      <c r="AI61" s="699"/>
      <c r="AJ61" s="699"/>
      <c r="AK61" s="699"/>
      <c r="AL61" s="699"/>
      <c r="AM61" s="699"/>
      <c r="AN61" s="699"/>
      <c r="AO61" s="700"/>
      <c r="AP61" s="635"/>
      <c r="AQ61" s="698"/>
      <c r="AR61" s="699"/>
      <c r="AS61" s="699"/>
      <c r="AT61" s="699"/>
      <c r="AU61" s="699"/>
      <c r="AV61" s="699"/>
      <c r="AW61" s="699"/>
      <c r="AX61" s="699"/>
      <c r="AY61" s="699"/>
      <c r="AZ61" s="699"/>
      <c r="BA61" s="699"/>
      <c r="BB61" s="699"/>
      <c r="BC61" s="699"/>
      <c r="BD61" s="699"/>
      <c r="BE61" s="699"/>
      <c r="BF61" s="699"/>
      <c r="BG61" s="699"/>
      <c r="BH61" s="699"/>
      <c r="BI61" s="699"/>
      <c r="BJ61" s="699"/>
      <c r="BK61" s="699"/>
      <c r="BL61" s="699"/>
      <c r="BM61" s="699"/>
      <c r="BN61" s="699"/>
      <c r="BO61" s="699"/>
      <c r="BP61" s="699"/>
      <c r="BQ61" s="699"/>
      <c r="BR61" s="699"/>
      <c r="BS61" s="699"/>
      <c r="BT61" s="700"/>
    </row>
    <row r="62" spans="2:73">
      <c r="B62" s="694"/>
      <c r="C62" s="694"/>
      <c r="D62" s="694"/>
      <c r="E62" s="694"/>
      <c r="F62" s="694"/>
      <c r="G62" s="694"/>
      <c r="H62" s="694"/>
      <c r="I62" s="646"/>
      <c r="J62" s="646"/>
      <c r="K62" s="635"/>
      <c r="L62" s="698"/>
      <c r="M62" s="699"/>
      <c r="N62" s="699"/>
      <c r="O62" s="699"/>
      <c r="P62" s="699"/>
      <c r="Q62" s="699"/>
      <c r="R62" s="699"/>
      <c r="S62" s="699"/>
      <c r="T62" s="699"/>
      <c r="U62" s="699"/>
      <c r="V62" s="699"/>
      <c r="W62" s="699"/>
      <c r="X62" s="699"/>
      <c r="Y62" s="699"/>
      <c r="Z62" s="699"/>
      <c r="AA62" s="699"/>
      <c r="AB62" s="699"/>
      <c r="AC62" s="699"/>
      <c r="AD62" s="699"/>
      <c r="AE62" s="699"/>
      <c r="AF62" s="699"/>
      <c r="AG62" s="699"/>
      <c r="AH62" s="699"/>
      <c r="AI62" s="699"/>
      <c r="AJ62" s="699"/>
      <c r="AK62" s="699"/>
      <c r="AL62" s="699"/>
      <c r="AM62" s="699"/>
      <c r="AN62" s="699"/>
      <c r="AO62" s="700"/>
      <c r="AP62" s="635"/>
      <c r="AQ62" s="698"/>
      <c r="AR62" s="699"/>
      <c r="AS62" s="699"/>
      <c r="AT62" s="699"/>
      <c r="AU62" s="699"/>
      <c r="AV62" s="699"/>
      <c r="AW62" s="699"/>
      <c r="AX62" s="699"/>
      <c r="AY62" s="699"/>
      <c r="AZ62" s="699"/>
      <c r="BA62" s="699"/>
      <c r="BB62" s="699"/>
      <c r="BC62" s="699"/>
      <c r="BD62" s="699"/>
      <c r="BE62" s="699"/>
      <c r="BF62" s="699"/>
      <c r="BG62" s="699"/>
      <c r="BH62" s="699"/>
      <c r="BI62" s="699"/>
      <c r="BJ62" s="699"/>
      <c r="BK62" s="699"/>
      <c r="BL62" s="699"/>
      <c r="BM62" s="699"/>
      <c r="BN62" s="699"/>
      <c r="BO62" s="699"/>
      <c r="BP62" s="699"/>
      <c r="BQ62" s="699"/>
      <c r="BR62" s="699"/>
      <c r="BS62" s="699"/>
      <c r="BT62" s="700"/>
    </row>
    <row r="63" spans="2:73">
      <c r="B63" s="694"/>
      <c r="C63" s="694"/>
      <c r="D63" s="694"/>
      <c r="E63" s="694"/>
      <c r="F63" s="694"/>
      <c r="G63" s="694"/>
      <c r="H63" s="694"/>
      <c r="I63" s="646"/>
      <c r="J63" s="646"/>
      <c r="K63" s="635"/>
      <c r="L63" s="698"/>
      <c r="M63" s="699"/>
      <c r="N63" s="699"/>
      <c r="O63" s="699"/>
      <c r="P63" s="699"/>
      <c r="Q63" s="699"/>
      <c r="R63" s="699"/>
      <c r="S63" s="699"/>
      <c r="T63" s="699"/>
      <c r="U63" s="699"/>
      <c r="V63" s="699"/>
      <c r="W63" s="699"/>
      <c r="X63" s="699"/>
      <c r="Y63" s="699"/>
      <c r="Z63" s="699"/>
      <c r="AA63" s="699"/>
      <c r="AB63" s="699"/>
      <c r="AC63" s="699"/>
      <c r="AD63" s="699"/>
      <c r="AE63" s="699"/>
      <c r="AF63" s="699"/>
      <c r="AG63" s="699"/>
      <c r="AH63" s="699"/>
      <c r="AI63" s="699"/>
      <c r="AJ63" s="699"/>
      <c r="AK63" s="699"/>
      <c r="AL63" s="699"/>
      <c r="AM63" s="699"/>
      <c r="AN63" s="699"/>
      <c r="AO63" s="700"/>
      <c r="AP63" s="635"/>
      <c r="AQ63" s="698"/>
      <c r="AR63" s="699"/>
      <c r="AS63" s="699"/>
      <c r="AT63" s="699"/>
      <c r="AU63" s="699"/>
      <c r="AV63" s="699"/>
      <c r="AW63" s="699"/>
      <c r="AX63" s="699"/>
      <c r="AY63" s="699"/>
      <c r="AZ63" s="699"/>
      <c r="BA63" s="699"/>
      <c r="BB63" s="699"/>
      <c r="BC63" s="699"/>
      <c r="BD63" s="699"/>
      <c r="BE63" s="699"/>
      <c r="BF63" s="699"/>
      <c r="BG63" s="699"/>
      <c r="BH63" s="699"/>
      <c r="BI63" s="699"/>
      <c r="BJ63" s="699"/>
      <c r="BK63" s="699"/>
      <c r="BL63" s="699"/>
      <c r="BM63" s="699"/>
      <c r="BN63" s="699"/>
      <c r="BO63" s="699"/>
      <c r="BP63" s="699"/>
      <c r="BQ63" s="699"/>
      <c r="BR63" s="699"/>
      <c r="BS63" s="699"/>
      <c r="BT63" s="700"/>
    </row>
    <row r="64" spans="2:73">
      <c r="B64" s="694"/>
      <c r="C64" s="694"/>
      <c r="D64" s="694"/>
      <c r="E64" s="694"/>
      <c r="F64" s="694"/>
      <c r="G64" s="694"/>
      <c r="H64" s="694"/>
      <c r="I64" s="646"/>
      <c r="J64" s="646"/>
      <c r="K64" s="635"/>
      <c r="L64" s="698"/>
      <c r="M64" s="699"/>
      <c r="N64" s="699"/>
      <c r="O64" s="699"/>
      <c r="P64" s="699"/>
      <c r="Q64" s="699"/>
      <c r="R64" s="699"/>
      <c r="S64" s="699"/>
      <c r="T64" s="699"/>
      <c r="U64" s="699"/>
      <c r="V64" s="699"/>
      <c r="W64" s="699"/>
      <c r="X64" s="699"/>
      <c r="Y64" s="699"/>
      <c r="Z64" s="699"/>
      <c r="AA64" s="699"/>
      <c r="AB64" s="699"/>
      <c r="AC64" s="699"/>
      <c r="AD64" s="699"/>
      <c r="AE64" s="699"/>
      <c r="AF64" s="699"/>
      <c r="AG64" s="699"/>
      <c r="AH64" s="699"/>
      <c r="AI64" s="699"/>
      <c r="AJ64" s="699"/>
      <c r="AK64" s="699"/>
      <c r="AL64" s="699"/>
      <c r="AM64" s="699"/>
      <c r="AN64" s="699"/>
      <c r="AO64" s="700"/>
      <c r="AP64" s="635"/>
      <c r="AQ64" s="698"/>
      <c r="AR64" s="699"/>
      <c r="AS64" s="699"/>
      <c r="AT64" s="699"/>
      <c r="AU64" s="699"/>
      <c r="AV64" s="699"/>
      <c r="AW64" s="699"/>
      <c r="AX64" s="699"/>
      <c r="AY64" s="699"/>
      <c r="AZ64" s="699"/>
      <c r="BA64" s="699"/>
      <c r="BB64" s="699"/>
      <c r="BC64" s="699"/>
      <c r="BD64" s="699"/>
      <c r="BE64" s="699"/>
      <c r="BF64" s="699"/>
      <c r="BG64" s="699"/>
      <c r="BH64" s="699"/>
      <c r="BI64" s="699"/>
      <c r="BJ64" s="699"/>
      <c r="BK64" s="699"/>
      <c r="BL64" s="699"/>
      <c r="BM64" s="699"/>
      <c r="BN64" s="699"/>
      <c r="BO64" s="699"/>
      <c r="BP64" s="699"/>
      <c r="BQ64" s="699"/>
      <c r="BR64" s="699"/>
      <c r="BS64" s="699"/>
      <c r="BT64" s="700"/>
    </row>
    <row r="65" spans="2:73">
      <c r="B65" s="694"/>
      <c r="C65" s="694"/>
      <c r="D65" s="694"/>
      <c r="E65" s="694"/>
      <c r="F65" s="694"/>
      <c r="G65" s="694"/>
      <c r="H65" s="694"/>
      <c r="I65" s="646"/>
      <c r="J65" s="646"/>
      <c r="K65" s="635"/>
      <c r="L65" s="698"/>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699"/>
      <c r="AK65" s="699"/>
      <c r="AL65" s="699"/>
      <c r="AM65" s="699"/>
      <c r="AN65" s="699"/>
      <c r="AO65" s="700"/>
      <c r="AP65" s="635"/>
      <c r="AQ65" s="698"/>
      <c r="AR65" s="699"/>
      <c r="AS65" s="699"/>
      <c r="AT65" s="699"/>
      <c r="AU65" s="699"/>
      <c r="AV65" s="699"/>
      <c r="AW65" s="699"/>
      <c r="AX65" s="699"/>
      <c r="AY65" s="699"/>
      <c r="AZ65" s="699"/>
      <c r="BA65" s="699"/>
      <c r="BB65" s="699"/>
      <c r="BC65" s="699"/>
      <c r="BD65" s="699"/>
      <c r="BE65" s="699"/>
      <c r="BF65" s="699"/>
      <c r="BG65" s="699"/>
      <c r="BH65" s="699"/>
      <c r="BI65" s="699"/>
      <c r="BJ65" s="699"/>
      <c r="BK65" s="699"/>
      <c r="BL65" s="699"/>
      <c r="BM65" s="699"/>
      <c r="BN65" s="699"/>
      <c r="BO65" s="699"/>
      <c r="BP65" s="699"/>
      <c r="BQ65" s="699"/>
      <c r="BR65" s="699"/>
      <c r="BS65" s="699"/>
      <c r="BT65" s="700"/>
    </row>
    <row r="66" spans="2:73">
      <c r="B66" s="694"/>
      <c r="C66" s="694"/>
      <c r="D66" s="694"/>
      <c r="E66" s="694"/>
      <c r="F66" s="694"/>
      <c r="G66" s="694"/>
      <c r="H66" s="694"/>
      <c r="I66" s="646"/>
      <c r="J66" s="646"/>
      <c r="K66" s="635"/>
      <c r="L66" s="698"/>
      <c r="M66" s="699"/>
      <c r="N66" s="699"/>
      <c r="O66" s="699"/>
      <c r="P66" s="699"/>
      <c r="Q66" s="699"/>
      <c r="R66" s="699"/>
      <c r="S66" s="699"/>
      <c r="T66" s="699"/>
      <c r="U66" s="699"/>
      <c r="V66" s="699"/>
      <c r="W66" s="699"/>
      <c r="X66" s="699"/>
      <c r="Y66" s="699"/>
      <c r="Z66" s="699"/>
      <c r="AA66" s="699"/>
      <c r="AB66" s="699"/>
      <c r="AC66" s="699"/>
      <c r="AD66" s="699"/>
      <c r="AE66" s="699"/>
      <c r="AF66" s="699"/>
      <c r="AG66" s="699"/>
      <c r="AH66" s="699"/>
      <c r="AI66" s="699"/>
      <c r="AJ66" s="699"/>
      <c r="AK66" s="699"/>
      <c r="AL66" s="699"/>
      <c r="AM66" s="699"/>
      <c r="AN66" s="699"/>
      <c r="AO66" s="700"/>
      <c r="AP66" s="635"/>
      <c r="AQ66" s="698"/>
      <c r="AR66" s="699"/>
      <c r="AS66" s="699"/>
      <c r="AT66" s="699"/>
      <c r="AU66" s="699"/>
      <c r="AV66" s="699"/>
      <c r="AW66" s="699"/>
      <c r="AX66" s="699"/>
      <c r="AY66" s="699"/>
      <c r="AZ66" s="699"/>
      <c r="BA66" s="699"/>
      <c r="BB66" s="699"/>
      <c r="BC66" s="699"/>
      <c r="BD66" s="699"/>
      <c r="BE66" s="699"/>
      <c r="BF66" s="699"/>
      <c r="BG66" s="699"/>
      <c r="BH66" s="699"/>
      <c r="BI66" s="699"/>
      <c r="BJ66" s="699"/>
      <c r="BK66" s="699"/>
      <c r="BL66" s="699"/>
      <c r="BM66" s="699"/>
      <c r="BN66" s="699"/>
      <c r="BO66" s="699"/>
      <c r="BP66" s="699"/>
      <c r="BQ66" s="699"/>
      <c r="BR66" s="699"/>
      <c r="BS66" s="699"/>
      <c r="BT66" s="700"/>
    </row>
    <row r="67" spans="2:73">
      <c r="B67" s="694"/>
      <c r="C67" s="694"/>
      <c r="D67" s="694"/>
      <c r="E67" s="694"/>
      <c r="F67" s="694"/>
      <c r="G67" s="694"/>
      <c r="H67" s="694"/>
      <c r="I67" s="646"/>
      <c r="J67" s="646"/>
      <c r="K67" s="635"/>
      <c r="L67" s="698"/>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O67" s="700"/>
      <c r="AP67" s="635"/>
      <c r="AQ67" s="698"/>
      <c r="AR67" s="699"/>
      <c r="AS67" s="699"/>
      <c r="AT67" s="699"/>
      <c r="AU67" s="699"/>
      <c r="AV67" s="699"/>
      <c r="AW67" s="699"/>
      <c r="AX67" s="699"/>
      <c r="AY67" s="699"/>
      <c r="AZ67" s="699"/>
      <c r="BA67" s="699"/>
      <c r="BB67" s="699"/>
      <c r="BC67" s="699"/>
      <c r="BD67" s="699"/>
      <c r="BE67" s="699"/>
      <c r="BF67" s="699"/>
      <c r="BG67" s="699"/>
      <c r="BH67" s="699"/>
      <c r="BI67" s="699"/>
      <c r="BJ67" s="699"/>
      <c r="BK67" s="699"/>
      <c r="BL67" s="699"/>
      <c r="BM67" s="699"/>
      <c r="BN67" s="699"/>
      <c r="BO67" s="699"/>
      <c r="BP67" s="699"/>
      <c r="BQ67" s="699"/>
      <c r="BR67" s="699"/>
      <c r="BS67" s="699"/>
      <c r="BT67" s="700"/>
    </row>
    <row r="68" spans="2:73">
      <c r="B68" s="694"/>
      <c r="C68" s="694"/>
      <c r="D68" s="694"/>
      <c r="E68" s="694"/>
      <c r="F68" s="694"/>
      <c r="G68" s="694"/>
      <c r="H68" s="694"/>
      <c r="I68" s="646"/>
      <c r="J68" s="646"/>
      <c r="K68" s="635"/>
      <c r="L68" s="698"/>
      <c r="M68" s="699"/>
      <c r="N68" s="699"/>
      <c r="O68" s="699"/>
      <c r="P68" s="699"/>
      <c r="Q68" s="699"/>
      <c r="R68" s="699"/>
      <c r="S68" s="699"/>
      <c r="T68" s="699"/>
      <c r="U68" s="699"/>
      <c r="V68" s="699"/>
      <c r="W68" s="699"/>
      <c r="X68" s="699"/>
      <c r="Y68" s="699"/>
      <c r="Z68" s="699"/>
      <c r="AA68" s="699"/>
      <c r="AB68" s="699"/>
      <c r="AC68" s="699"/>
      <c r="AD68" s="699"/>
      <c r="AE68" s="699"/>
      <c r="AF68" s="699"/>
      <c r="AG68" s="699"/>
      <c r="AH68" s="699"/>
      <c r="AI68" s="699"/>
      <c r="AJ68" s="699"/>
      <c r="AK68" s="699"/>
      <c r="AL68" s="699"/>
      <c r="AM68" s="699"/>
      <c r="AN68" s="699"/>
      <c r="AO68" s="700"/>
      <c r="AP68" s="635"/>
      <c r="AQ68" s="698"/>
      <c r="AR68" s="699"/>
      <c r="AS68" s="699"/>
      <c r="AT68" s="699"/>
      <c r="AU68" s="699"/>
      <c r="AV68" s="699"/>
      <c r="AW68" s="699"/>
      <c r="AX68" s="699"/>
      <c r="AY68" s="699"/>
      <c r="AZ68" s="699"/>
      <c r="BA68" s="699"/>
      <c r="BB68" s="699"/>
      <c r="BC68" s="699"/>
      <c r="BD68" s="699"/>
      <c r="BE68" s="699"/>
      <c r="BF68" s="699"/>
      <c r="BG68" s="699"/>
      <c r="BH68" s="699"/>
      <c r="BI68" s="699"/>
      <c r="BJ68" s="699"/>
      <c r="BK68" s="699"/>
      <c r="BL68" s="699"/>
      <c r="BM68" s="699"/>
      <c r="BN68" s="699"/>
      <c r="BO68" s="699"/>
      <c r="BP68" s="699"/>
      <c r="BQ68" s="699"/>
      <c r="BR68" s="699"/>
      <c r="BS68" s="699"/>
      <c r="BT68" s="700"/>
    </row>
    <row r="69" spans="2:73">
      <c r="B69" s="694"/>
      <c r="C69" s="694"/>
      <c r="D69" s="694"/>
      <c r="E69" s="694"/>
      <c r="F69" s="694"/>
      <c r="G69" s="694"/>
      <c r="H69" s="694"/>
      <c r="I69" s="646"/>
      <c r="J69" s="646"/>
      <c r="K69" s="635"/>
      <c r="L69" s="698"/>
      <c r="M69" s="699"/>
      <c r="N69" s="699"/>
      <c r="O69" s="699"/>
      <c r="P69" s="699"/>
      <c r="Q69" s="699"/>
      <c r="R69" s="699"/>
      <c r="S69" s="699"/>
      <c r="T69" s="699"/>
      <c r="U69" s="699"/>
      <c r="V69" s="699"/>
      <c r="W69" s="699"/>
      <c r="X69" s="699"/>
      <c r="Y69" s="699"/>
      <c r="Z69" s="699"/>
      <c r="AA69" s="699"/>
      <c r="AB69" s="699"/>
      <c r="AC69" s="699"/>
      <c r="AD69" s="699"/>
      <c r="AE69" s="699"/>
      <c r="AF69" s="699"/>
      <c r="AG69" s="699"/>
      <c r="AH69" s="699"/>
      <c r="AI69" s="699"/>
      <c r="AJ69" s="699"/>
      <c r="AK69" s="699"/>
      <c r="AL69" s="699"/>
      <c r="AM69" s="699"/>
      <c r="AN69" s="699"/>
      <c r="AO69" s="700"/>
      <c r="AP69" s="635"/>
      <c r="AQ69" s="698"/>
      <c r="AR69" s="699"/>
      <c r="AS69" s="699"/>
      <c r="AT69" s="699"/>
      <c r="AU69" s="699"/>
      <c r="AV69" s="699"/>
      <c r="AW69" s="699"/>
      <c r="AX69" s="699"/>
      <c r="AY69" s="699"/>
      <c r="AZ69" s="699"/>
      <c r="BA69" s="699"/>
      <c r="BB69" s="699"/>
      <c r="BC69" s="699"/>
      <c r="BD69" s="699"/>
      <c r="BE69" s="699"/>
      <c r="BF69" s="699"/>
      <c r="BG69" s="699"/>
      <c r="BH69" s="699"/>
      <c r="BI69" s="699"/>
      <c r="BJ69" s="699"/>
      <c r="BK69" s="699"/>
      <c r="BL69" s="699"/>
      <c r="BM69" s="699"/>
      <c r="BN69" s="699"/>
      <c r="BO69" s="699"/>
      <c r="BP69" s="699"/>
      <c r="BQ69" s="699"/>
      <c r="BR69" s="699"/>
      <c r="BS69" s="699"/>
      <c r="BT69" s="700"/>
    </row>
    <row r="70" spans="2:73">
      <c r="B70" s="694"/>
      <c r="C70" s="694"/>
      <c r="D70" s="694"/>
      <c r="E70" s="694"/>
      <c r="F70" s="694"/>
      <c r="G70" s="694"/>
      <c r="H70" s="694"/>
      <c r="I70" s="646"/>
      <c r="J70" s="646"/>
      <c r="K70" s="635"/>
      <c r="L70" s="698"/>
      <c r="M70" s="699"/>
      <c r="N70" s="699"/>
      <c r="O70" s="699"/>
      <c r="P70" s="699"/>
      <c r="Q70" s="699"/>
      <c r="R70" s="699"/>
      <c r="S70" s="699"/>
      <c r="T70" s="699"/>
      <c r="U70" s="699"/>
      <c r="V70" s="699"/>
      <c r="W70" s="699"/>
      <c r="X70" s="699"/>
      <c r="Y70" s="699"/>
      <c r="Z70" s="699"/>
      <c r="AA70" s="699"/>
      <c r="AB70" s="699"/>
      <c r="AC70" s="699"/>
      <c r="AD70" s="699"/>
      <c r="AE70" s="699"/>
      <c r="AF70" s="699"/>
      <c r="AG70" s="699"/>
      <c r="AH70" s="699"/>
      <c r="AI70" s="699"/>
      <c r="AJ70" s="699"/>
      <c r="AK70" s="699"/>
      <c r="AL70" s="699"/>
      <c r="AM70" s="699"/>
      <c r="AN70" s="699"/>
      <c r="AO70" s="700"/>
      <c r="AP70" s="635"/>
      <c r="AQ70" s="698"/>
      <c r="AR70" s="699"/>
      <c r="AS70" s="699"/>
      <c r="AT70" s="699"/>
      <c r="AU70" s="699"/>
      <c r="AV70" s="699"/>
      <c r="AW70" s="699"/>
      <c r="AX70" s="699"/>
      <c r="AY70" s="699"/>
      <c r="AZ70" s="699"/>
      <c r="BA70" s="699"/>
      <c r="BB70" s="699"/>
      <c r="BC70" s="699"/>
      <c r="BD70" s="699"/>
      <c r="BE70" s="699"/>
      <c r="BF70" s="699"/>
      <c r="BG70" s="699"/>
      <c r="BH70" s="699"/>
      <c r="BI70" s="699"/>
      <c r="BJ70" s="699"/>
      <c r="BK70" s="699"/>
      <c r="BL70" s="699"/>
      <c r="BM70" s="699"/>
      <c r="BN70" s="699"/>
      <c r="BO70" s="699"/>
      <c r="BP70" s="699"/>
      <c r="BQ70" s="699"/>
      <c r="BR70" s="699"/>
      <c r="BS70" s="699"/>
      <c r="BT70" s="700"/>
    </row>
    <row r="71" spans="2:73">
      <c r="B71" s="694"/>
      <c r="C71" s="694"/>
      <c r="D71" s="694"/>
      <c r="E71" s="694"/>
      <c r="F71" s="694"/>
      <c r="G71" s="694"/>
      <c r="H71" s="694"/>
      <c r="I71" s="646"/>
      <c r="J71" s="646"/>
      <c r="K71" s="635"/>
      <c r="L71" s="698"/>
      <c r="M71" s="699"/>
      <c r="N71" s="699"/>
      <c r="O71" s="699"/>
      <c r="P71" s="699"/>
      <c r="Q71" s="699"/>
      <c r="R71" s="699"/>
      <c r="S71" s="699"/>
      <c r="T71" s="699"/>
      <c r="U71" s="699"/>
      <c r="V71" s="699"/>
      <c r="W71" s="699"/>
      <c r="X71" s="699"/>
      <c r="Y71" s="699"/>
      <c r="Z71" s="699"/>
      <c r="AA71" s="699"/>
      <c r="AB71" s="699"/>
      <c r="AC71" s="699"/>
      <c r="AD71" s="699"/>
      <c r="AE71" s="699"/>
      <c r="AF71" s="699"/>
      <c r="AG71" s="699"/>
      <c r="AH71" s="699"/>
      <c r="AI71" s="699"/>
      <c r="AJ71" s="699"/>
      <c r="AK71" s="699"/>
      <c r="AL71" s="699"/>
      <c r="AM71" s="699"/>
      <c r="AN71" s="699"/>
      <c r="AO71" s="700"/>
      <c r="AP71" s="635"/>
      <c r="AQ71" s="701"/>
      <c r="AR71" s="702"/>
      <c r="AS71" s="702"/>
      <c r="AT71" s="702"/>
      <c r="AU71" s="702"/>
      <c r="AV71" s="702"/>
      <c r="AW71" s="702"/>
      <c r="AX71" s="702"/>
      <c r="AY71" s="702"/>
      <c r="AZ71" s="702"/>
      <c r="BA71" s="702"/>
      <c r="BB71" s="702"/>
      <c r="BC71" s="702"/>
      <c r="BD71" s="702"/>
      <c r="BE71" s="702"/>
      <c r="BF71" s="702"/>
      <c r="BG71" s="702"/>
      <c r="BH71" s="702"/>
      <c r="BI71" s="702"/>
      <c r="BJ71" s="702"/>
      <c r="BK71" s="702"/>
      <c r="BL71" s="702"/>
      <c r="BM71" s="702"/>
      <c r="BN71" s="702"/>
      <c r="BO71" s="702"/>
      <c r="BP71" s="702"/>
      <c r="BQ71" s="702"/>
      <c r="BR71" s="702"/>
      <c r="BS71" s="702"/>
      <c r="BT71" s="703"/>
    </row>
    <row r="72" spans="2:73">
      <c r="B72" s="694"/>
      <c r="C72" s="694"/>
      <c r="D72" s="694"/>
      <c r="E72" s="694"/>
      <c r="F72" s="694"/>
      <c r="G72" s="694"/>
      <c r="H72" s="694"/>
      <c r="I72" s="646"/>
      <c r="J72" s="646"/>
      <c r="K72" s="635"/>
      <c r="L72" s="698"/>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700"/>
      <c r="AP72" s="635"/>
      <c r="AQ72" s="695"/>
      <c r="AR72" s="696"/>
      <c r="AS72" s="696"/>
      <c r="AT72" s="696"/>
      <c r="AU72" s="696"/>
      <c r="AV72" s="696"/>
      <c r="AW72" s="696"/>
      <c r="AX72" s="696"/>
      <c r="AY72" s="696"/>
      <c r="AZ72" s="696"/>
      <c r="BA72" s="696"/>
      <c r="BB72" s="696"/>
      <c r="BC72" s="696"/>
      <c r="BD72" s="696"/>
      <c r="BE72" s="696"/>
      <c r="BF72" s="696"/>
      <c r="BG72" s="696"/>
      <c r="BH72" s="696"/>
      <c r="BI72" s="696"/>
      <c r="BJ72" s="696"/>
      <c r="BK72" s="696"/>
      <c r="BL72" s="696"/>
      <c r="BM72" s="696"/>
      <c r="BN72" s="696"/>
      <c r="BO72" s="696"/>
      <c r="BP72" s="696"/>
      <c r="BQ72" s="696"/>
      <c r="BR72" s="696"/>
      <c r="BS72" s="696"/>
      <c r="BT72" s="697"/>
    </row>
    <row r="73" spans="2:73">
      <c r="B73" s="694"/>
      <c r="C73" s="694"/>
      <c r="D73" s="694"/>
      <c r="E73" s="694"/>
      <c r="F73" s="694"/>
      <c r="G73" s="694"/>
      <c r="H73" s="694"/>
      <c r="I73" s="646"/>
      <c r="J73" s="646"/>
      <c r="K73" s="635"/>
      <c r="L73" s="698"/>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700"/>
      <c r="AP73" s="635"/>
      <c r="AQ73" s="698"/>
      <c r="AR73" s="699"/>
      <c r="AS73" s="699"/>
      <c r="AT73" s="699"/>
      <c r="AU73" s="699"/>
      <c r="AV73" s="699"/>
      <c r="AW73" s="699"/>
      <c r="AX73" s="699"/>
      <c r="AY73" s="699"/>
      <c r="AZ73" s="699"/>
      <c r="BA73" s="699"/>
      <c r="BB73" s="699"/>
      <c r="BC73" s="699"/>
      <c r="BD73" s="699"/>
      <c r="BE73" s="699"/>
      <c r="BF73" s="699"/>
      <c r="BG73" s="699"/>
      <c r="BH73" s="699"/>
      <c r="BI73" s="699"/>
      <c r="BJ73" s="699"/>
      <c r="BK73" s="699"/>
      <c r="BL73" s="699"/>
      <c r="BM73" s="699"/>
      <c r="BN73" s="699"/>
      <c r="BO73" s="699"/>
      <c r="BP73" s="699"/>
      <c r="BQ73" s="699"/>
      <c r="BR73" s="699"/>
      <c r="BS73" s="699"/>
      <c r="BT73" s="700"/>
    </row>
    <row r="74" spans="2:73">
      <c r="B74" s="694"/>
      <c r="C74" s="694"/>
      <c r="D74" s="694"/>
      <c r="E74" s="694"/>
      <c r="F74" s="694"/>
      <c r="G74" s="694"/>
      <c r="H74" s="694"/>
      <c r="I74" s="646"/>
      <c r="J74" s="646"/>
      <c r="K74" s="635"/>
      <c r="L74" s="698"/>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700"/>
      <c r="AP74" s="635"/>
      <c r="AQ74" s="698"/>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c r="BN74" s="699"/>
      <c r="BO74" s="699"/>
      <c r="BP74" s="699"/>
      <c r="BQ74" s="699"/>
      <c r="BR74" s="699"/>
      <c r="BS74" s="699"/>
      <c r="BT74" s="700"/>
    </row>
    <row r="75" spans="2:73">
      <c r="B75" s="694"/>
      <c r="C75" s="694"/>
      <c r="D75" s="694"/>
      <c r="E75" s="694"/>
      <c r="F75" s="694"/>
      <c r="G75" s="694"/>
      <c r="H75" s="694"/>
      <c r="I75" s="646"/>
      <c r="J75" s="646"/>
      <c r="K75" s="635"/>
      <c r="L75" s="698"/>
      <c r="M75" s="699"/>
      <c r="N75" s="699"/>
      <c r="O75" s="699"/>
      <c r="P75" s="699"/>
      <c r="Q75" s="699"/>
      <c r="R75" s="699"/>
      <c r="S75" s="699"/>
      <c r="T75" s="699"/>
      <c r="U75" s="699"/>
      <c r="V75" s="699"/>
      <c r="W75" s="699"/>
      <c r="X75" s="699"/>
      <c r="Y75" s="699"/>
      <c r="Z75" s="699"/>
      <c r="AA75" s="699"/>
      <c r="AB75" s="699"/>
      <c r="AC75" s="699"/>
      <c r="AD75" s="699"/>
      <c r="AE75" s="699"/>
      <c r="AF75" s="699"/>
      <c r="AG75" s="699"/>
      <c r="AH75" s="699"/>
      <c r="AI75" s="699"/>
      <c r="AJ75" s="699"/>
      <c r="AK75" s="699"/>
      <c r="AL75" s="699"/>
      <c r="AM75" s="699"/>
      <c r="AN75" s="699"/>
      <c r="AO75" s="700"/>
      <c r="AP75" s="635"/>
      <c r="AQ75" s="698"/>
      <c r="AR75" s="699"/>
      <c r="AS75" s="699"/>
      <c r="AT75" s="699"/>
      <c r="AU75" s="699"/>
      <c r="AV75" s="699"/>
      <c r="AW75" s="699"/>
      <c r="AX75" s="699"/>
      <c r="AY75" s="699"/>
      <c r="AZ75" s="699"/>
      <c r="BA75" s="699"/>
      <c r="BB75" s="699"/>
      <c r="BC75" s="699"/>
      <c r="BD75" s="699"/>
      <c r="BE75" s="699"/>
      <c r="BF75" s="699"/>
      <c r="BG75" s="699"/>
      <c r="BH75" s="699"/>
      <c r="BI75" s="699"/>
      <c r="BJ75" s="699"/>
      <c r="BK75" s="699"/>
      <c r="BL75" s="699"/>
      <c r="BM75" s="699"/>
      <c r="BN75" s="699"/>
      <c r="BO75" s="699"/>
      <c r="BP75" s="699"/>
      <c r="BQ75" s="699"/>
      <c r="BR75" s="699"/>
      <c r="BS75" s="699"/>
      <c r="BT75" s="700"/>
    </row>
    <row r="76" spans="2:73">
      <c r="B76" s="694"/>
      <c r="C76" s="694"/>
      <c r="D76" s="694"/>
      <c r="E76" s="694"/>
      <c r="F76" s="694"/>
      <c r="G76" s="694"/>
      <c r="H76" s="694"/>
      <c r="I76" s="646"/>
      <c r="J76" s="646"/>
      <c r="K76" s="635"/>
      <c r="L76" s="698"/>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699"/>
      <c r="AL76" s="699"/>
      <c r="AM76" s="699"/>
      <c r="AN76" s="699"/>
      <c r="AO76" s="700"/>
      <c r="AP76" s="635"/>
      <c r="AQ76" s="698"/>
      <c r="AR76" s="699"/>
      <c r="AS76" s="699"/>
      <c r="AT76" s="699"/>
      <c r="AU76" s="699"/>
      <c r="AV76" s="699"/>
      <c r="AW76" s="699"/>
      <c r="AX76" s="699"/>
      <c r="AY76" s="699"/>
      <c r="AZ76" s="699"/>
      <c r="BA76" s="699"/>
      <c r="BB76" s="699"/>
      <c r="BC76" s="699"/>
      <c r="BD76" s="699"/>
      <c r="BE76" s="699"/>
      <c r="BF76" s="699"/>
      <c r="BG76" s="699"/>
      <c r="BH76" s="699"/>
      <c r="BI76" s="699"/>
      <c r="BJ76" s="699"/>
      <c r="BK76" s="699"/>
      <c r="BL76" s="699"/>
      <c r="BM76" s="699"/>
      <c r="BN76" s="699"/>
      <c r="BO76" s="699"/>
      <c r="BP76" s="699"/>
      <c r="BQ76" s="699"/>
      <c r="BR76" s="699"/>
      <c r="BS76" s="699"/>
      <c r="BT76" s="700"/>
    </row>
    <row r="77" spans="2:73">
      <c r="B77" s="694"/>
      <c r="C77" s="694"/>
      <c r="D77" s="694"/>
      <c r="E77" s="694"/>
      <c r="F77" s="694"/>
      <c r="G77" s="694"/>
      <c r="H77" s="694"/>
      <c r="I77" s="646"/>
      <c r="J77" s="646"/>
      <c r="K77" s="635"/>
      <c r="L77" s="698"/>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700"/>
      <c r="AP77" s="635"/>
      <c r="AQ77" s="698"/>
      <c r="AR77" s="699"/>
      <c r="AS77" s="699"/>
      <c r="AT77" s="699"/>
      <c r="AU77" s="699"/>
      <c r="AV77" s="699"/>
      <c r="AW77" s="699"/>
      <c r="AX77" s="699"/>
      <c r="AY77" s="699"/>
      <c r="AZ77" s="699"/>
      <c r="BA77" s="699"/>
      <c r="BB77" s="699"/>
      <c r="BC77" s="699"/>
      <c r="BD77" s="699"/>
      <c r="BE77" s="699"/>
      <c r="BF77" s="699"/>
      <c r="BG77" s="699"/>
      <c r="BH77" s="699"/>
      <c r="BI77" s="699"/>
      <c r="BJ77" s="699"/>
      <c r="BK77" s="699"/>
      <c r="BL77" s="699"/>
      <c r="BM77" s="699"/>
      <c r="BN77" s="699"/>
      <c r="BO77" s="699"/>
      <c r="BP77" s="699"/>
      <c r="BQ77" s="699"/>
      <c r="BR77" s="699"/>
      <c r="BS77" s="699"/>
      <c r="BT77" s="700"/>
    </row>
    <row r="78" spans="2:73">
      <c r="B78" s="694"/>
      <c r="C78" s="694"/>
      <c r="D78" s="694"/>
      <c r="E78" s="694"/>
      <c r="F78" s="694"/>
      <c r="G78" s="694"/>
      <c r="H78" s="694"/>
      <c r="I78" s="646"/>
      <c r="J78" s="646"/>
      <c r="K78" s="635"/>
      <c r="L78" s="698"/>
      <c r="M78" s="699"/>
      <c r="N78" s="699"/>
      <c r="O78" s="699"/>
      <c r="P78" s="699"/>
      <c r="Q78" s="699"/>
      <c r="R78" s="699"/>
      <c r="S78" s="699"/>
      <c r="T78" s="699"/>
      <c r="U78" s="699"/>
      <c r="V78" s="699"/>
      <c r="W78" s="699"/>
      <c r="X78" s="699"/>
      <c r="Y78" s="699"/>
      <c r="Z78" s="699"/>
      <c r="AA78" s="699"/>
      <c r="AB78" s="699"/>
      <c r="AC78" s="699"/>
      <c r="AD78" s="699"/>
      <c r="AE78" s="699"/>
      <c r="AF78" s="699"/>
      <c r="AG78" s="699"/>
      <c r="AH78" s="699"/>
      <c r="AI78" s="699"/>
      <c r="AJ78" s="699"/>
      <c r="AK78" s="699"/>
      <c r="AL78" s="699"/>
      <c r="AM78" s="699"/>
      <c r="AN78" s="699"/>
      <c r="AO78" s="700"/>
      <c r="AP78" s="635"/>
      <c r="AQ78" s="698"/>
      <c r="AR78" s="699"/>
      <c r="AS78" s="699"/>
      <c r="AT78" s="699"/>
      <c r="AU78" s="699"/>
      <c r="AV78" s="699"/>
      <c r="AW78" s="699"/>
      <c r="AX78" s="699"/>
      <c r="AY78" s="699"/>
      <c r="AZ78" s="699"/>
      <c r="BA78" s="699"/>
      <c r="BB78" s="699"/>
      <c r="BC78" s="699"/>
      <c r="BD78" s="699"/>
      <c r="BE78" s="699"/>
      <c r="BF78" s="699"/>
      <c r="BG78" s="699"/>
      <c r="BH78" s="699"/>
      <c r="BI78" s="699"/>
      <c r="BJ78" s="699"/>
      <c r="BK78" s="699"/>
      <c r="BL78" s="699"/>
      <c r="BM78" s="699"/>
      <c r="BN78" s="699"/>
      <c r="BO78" s="699"/>
      <c r="BP78" s="699"/>
      <c r="BQ78" s="699"/>
      <c r="BR78" s="699"/>
      <c r="BS78" s="699"/>
      <c r="BT78" s="700"/>
    </row>
    <row r="79" spans="2:73" ht="15.75">
      <c r="B79" s="694"/>
      <c r="C79" s="694"/>
      <c r="D79" s="694"/>
      <c r="E79" s="694"/>
      <c r="F79" s="694"/>
      <c r="G79" s="694"/>
      <c r="H79" s="694"/>
      <c r="I79" s="646"/>
      <c r="J79" s="646"/>
      <c r="K79" s="635"/>
      <c r="L79" s="698"/>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700"/>
      <c r="AP79" s="635"/>
      <c r="AQ79" s="698"/>
      <c r="AR79" s="699"/>
      <c r="AS79" s="699"/>
      <c r="AT79" s="699"/>
      <c r="AU79" s="699"/>
      <c r="AV79" s="699"/>
      <c r="AW79" s="699"/>
      <c r="AX79" s="699"/>
      <c r="AY79" s="699"/>
      <c r="AZ79" s="699"/>
      <c r="BA79" s="699"/>
      <c r="BB79" s="699"/>
      <c r="BC79" s="699"/>
      <c r="BD79" s="699"/>
      <c r="BE79" s="699"/>
      <c r="BF79" s="699"/>
      <c r="BG79" s="699"/>
      <c r="BH79" s="699"/>
      <c r="BI79" s="699"/>
      <c r="BJ79" s="699"/>
      <c r="BK79" s="699"/>
      <c r="BL79" s="699"/>
      <c r="BM79" s="699"/>
      <c r="BN79" s="699"/>
      <c r="BO79" s="699"/>
      <c r="BP79" s="699"/>
      <c r="BQ79" s="699"/>
      <c r="BR79" s="699"/>
      <c r="BS79" s="699"/>
      <c r="BT79" s="700"/>
      <c r="BU79" s="165"/>
    </row>
    <row r="80" spans="2:73" ht="15.75">
      <c r="B80" s="694"/>
      <c r="C80" s="694"/>
      <c r="D80" s="694"/>
      <c r="E80" s="694"/>
      <c r="F80" s="694"/>
      <c r="G80" s="694"/>
      <c r="H80" s="694"/>
      <c r="I80" s="646"/>
      <c r="J80" s="646"/>
      <c r="K80" s="635"/>
      <c r="L80" s="698"/>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699"/>
      <c r="AO80" s="700"/>
      <c r="AP80" s="635"/>
      <c r="AQ80" s="698"/>
      <c r="AR80" s="699"/>
      <c r="AS80" s="699"/>
      <c r="AT80" s="699"/>
      <c r="AU80" s="699"/>
      <c r="AV80" s="699"/>
      <c r="AW80" s="699"/>
      <c r="AX80" s="699"/>
      <c r="AY80" s="699"/>
      <c r="AZ80" s="699"/>
      <c r="BA80" s="699"/>
      <c r="BB80" s="699"/>
      <c r="BC80" s="699"/>
      <c r="BD80" s="699"/>
      <c r="BE80" s="699"/>
      <c r="BF80" s="699"/>
      <c r="BG80" s="699"/>
      <c r="BH80" s="699"/>
      <c r="BI80" s="699"/>
      <c r="BJ80" s="699"/>
      <c r="BK80" s="699"/>
      <c r="BL80" s="699"/>
      <c r="BM80" s="699"/>
      <c r="BN80" s="699"/>
      <c r="BO80" s="699"/>
      <c r="BP80" s="699"/>
      <c r="BQ80" s="699"/>
      <c r="BR80" s="699"/>
      <c r="BS80" s="699"/>
      <c r="BT80" s="700"/>
      <c r="BU80" s="165"/>
    </row>
    <row r="81" spans="2:73">
      <c r="B81" s="694"/>
      <c r="C81" s="694"/>
      <c r="D81" s="694"/>
      <c r="E81" s="694"/>
      <c r="F81" s="694"/>
      <c r="G81" s="694"/>
      <c r="H81" s="694"/>
      <c r="I81" s="646"/>
      <c r="J81" s="646"/>
      <c r="K81" s="635"/>
      <c r="L81" s="698"/>
      <c r="M81" s="699"/>
      <c r="N81" s="699"/>
      <c r="O81" s="699"/>
      <c r="P81" s="699"/>
      <c r="Q81" s="699"/>
      <c r="R81" s="699"/>
      <c r="S81" s="699"/>
      <c r="T81" s="699"/>
      <c r="U81" s="699"/>
      <c r="V81" s="699"/>
      <c r="W81" s="699"/>
      <c r="X81" s="699"/>
      <c r="Y81" s="699"/>
      <c r="Z81" s="699"/>
      <c r="AA81" s="699"/>
      <c r="AB81" s="699"/>
      <c r="AC81" s="699"/>
      <c r="AD81" s="699"/>
      <c r="AE81" s="699"/>
      <c r="AF81" s="699"/>
      <c r="AG81" s="699"/>
      <c r="AH81" s="699"/>
      <c r="AI81" s="699"/>
      <c r="AJ81" s="699"/>
      <c r="AK81" s="699"/>
      <c r="AL81" s="699"/>
      <c r="AM81" s="699"/>
      <c r="AN81" s="699"/>
      <c r="AO81" s="700"/>
      <c r="AP81" s="635"/>
      <c r="AQ81" s="698"/>
      <c r="AR81" s="699"/>
      <c r="AS81" s="699"/>
      <c r="AT81" s="699"/>
      <c r="AU81" s="699"/>
      <c r="AV81" s="699"/>
      <c r="AW81" s="699"/>
      <c r="AX81" s="699"/>
      <c r="AY81" s="699"/>
      <c r="AZ81" s="699"/>
      <c r="BA81" s="699"/>
      <c r="BB81" s="699"/>
      <c r="BC81" s="699"/>
      <c r="BD81" s="699"/>
      <c r="BE81" s="699"/>
      <c r="BF81" s="699"/>
      <c r="BG81" s="699"/>
      <c r="BH81" s="699"/>
      <c r="BI81" s="699"/>
      <c r="BJ81" s="699"/>
      <c r="BK81" s="699"/>
      <c r="BL81" s="699"/>
      <c r="BM81" s="699"/>
      <c r="BN81" s="699"/>
      <c r="BO81" s="699"/>
      <c r="BP81" s="699"/>
      <c r="BQ81" s="699"/>
      <c r="BR81" s="699"/>
      <c r="BS81" s="699"/>
      <c r="BT81" s="700"/>
    </row>
    <row r="82" spans="2:73" ht="15.75">
      <c r="B82" s="694"/>
      <c r="C82" s="694"/>
      <c r="D82" s="694"/>
      <c r="E82" s="694"/>
      <c r="F82" s="694"/>
      <c r="G82" s="694"/>
      <c r="H82" s="694"/>
      <c r="I82" s="646"/>
      <c r="J82" s="646"/>
      <c r="K82" s="635"/>
      <c r="L82" s="698"/>
      <c r="M82" s="699"/>
      <c r="N82" s="699"/>
      <c r="O82" s="699"/>
      <c r="P82" s="699"/>
      <c r="Q82" s="699"/>
      <c r="R82" s="699"/>
      <c r="S82" s="699"/>
      <c r="T82" s="699"/>
      <c r="U82" s="699"/>
      <c r="V82" s="699"/>
      <c r="W82" s="699"/>
      <c r="X82" s="699"/>
      <c r="Y82" s="699"/>
      <c r="Z82" s="699"/>
      <c r="AA82" s="699"/>
      <c r="AB82" s="699"/>
      <c r="AC82" s="699"/>
      <c r="AD82" s="699"/>
      <c r="AE82" s="699"/>
      <c r="AF82" s="699"/>
      <c r="AG82" s="699"/>
      <c r="AH82" s="699"/>
      <c r="AI82" s="699"/>
      <c r="AJ82" s="699"/>
      <c r="AK82" s="699"/>
      <c r="AL82" s="699"/>
      <c r="AM82" s="699"/>
      <c r="AN82" s="699"/>
      <c r="AO82" s="700"/>
      <c r="AP82" s="635"/>
      <c r="AQ82" s="698"/>
      <c r="AR82" s="699"/>
      <c r="AS82" s="699"/>
      <c r="AT82" s="699"/>
      <c r="AU82" s="699"/>
      <c r="AV82" s="699"/>
      <c r="AW82" s="699"/>
      <c r="AX82" s="699"/>
      <c r="AY82" s="699"/>
      <c r="AZ82" s="699"/>
      <c r="BA82" s="699"/>
      <c r="BB82" s="699"/>
      <c r="BC82" s="699"/>
      <c r="BD82" s="699"/>
      <c r="BE82" s="699"/>
      <c r="BF82" s="699"/>
      <c r="BG82" s="699"/>
      <c r="BH82" s="699"/>
      <c r="BI82" s="699"/>
      <c r="BJ82" s="699"/>
      <c r="BK82" s="699"/>
      <c r="BL82" s="699"/>
      <c r="BM82" s="699"/>
      <c r="BN82" s="699"/>
      <c r="BO82" s="699"/>
      <c r="BP82" s="699"/>
      <c r="BQ82" s="699"/>
      <c r="BR82" s="699"/>
      <c r="BS82" s="699"/>
      <c r="BT82" s="700"/>
      <c r="BU82" s="165"/>
    </row>
    <row r="83" spans="2:73" ht="15.75">
      <c r="B83" s="694"/>
      <c r="C83" s="694"/>
      <c r="D83" s="694"/>
      <c r="E83" s="694"/>
      <c r="F83" s="694"/>
      <c r="G83" s="694"/>
      <c r="H83" s="694"/>
      <c r="I83" s="646"/>
      <c r="J83" s="646"/>
      <c r="K83" s="635"/>
      <c r="L83" s="698"/>
      <c r="M83" s="699"/>
      <c r="N83" s="699"/>
      <c r="O83" s="699"/>
      <c r="P83" s="699"/>
      <c r="Q83" s="699"/>
      <c r="R83" s="699"/>
      <c r="S83" s="699"/>
      <c r="T83" s="699"/>
      <c r="U83" s="699"/>
      <c r="V83" s="699"/>
      <c r="W83" s="699"/>
      <c r="X83" s="699"/>
      <c r="Y83" s="699"/>
      <c r="Z83" s="699"/>
      <c r="AA83" s="699"/>
      <c r="AB83" s="699"/>
      <c r="AC83" s="699"/>
      <c r="AD83" s="699"/>
      <c r="AE83" s="699"/>
      <c r="AF83" s="699"/>
      <c r="AG83" s="699"/>
      <c r="AH83" s="699"/>
      <c r="AI83" s="699"/>
      <c r="AJ83" s="699"/>
      <c r="AK83" s="699"/>
      <c r="AL83" s="699"/>
      <c r="AM83" s="699"/>
      <c r="AN83" s="699"/>
      <c r="AO83" s="700"/>
      <c r="AP83" s="635"/>
      <c r="AQ83" s="698"/>
      <c r="AR83" s="699"/>
      <c r="AS83" s="699"/>
      <c r="AT83" s="699"/>
      <c r="AU83" s="699"/>
      <c r="AV83" s="699"/>
      <c r="AW83" s="699"/>
      <c r="AX83" s="699"/>
      <c r="AY83" s="699"/>
      <c r="AZ83" s="699"/>
      <c r="BA83" s="699"/>
      <c r="BB83" s="699"/>
      <c r="BC83" s="699"/>
      <c r="BD83" s="699"/>
      <c r="BE83" s="699"/>
      <c r="BF83" s="699"/>
      <c r="BG83" s="699"/>
      <c r="BH83" s="699"/>
      <c r="BI83" s="699"/>
      <c r="BJ83" s="699"/>
      <c r="BK83" s="699"/>
      <c r="BL83" s="699"/>
      <c r="BM83" s="699"/>
      <c r="BN83" s="699"/>
      <c r="BO83" s="699"/>
      <c r="BP83" s="699"/>
      <c r="BQ83" s="699"/>
      <c r="BR83" s="699"/>
      <c r="BS83" s="699"/>
      <c r="BT83" s="700"/>
      <c r="BU83" s="165"/>
    </row>
    <row r="84" spans="2:73" ht="15.75">
      <c r="B84" s="694"/>
      <c r="C84" s="694"/>
      <c r="D84" s="694"/>
      <c r="E84" s="694"/>
      <c r="F84" s="694"/>
      <c r="G84" s="694"/>
      <c r="H84" s="694"/>
      <c r="I84" s="646"/>
      <c r="J84" s="646"/>
      <c r="K84" s="635"/>
      <c r="L84" s="698"/>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700"/>
      <c r="AP84" s="635"/>
      <c r="AQ84" s="698"/>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c r="BN84" s="699"/>
      <c r="BO84" s="699"/>
      <c r="BP84" s="699"/>
      <c r="BQ84" s="699"/>
      <c r="BR84" s="699"/>
      <c r="BS84" s="699"/>
      <c r="BT84" s="700"/>
      <c r="BU84" s="165"/>
    </row>
    <row r="85" spans="2:73">
      <c r="B85" s="694"/>
      <c r="C85" s="694"/>
      <c r="D85" s="694"/>
      <c r="E85" s="694"/>
      <c r="F85" s="694"/>
      <c r="G85" s="694"/>
      <c r="H85" s="694"/>
      <c r="I85" s="646"/>
      <c r="J85" s="646"/>
      <c r="K85" s="635"/>
      <c r="L85" s="698"/>
      <c r="M85" s="699"/>
      <c r="N85" s="699"/>
      <c r="O85" s="699"/>
      <c r="P85" s="699"/>
      <c r="Q85" s="699"/>
      <c r="R85" s="699"/>
      <c r="S85" s="699"/>
      <c r="T85" s="699"/>
      <c r="U85" s="699"/>
      <c r="V85" s="699"/>
      <c r="W85" s="699"/>
      <c r="X85" s="699"/>
      <c r="Y85" s="699"/>
      <c r="Z85" s="699"/>
      <c r="AA85" s="699"/>
      <c r="AB85" s="699"/>
      <c r="AC85" s="699"/>
      <c r="AD85" s="699"/>
      <c r="AE85" s="699"/>
      <c r="AF85" s="699"/>
      <c r="AG85" s="699"/>
      <c r="AH85" s="699"/>
      <c r="AI85" s="699"/>
      <c r="AJ85" s="699"/>
      <c r="AK85" s="699"/>
      <c r="AL85" s="699"/>
      <c r="AM85" s="699"/>
      <c r="AN85" s="699"/>
      <c r="AO85" s="700"/>
      <c r="AP85" s="635"/>
      <c r="AQ85" s="698"/>
      <c r="AR85" s="699"/>
      <c r="AS85" s="699"/>
      <c r="AT85" s="699"/>
      <c r="AU85" s="699"/>
      <c r="AV85" s="699"/>
      <c r="AW85" s="699"/>
      <c r="AX85" s="699"/>
      <c r="AY85" s="699"/>
      <c r="AZ85" s="699"/>
      <c r="BA85" s="699"/>
      <c r="BB85" s="699"/>
      <c r="BC85" s="699"/>
      <c r="BD85" s="699"/>
      <c r="BE85" s="699"/>
      <c r="BF85" s="699"/>
      <c r="BG85" s="699"/>
      <c r="BH85" s="699"/>
      <c r="BI85" s="699"/>
      <c r="BJ85" s="699"/>
      <c r="BK85" s="699"/>
      <c r="BL85" s="699"/>
      <c r="BM85" s="699"/>
      <c r="BN85" s="699"/>
      <c r="BO85" s="699"/>
      <c r="BP85" s="699"/>
      <c r="BQ85" s="699"/>
      <c r="BR85" s="699"/>
      <c r="BS85" s="699"/>
      <c r="BT85" s="700"/>
    </row>
    <row r="86" spans="2:73">
      <c r="B86" s="694"/>
      <c r="C86" s="694"/>
      <c r="D86" s="694"/>
      <c r="E86" s="694"/>
      <c r="F86" s="694"/>
      <c r="G86" s="694"/>
      <c r="H86" s="694"/>
      <c r="I86" s="646"/>
      <c r="J86" s="646"/>
      <c r="K86" s="635"/>
      <c r="L86" s="698"/>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699"/>
      <c r="AN86" s="699"/>
      <c r="AO86" s="700"/>
      <c r="AP86" s="635"/>
      <c r="AQ86" s="698"/>
      <c r="AR86" s="699"/>
      <c r="AS86" s="699"/>
      <c r="AT86" s="699"/>
      <c r="AU86" s="699"/>
      <c r="AV86" s="699"/>
      <c r="AW86" s="699"/>
      <c r="AX86" s="699"/>
      <c r="AY86" s="699"/>
      <c r="AZ86" s="699"/>
      <c r="BA86" s="699"/>
      <c r="BB86" s="699"/>
      <c r="BC86" s="699"/>
      <c r="BD86" s="699"/>
      <c r="BE86" s="699"/>
      <c r="BF86" s="699"/>
      <c r="BG86" s="699"/>
      <c r="BH86" s="699"/>
      <c r="BI86" s="699"/>
      <c r="BJ86" s="699"/>
      <c r="BK86" s="699"/>
      <c r="BL86" s="699"/>
      <c r="BM86" s="699"/>
      <c r="BN86" s="699"/>
      <c r="BO86" s="699"/>
      <c r="BP86" s="699"/>
      <c r="BQ86" s="699"/>
      <c r="BR86" s="699"/>
      <c r="BS86" s="699"/>
      <c r="BT86" s="700"/>
    </row>
    <row r="87" spans="2:73">
      <c r="B87" s="694"/>
      <c r="C87" s="694"/>
      <c r="D87" s="694"/>
      <c r="E87" s="694"/>
      <c r="F87" s="694"/>
      <c r="G87" s="694"/>
      <c r="H87" s="694"/>
      <c r="I87" s="646"/>
      <c r="J87" s="646"/>
      <c r="K87" s="635"/>
      <c r="L87" s="698"/>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699"/>
      <c r="AM87" s="699"/>
      <c r="AN87" s="699"/>
      <c r="AO87" s="700"/>
      <c r="AP87" s="635"/>
      <c r="AQ87" s="698"/>
      <c r="AR87" s="699"/>
      <c r="AS87" s="699"/>
      <c r="AT87" s="699"/>
      <c r="AU87" s="699"/>
      <c r="AV87" s="699"/>
      <c r="AW87" s="699"/>
      <c r="AX87" s="699"/>
      <c r="AY87" s="699"/>
      <c r="AZ87" s="699"/>
      <c r="BA87" s="699"/>
      <c r="BB87" s="699"/>
      <c r="BC87" s="699"/>
      <c r="BD87" s="699"/>
      <c r="BE87" s="699"/>
      <c r="BF87" s="699"/>
      <c r="BG87" s="699"/>
      <c r="BH87" s="699"/>
      <c r="BI87" s="699"/>
      <c r="BJ87" s="699"/>
      <c r="BK87" s="699"/>
      <c r="BL87" s="699"/>
      <c r="BM87" s="699"/>
      <c r="BN87" s="699"/>
      <c r="BO87" s="699"/>
      <c r="BP87" s="699"/>
      <c r="BQ87" s="699"/>
      <c r="BR87" s="699"/>
      <c r="BS87" s="699"/>
      <c r="BT87" s="700"/>
    </row>
    <row r="88" spans="2:73">
      <c r="B88" s="694"/>
      <c r="C88" s="694"/>
      <c r="D88" s="694"/>
      <c r="E88" s="694"/>
      <c r="F88" s="694"/>
      <c r="G88" s="694"/>
      <c r="H88" s="694"/>
      <c r="I88" s="646"/>
      <c r="J88" s="646"/>
      <c r="K88" s="635"/>
      <c r="L88" s="698"/>
      <c r="M88" s="699"/>
      <c r="N88" s="699"/>
      <c r="O88" s="699"/>
      <c r="P88" s="699"/>
      <c r="Q88" s="699"/>
      <c r="R88" s="699"/>
      <c r="S88" s="699"/>
      <c r="T88" s="699"/>
      <c r="U88" s="699"/>
      <c r="V88" s="699"/>
      <c r="W88" s="699"/>
      <c r="X88" s="699"/>
      <c r="Y88" s="699"/>
      <c r="Z88" s="699"/>
      <c r="AA88" s="699"/>
      <c r="AB88" s="699"/>
      <c r="AC88" s="699"/>
      <c r="AD88" s="699"/>
      <c r="AE88" s="699"/>
      <c r="AF88" s="699"/>
      <c r="AG88" s="699"/>
      <c r="AH88" s="699"/>
      <c r="AI88" s="699"/>
      <c r="AJ88" s="699"/>
      <c r="AK88" s="699"/>
      <c r="AL88" s="699"/>
      <c r="AM88" s="699"/>
      <c r="AN88" s="699"/>
      <c r="AO88" s="700"/>
      <c r="AP88" s="635"/>
      <c r="AQ88" s="701"/>
      <c r="AR88" s="702"/>
      <c r="AS88" s="702"/>
      <c r="AT88" s="702"/>
      <c r="AU88" s="702"/>
      <c r="AV88" s="702"/>
      <c r="AW88" s="702"/>
      <c r="AX88" s="702"/>
      <c r="AY88" s="702"/>
      <c r="AZ88" s="702"/>
      <c r="BA88" s="702"/>
      <c r="BB88" s="702"/>
      <c r="BC88" s="702"/>
      <c r="BD88" s="702"/>
      <c r="BE88" s="702"/>
      <c r="BF88" s="702"/>
      <c r="BG88" s="702"/>
      <c r="BH88" s="702"/>
      <c r="BI88" s="702"/>
      <c r="BJ88" s="702"/>
      <c r="BK88" s="702"/>
      <c r="BL88" s="702"/>
      <c r="BM88" s="702"/>
      <c r="BN88" s="702"/>
      <c r="BO88" s="702"/>
      <c r="BP88" s="702"/>
      <c r="BQ88" s="702"/>
      <c r="BR88" s="702"/>
      <c r="BS88" s="702"/>
      <c r="BT88" s="703"/>
    </row>
    <row r="89" spans="2:73">
      <c r="B89" s="694"/>
      <c r="C89" s="694"/>
      <c r="D89" s="694"/>
      <c r="E89" s="694"/>
      <c r="F89" s="694"/>
      <c r="G89" s="694"/>
      <c r="H89" s="694"/>
      <c r="I89" s="646"/>
      <c r="J89" s="646"/>
      <c r="K89" s="635"/>
      <c r="L89" s="698"/>
      <c r="M89" s="699"/>
      <c r="N89" s="699"/>
      <c r="O89" s="699"/>
      <c r="P89" s="699"/>
      <c r="Q89" s="699"/>
      <c r="R89" s="699"/>
      <c r="S89" s="699"/>
      <c r="T89" s="699"/>
      <c r="U89" s="699"/>
      <c r="V89" s="699"/>
      <c r="W89" s="699"/>
      <c r="X89" s="699"/>
      <c r="Y89" s="699"/>
      <c r="Z89" s="699"/>
      <c r="AA89" s="699"/>
      <c r="AB89" s="699"/>
      <c r="AC89" s="699"/>
      <c r="AD89" s="699"/>
      <c r="AE89" s="699"/>
      <c r="AF89" s="699"/>
      <c r="AG89" s="699"/>
      <c r="AH89" s="699"/>
      <c r="AI89" s="699"/>
      <c r="AJ89" s="699"/>
      <c r="AK89" s="699"/>
      <c r="AL89" s="699"/>
      <c r="AM89" s="699"/>
      <c r="AN89" s="699"/>
      <c r="AO89" s="700"/>
      <c r="AP89" s="635"/>
      <c r="AQ89" s="695"/>
      <c r="AR89" s="696"/>
      <c r="AS89" s="696"/>
      <c r="AT89" s="696"/>
      <c r="AU89" s="696"/>
      <c r="AV89" s="696"/>
      <c r="AW89" s="696"/>
      <c r="AX89" s="696"/>
      <c r="AY89" s="696"/>
      <c r="AZ89" s="696"/>
      <c r="BA89" s="696"/>
      <c r="BB89" s="696"/>
      <c r="BC89" s="696"/>
      <c r="BD89" s="696"/>
      <c r="BE89" s="696"/>
      <c r="BF89" s="696"/>
      <c r="BG89" s="696"/>
      <c r="BH89" s="696"/>
      <c r="BI89" s="696"/>
      <c r="BJ89" s="696"/>
      <c r="BK89" s="696"/>
      <c r="BL89" s="696"/>
      <c r="BM89" s="696"/>
      <c r="BN89" s="696"/>
      <c r="BO89" s="696"/>
      <c r="BP89" s="696"/>
      <c r="BQ89" s="696"/>
      <c r="BR89" s="696"/>
      <c r="BS89" s="696"/>
      <c r="BT89" s="697"/>
    </row>
    <row r="90" spans="2:73">
      <c r="B90" s="694"/>
      <c r="C90" s="694"/>
      <c r="D90" s="694"/>
      <c r="E90" s="694"/>
      <c r="F90" s="694"/>
      <c r="G90" s="694"/>
      <c r="H90" s="694"/>
      <c r="I90" s="646"/>
      <c r="J90" s="646"/>
      <c r="K90" s="635"/>
      <c r="L90" s="698"/>
      <c r="M90" s="699"/>
      <c r="N90" s="699"/>
      <c r="O90" s="699"/>
      <c r="P90" s="699"/>
      <c r="Q90" s="699"/>
      <c r="R90" s="699"/>
      <c r="S90" s="699"/>
      <c r="T90" s="699"/>
      <c r="U90" s="699"/>
      <c r="V90" s="699"/>
      <c r="W90" s="699"/>
      <c r="X90" s="699"/>
      <c r="Y90" s="699"/>
      <c r="Z90" s="699"/>
      <c r="AA90" s="699"/>
      <c r="AB90" s="699"/>
      <c r="AC90" s="699"/>
      <c r="AD90" s="699"/>
      <c r="AE90" s="699"/>
      <c r="AF90" s="699"/>
      <c r="AG90" s="699"/>
      <c r="AH90" s="699"/>
      <c r="AI90" s="699"/>
      <c r="AJ90" s="699"/>
      <c r="AK90" s="699"/>
      <c r="AL90" s="699"/>
      <c r="AM90" s="699"/>
      <c r="AN90" s="699"/>
      <c r="AO90" s="700"/>
      <c r="AP90" s="635"/>
      <c r="AQ90" s="698"/>
      <c r="AR90" s="699"/>
      <c r="AS90" s="699"/>
      <c r="AT90" s="699"/>
      <c r="AU90" s="699"/>
      <c r="AV90" s="699"/>
      <c r="AW90" s="699"/>
      <c r="AX90" s="699"/>
      <c r="AY90" s="699"/>
      <c r="AZ90" s="699"/>
      <c r="BA90" s="699"/>
      <c r="BB90" s="699"/>
      <c r="BC90" s="699"/>
      <c r="BD90" s="699"/>
      <c r="BE90" s="699"/>
      <c r="BF90" s="699"/>
      <c r="BG90" s="699"/>
      <c r="BH90" s="699"/>
      <c r="BI90" s="699"/>
      <c r="BJ90" s="699"/>
      <c r="BK90" s="699"/>
      <c r="BL90" s="699"/>
      <c r="BM90" s="699"/>
      <c r="BN90" s="699"/>
      <c r="BO90" s="699"/>
      <c r="BP90" s="699"/>
      <c r="BQ90" s="699"/>
      <c r="BR90" s="699"/>
      <c r="BS90" s="699"/>
      <c r="BT90" s="700"/>
    </row>
    <row r="91" spans="2:73">
      <c r="B91" s="694"/>
      <c r="C91" s="694"/>
      <c r="D91" s="694"/>
      <c r="E91" s="694"/>
      <c r="F91" s="694"/>
      <c r="G91" s="694"/>
      <c r="H91" s="694"/>
      <c r="I91" s="646"/>
      <c r="J91" s="646"/>
      <c r="K91" s="635"/>
      <c r="L91" s="698"/>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J91" s="699"/>
      <c r="AK91" s="699"/>
      <c r="AL91" s="699"/>
      <c r="AM91" s="699"/>
      <c r="AN91" s="699"/>
      <c r="AO91" s="700"/>
      <c r="AP91" s="635"/>
      <c r="AQ91" s="698"/>
      <c r="AR91" s="699"/>
      <c r="AS91" s="699"/>
      <c r="AT91" s="699"/>
      <c r="AU91" s="699"/>
      <c r="AV91" s="699"/>
      <c r="AW91" s="699"/>
      <c r="AX91" s="699"/>
      <c r="AY91" s="699"/>
      <c r="AZ91" s="699"/>
      <c r="BA91" s="699"/>
      <c r="BB91" s="699"/>
      <c r="BC91" s="699"/>
      <c r="BD91" s="699"/>
      <c r="BE91" s="699"/>
      <c r="BF91" s="699"/>
      <c r="BG91" s="699"/>
      <c r="BH91" s="699"/>
      <c r="BI91" s="699"/>
      <c r="BJ91" s="699"/>
      <c r="BK91" s="699"/>
      <c r="BL91" s="699"/>
      <c r="BM91" s="699"/>
      <c r="BN91" s="699"/>
      <c r="BO91" s="699"/>
      <c r="BP91" s="699"/>
      <c r="BQ91" s="699"/>
      <c r="BR91" s="699"/>
      <c r="BS91" s="699"/>
      <c r="BT91" s="700"/>
    </row>
    <row r="92" spans="2:73">
      <c r="B92" s="694"/>
      <c r="C92" s="694"/>
      <c r="D92" s="694"/>
      <c r="E92" s="694"/>
      <c r="F92" s="694"/>
      <c r="G92" s="694"/>
      <c r="H92" s="694"/>
      <c r="I92" s="646"/>
      <c r="J92" s="646"/>
      <c r="K92" s="635"/>
      <c r="L92" s="698"/>
      <c r="M92" s="699"/>
      <c r="N92" s="699"/>
      <c r="O92" s="699"/>
      <c r="P92" s="699"/>
      <c r="Q92" s="699"/>
      <c r="R92" s="699"/>
      <c r="S92" s="699"/>
      <c r="T92" s="699"/>
      <c r="U92" s="699"/>
      <c r="V92" s="699"/>
      <c r="W92" s="699"/>
      <c r="X92" s="699"/>
      <c r="Y92" s="699"/>
      <c r="Z92" s="699"/>
      <c r="AA92" s="699"/>
      <c r="AB92" s="699"/>
      <c r="AC92" s="699"/>
      <c r="AD92" s="699"/>
      <c r="AE92" s="699"/>
      <c r="AF92" s="699"/>
      <c r="AG92" s="699"/>
      <c r="AH92" s="699"/>
      <c r="AI92" s="699"/>
      <c r="AJ92" s="699"/>
      <c r="AK92" s="699"/>
      <c r="AL92" s="699"/>
      <c r="AM92" s="699"/>
      <c r="AN92" s="699"/>
      <c r="AO92" s="700"/>
      <c r="AP92" s="635"/>
      <c r="AQ92" s="698"/>
      <c r="AR92" s="699"/>
      <c r="AS92" s="699"/>
      <c r="AT92" s="699"/>
      <c r="AU92" s="699"/>
      <c r="AV92" s="699"/>
      <c r="AW92" s="699"/>
      <c r="AX92" s="699"/>
      <c r="AY92" s="699"/>
      <c r="AZ92" s="699"/>
      <c r="BA92" s="699"/>
      <c r="BB92" s="699"/>
      <c r="BC92" s="699"/>
      <c r="BD92" s="699"/>
      <c r="BE92" s="699"/>
      <c r="BF92" s="699"/>
      <c r="BG92" s="699"/>
      <c r="BH92" s="699"/>
      <c r="BI92" s="699"/>
      <c r="BJ92" s="699"/>
      <c r="BK92" s="699"/>
      <c r="BL92" s="699"/>
      <c r="BM92" s="699"/>
      <c r="BN92" s="699"/>
      <c r="BO92" s="699"/>
      <c r="BP92" s="699"/>
      <c r="BQ92" s="699"/>
      <c r="BR92" s="699"/>
      <c r="BS92" s="699"/>
      <c r="BT92" s="700"/>
    </row>
    <row r="93" spans="2:73">
      <c r="B93" s="694"/>
      <c r="C93" s="694"/>
      <c r="D93" s="694"/>
      <c r="E93" s="694"/>
      <c r="F93" s="694"/>
      <c r="G93" s="694"/>
      <c r="H93" s="694"/>
      <c r="I93" s="646"/>
      <c r="J93" s="646"/>
      <c r="K93" s="635"/>
      <c r="L93" s="698"/>
      <c r="M93" s="699"/>
      <c r="N93" s="699"/>
      <c r="O93" s="699"/>
      <c r="P93" s="699"/>
      <c r="Q93" s="699"/>
      <c r="R93" s="699"/>
      <c r="S93" s="699"/>
      <c r="T93" s="699"/>
      <c r="U93" s="699"/>
      <c r="V93" s="699"/>
      <c r="W93" s="699"/>
      <c r="X93" s="699"/>
      <c r="Y93" s="699"/>
      <c r="Z93" s="699"/>
      <c r="AA93" s="699"/>
      <c r="AB93" s="699"/>
      <c r="AC93" s="699"/>
      <c r="AD93" s="699"/>
      <c r="AE93" s="699"/>
      <c r="AF93" s="699"/>
      <c r="AG93" s="699"/>
      <c r="AH93" s="699"/>
      <c r="AI93" s="699"/>
      <c r="AJ93" s="699"/>
      <c r="AK93" s="699"/>
      <c r="AL93" s="699"/>
      <c r="AM93" s="699"/>
      <c r="AN93" s="699"/>
      <c r="AO93" s="700"/>
      <c r="AP93" s="635"/>
      <c r="AQ93" s="698"/>
      <c r="AR93" s="699"/>
      <c r="AS93" s="699"/>
      <c r="AT93" s="699"/>
      <c r="AU93" s="699"/>
      <c r="AV93" s="699"/>
      <c r="AW93" s="699"/>
      <c r="AX93" s="699"/>
      <c r="AY93" s="699"/>
      <c r="AZ93" s="699"/>
      <c r="BA93" s="699"/>
      <c r="BB93" s="699"/>
      <c r="BC93" s="699"/>
      <c r="BD93" s="699"/>
      <c r="BE93" s="699"/>
      <c r="BF93" s="699"/>
      <c r="BG93" s="699"/>
      <c r="BH93" s="699"/>
      <c r="BI93" s="699"/>
      <c r="BJ93" s="699"/>
      <c r="BK93" s="699"/>
      <c r="BL93" s="699"/>
      <c r="BM93" s="699"/>
      <c r="BN93" s="699"/>
      <c r="BO93" s="699"/>
      <c r="BP93" s="699"/>
      <c r="BQ93" s="699"/>
      <c r="BR93" s="699"/>
      <c r="BS93" s="699"/>
      <c r="BT93" s="700"/>
    </row>
    <row r="94" spans="2:73">
      <c r="B94" s="694"/>
      <c r="C94" s="694"/>
      <c r="D94" s="694"/>
      <c r="E94" s="694"/>
      <c r="F94" s="694"/>
      <c r="G94" s="694"/>
      <c r="H94" s="694"/>
      <c r="I94" s="646"/>
      <c r="J94" s="646"/>
      <c r="K94" s="635"/>
      <c r="L94" s="698"/>
      <c r="M94" s="699"/>
      <c r="N94" s="699"/>
      <c r="O94" s="699"/>
      <c r="P94" s="699"/>
      <c r="Q94" s="699"/>
      <c r="R94" s="699"/>
      <c r="S94" s="699"/>
      <c r="T94" s="699"/>
      <c r="U94" s="699"/>
      <c r="V94" s="699"/>
      <c r="W94" s="699"/>
      <c r="X94" s="699"/>
      <c r="Y94" s="699"/>
      <c r="Z94" s="699"/>
      <c r="AA94" s="699"/>
      <c r="AB94" s="699"/>
      <c r="AC94" s="699"/>
      <c r="AD94" s="699"/>
      <c r="AE94" s="699"/>
      <c r="AF94" s="699"/>
      <c r="AG94" s="699"/>
      <c r="AH94" s="699"/>
      <c r="AI94" s="699"/>
      <c r="AJ94" s="699"/>
      <c r="AK94" s="699"/>
      <c r="AL94" s="699"/>
      <c r="AM94" s="699"/>
      <c r="AN94" s="699"/>
      <c r="AO94" s="700"/>
      <c r="AP94" s="635"/>
      <c r="AQ94" s="698"/>
      <c r="AR94" s="699"/>
      <c r="AS94" s="699"/>
      <c r="AT94" s="699"/>
      <c r="AU94" s="699"/>
      <c r="AV94" s="699"/>
      <c r="AW94" s="699"/>
      <c r="AX94" s="699"/>
      <c r="AY94" s="699"/>
      <c r="AZ94" s="699"/>
      <c r="BA94" s="699"/>
      <c r="BB94" s="699"/>
      <c r="BC94" s="699"/>
      <c r="BD94" s="699"/>
      <c r="BE94" s="699"/>
      <c r="BF94" s="699"/>
      <c r="BG94" s="699"/>
      <c r="BH94" s="699"/>
      <c r="BI94" s="699"/>
      <c r="BJ94" s="699"/>
      <c r="BK94" s="699"/>
      <c r="BL94" s="699"/>
      <c r="BM94" s="699"/>
      <c r="BN94" s="699"/>
      <c r="BO94" s="699"/>
      <c r="BP94" s="699"/>
      <c r="BQ94" s="699"/>
      <c r="BR94" s="699"/>
      <c r="BS94" s="699"/>
      <c r="BT94" s="700"/>
    </row>
    <row r="95" spans="2:73">
      <c r="B95" s="694"/>
      <c r="C95" s="694"/>
      <c r="D95" s="694"/>
      <c r="E95" s="694"/>
      <c r="F95" s="694"/>
      <c r="G95" s="694"/>
      <c r="H95" s="694"/>
      <c r="I95" s="646"/>
      <c r="J95" s="646"/>
      <c r="K95" s="635"/>
      <c r="L95" s="698"/>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700"/>
      <c r="AP95" s="635"/>
      <c r="AQ95" s="698"/>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c r="BN95" s="699"/>
      <c r="BO95" s="699"/>
      <c r="BP95" s="699"/>
      <c r="BQ95" s="699"/>
      <c r="BR95" s="699"/>
      <c r="BS95" s="699"/>
      <c r="BT95" s="700"/>
    </row>
    <row r="96" spans="2:73">
      <c r="B96" s="694"/>
      <c r="C96" s="694"/>
      <c r="D96" s="694"/>
      <c r="E96" s="694"/>
      <c r="F96" s="694"/>
      <c r="G96" s="694"/>
      <c r="H96" s="694"/>
      <c r="I96" s="646"/>
      <c r="J96" s="646"/>
      <c r="K96" s="635"/>
      <c r="L96" s="698"/>
      <c r="M96" s="699"/>
      <c r="N96" s="699"/>
      <c r="O96" s="699"/>
      <c r="P96" s="699"/>
      <c r="Q96" s="699"/>
      <c r="R96" s="699"/>
      <c r="S96" s="699"/>
      <c r="T96" s="699"/>
      <c r="U96" s="699"/>
      <c r="V96" s="699"/>
      <c r="W96" s="699"/>
      <c r="X96" s="699"/>
      <c r="Y96" s="699"/>
      <c r="Z96" s="699"/>
      <c r="AA96" s="699"/>
      <c r="AB96" s="699"/>
      <c r="AC96" s="699"/>
      <c r="AD96" s="699"/>
      <c r="AE96" s="699"/>
      <c r="AF96" s="699"/>
      <c r="AG96" s="699"/>
      <c r="AH96" s="699"/>
      <c r="AI96" s="699"/>
      <c r="AJ96" s="699"/>
      <c r="AK96" s="699"/>
      <c r="AL96" s="699"/>
      <c r="AM96" s="699"/>
      <c r="AN96" s="699"/>
      <c r="AO96" s="700"/>
      <c r="AP96" s="635"/>
      <c r="AQ96" s="698"/>
      <c r="AR96" s="699"/>
      <c r="AS96" s="699"/>
      <c r="AT96" s="699"/>
      <c r="AU96" s="699"/>
      <c r="AV96" s="699"/>
      <c r="AW96" s="699"/>
      <c r="AX96" s="699"/>
      <c r="AY96" s="699"/>
      <c r="AZ96" s="699"/>
      <c r="BA96" s="699"/>
      <c r="BB96" s="699"/>
      <c r="BC96" s="699"/>
      <c r="BD96" s="699"/>
      <c r="BE96" s="699"/>
      <c r="BF96" s="699"/>
      <c r="BG96" s="699"/>
      <c r="BH96" s="699"/>
      <c r="BI96" s="699"/>
      <c r="BJ96" s="699"/>
      <c r="BK96" s="699"/>
      <c r="BL96" s="699"/>
      <c r="BM96" s="699"/>
      <c r="BN96" s="699"/>
      <c r="BO96" s="699"/>
      <c r="BP96" s="699"/>
      <c r="BQ96" s="699"/>
      <c r="BR96" s="699"/>
      <c r="BS96" s="699"/>
      <c r="BT96" s="700"/>
    </row>
    <row r="97" spans="2:73">
      <c r="B97" s="694"/>
      <c r="C97" s="694"/>
      <c r="D97" s="694"/>
      <c r="E97" s="694"/>
      <c r="F97" s="694"/>
      <c r="G97" s="694"/>
      <c r="H97" s="694"/>
      <c r="I97" s="646"/>
      <c r="J97" s="646"/>
      <c r="K97" s="635"/>
      <c r="L97" s="698"/>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700"/>
      <c r="AP97" s="635"/>
      <c r="AQ97" s="698"/>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c r="BN97" s="699"/>
      <c r="BO97" s="699"/>
      <c r="BP97" s="699"/>
      <c r="BQ97" s="699"/>
      <c r="BR97" s="699"/>
      <c r="BS97" s="699"/>
      <c r="BT97" s="700"/>
    </row>
    <row r="98" spans="2:73" ht="15.75">
      <c r="B98" s="694"/>
      <c r="C98" s="694"/>
      <c r="D98" s="694"/>
      <c r="E98" s="694"/>
      <c r="F98" s="694"/>
      <c r="G98" s="694"/>
      <c r="H98" s="694"/>
      <c r="I98" s="646"/>
      <c r="J98" s="646"/>
      <c r="K98" s="635"/>
      <c r="L98" s="698"/>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700"/>
      <c r="AP98" s="635"/>
      <c r="AQ98" s="698"/>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c r="BN98" s="699"/>
      <c r="BO98" s="699"/>
      <c r="BP98" s="699"/>
      <c r="BQ98" s="699"/>
      <c r="BR98" s="699"/>
      <c r="BS98" s="699"/>
      <c r="BT98" s="700"/>
      <c r="BU98" s="165"/>
    </row>
    <row r="99" spans="2:73" ht="15.75">
      <c r="B99" s="694"/>
      <c r="C99" s="694"/>
      <c r="D99" s="694"/>
      <c r="E99" s="694"/>
      <c r="F99" s="694"/>
      <c r="G99" s="694"/>
      <c r="H99" s="694"/>
      <c r="I99" s="646"/>
      <c r="J99" s="646"/>
      <c r="K99" s="635"/>
      <c r="L99" s="698"/>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700"/>
      <c r="AP99" s="635"/>
      <c r="AQ99" s="698"/>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c r="BN99" s="699"/>
      <c r="BO99" s="699"/>
      <c r="BP99" s="699"/>
      <c r="BQ99" s="699"/>
      <c r="BR99" s="699"/>
      <c r="BS99" s="699"/>
      <c r="BT99" s="700"/>
      <c r="BU99" s="165"/>
    </row>
    <row r="100" spans="2:73" ht="15.75">
      <c r="B100" s="694"/>
      <c r="C100" s="694"/>
      <c r="D100" s="694"/>
      <c r="E100" s="694"/>
      <c r="F100" s="694"/>
      <c r="G100" s="694"/>
      <c r="H100" s="694"/>
      <c r="I100" s="646"/>
      <c r="J100" s="646"/>
      <c r="K100" s="635"/>
      <c r="L100" s="698"/>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700"/>
      <c r="AP100" s="635"/>
      <c r="AQ100" s="698"/>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c r="BN100" s="699"/>
      <c r="BO100" s="699"/>
      <c r="BP100" s="699"/>
      <c r="BQ100" s="699"/>
      <c r="BR100" s="699"/>
      <c r="BS100" s="699"/>
      <c r="BT100" s="700"/>
      <c r="BU100" s="165"/>
    </row>
    <row r="101" spans="2:73">
      <c r="B101" s="694"/>
      <c r="C101" s="694"/>
      <c r="D101" s="694"/>
      <c r="E101" s="694"/>
      <c r="F101" s="694"/>
      <c r="G101" s="694"/>
      <c r="H101" s="694"/>
      <c r="I101" s="646"/>
      <c r="J101" s="646"/>
      <c r="K101" s="635"/>
      <c r="L101" s="698"/>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700"/>
      <c r="AP101" s="635"/>
      <c r="AQ101" s="698"/>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c r="BN101" s="699"/>
      <c r="BO101" s="699"/>
      <c r="BP101" s="699"/>
      <c r="BQ101" s="699"/>
      <c r="BR101" s="699"/>
      <c r="BS101" s="699"/>
      <c r="BT101" s="700"/>
    </row>
    <row r="102" spans="2:73" ht="15.75">
      <c r="B102" s="694"/>
      <c r="C102" s="694"/>
      <c r="D102" s="694"/>
      <c r="E102" s="694"/>
      <c r="F102" s="694"/>
      <c r="G102" s="694"/>
      <c r="H102" s="694"/>
      <c r="I102" s="646"/>
      <c r="J102" s="646"/>
      <c r="K102" s="635"/>
      <c r="L102" s="698"/>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700"/>
      <c r="AP102" s="635"/>
      <c r="AQ102" s="698"/>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c r="BN102" s="699"/>
      <c r="BO102" s="699"/>
      <c r="BP102" s="699"/>
      <c r="BQ102" s="699"/>
      <c r="BR102" s="699"/>
      <c r="BS102" s="699"/>
      <c r="BT102" s="700"/>
      <c r="BU102" s="165"/>
    </row>
    <row r="103" spans="2:73" ht="15.75">
      <c r="B103" s="694"/>
      <c r="C103" s="694"/>
      <c r="D103" s="694"/>
      <c r="E103" s="694"/>
      <c r="F103" s="694"/>
      <c r="G103" s="694"/>
      <c r="H103" s="694"/>
      <c r="I103" s="646"/>
      <c r="J103" s="646"/>
      <c r="K103" s="635"/>
      <c r="L103" s="698"/>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700"/>
      <c r="AP103" s="635"/>
      <c r="AQ103" s="698"/>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c r="BN103" s="699"/>
      <c r="BO103" s="699"/>
      <c r="BP103" s="699"/>
      <c r="BQ103" s="699"/>
      <c r="BR103" s="699"/>
      <c r="BS103" s="699"/>
      <c r="BT103" s="700"/>
      <c r="BU103" s="165"/>
    </row>
    <row r="104" spans="2:73" ht="15.75">
      <c r="B104" s="694"/>
      <c r="C104" s="694"/>
      <c r="D104" s="694"/>
      <c r="E104" s="694"/>
      <c r="F104" s="694"/>
      <c r="G104" s="694"/>
      <c r="H104" s="694"/>
      <c r="I104" s="646"/>
      <c r="J104" s="646"/>
      <c r="K104" s="635"/>
      <c r="L104" s="698"/>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700"/>
      <c r="AP104" s="635"/>
      <c r="AQ104" s="698"/>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c r="BN104" s="699"/>
      <c r="BO104" s="699"/>
      <c r="BP104" s="699"/>
      <c r="BQ104" s="699"/>
      <c r="BR104" s="699"/>
      <c r="BS104" s="699"/>
      <c r="BT104" s="700"/>
      <c r="BU104" s="165"/>
    </row>
    <row r="105" spans="2:73" ht="15.75">
      <c r="B105" s="694"/>
      <c r="C105" s="694"/>
      <c r="D105" s="694"/>
      <c r="E105" s="694"/>
      <c r="F105" s="694"/>
      <c r="G105" s="694"/>
      <c r="H105" s="694"/>
      <c r="I105" s="646"/>
      <c r="J105" s="646"/>
      <c r="K105" s="635"/>
      <c r="L105" s="698"/>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700"/>
      <c r="AP105" s="635"/>
      <c r="AQ105" s="698"/>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c r="BN105" s="699"/>
      <c r="BO105" s="699"/>
      <c r="BP105" s="699"/>
      <c r="BQ105" s="699"/>
      <c r="BR105" s="699"/>
      <c r="BS105" s="699"/>
      <c r="BT105" s="700"/>
      <c r="BU105" s="165"/>
    </row>
    <row r="106" spans="2:73" ht="15.75">
      <c r="B106" s="694"/>
      <c r="C106" s="694"/>
      <c r="D106" s="694"/>
      <c r="E106" s="694"/>
      <c r="F106" s="694"/>
      <c r="G106" s="694"/>
      <c r="H106" s="694"/>
      <c r="I106" s="646"/>
      <c r="J106" s="646"/>
      <c r="K106" s="635"/>
      <c r="L106" s="698"/>
      <c r="M106" s="699"/>
      <c r="N106" s="699"/>
      <c r="O106" s="699"/>
      <c r="P106" s="699"/>
      <c r="Q106" s="699"/>
      <c r="R106" s="699"/>
      <c r="S106" s="699"/>
      <c r="T106" s="699"/>
      <c r="U106" s="699"/>
      <c r="V106" s="699"/>
      <c r="W106" s="699"/>
      <c r="X106" s="699"/>
      <c r="Y106" s="699"/>
      <c r="Z106" s="699"/>
      <c r="AA106" s="699"/>
      <c r="AB106" s="699"/>
      <c r="AC106" s="699"/>
      <c r="AD106" s="699"/>
      <c r="AE106" s="699"/>
      <c r="AF106" s="699"/>
      <c r="AG106" s="699"/>
      <c r="AH106" s="699"/>
      <c r="AI106" s="699"/>
      <c r="AJ106" s="699"/>
      <c r="AK106" s="699"/>
      <c r="AL106" s="699"/>
      <c r="AM106" s="699"/>
      <c r="AN106" s="699"/>
      <c r="AO106" s="700"/>
      <c r="AP106" s="635"/>
      <c r="AQ106" s="698"/>
      <c r="AR106" s="699"/>
      <c r="AS106" s="699"/>
      <c r="AT106" s="699"/>
      <c r="AU106" s="699"/>
      <c r="AV106" s="699"/>
      <c r="AW106" s="699"/>
      <c r="AX106" s="699"/>
      <c r="AY106" s="699"/>
      <c r="AZ106" s="699"/>
      <c r="BA106" s="699"/>
      <c r="BB106" s="699"/>
      <c r="BC106" s="699"/>
      <c r="BD106" s="699"/>
      <c r="BE106" s="699"/>
      <c r="BF106" s="699"/>
      <c r="BG106" s="699"/>
      <c r="BH106" s="699"/>
      <c r="BI106" s="699"/>
      <c r="BJ106" s="699"/>
      <c r="BK106" s="699"/>
      <c r="BL106" s="699"/>
      <c r="BM106" s="699"/>
      <c r="BN106" s="699"/>
      <c r="BO106" s="699"/>
      <c r="BP106" s="699"/>
      <c r="BQ106" s="699"/>
      <c r="BR106" s="699"/>
      <c r="BS106" s="699"/>
      <c r="BT106" s="700"/>
      <c r="BU106" s="165"/>
    </row>
    <row r="107" spans="2:73" ht="15.75">
      <c r="B107" s="694"/>
      <c r="C107" s="694"/>
      <c r="D107" s="694"/>
      <c r="E107" s="694"/>
      <c r="F107" s="694"/>
      <c r="G107" s="694"/>
      <c r="H107" s="694"/>
      <c r="I107" s="646"/>
      <c r="J107" s="646"/>
      <c r="K107" s="635"/>
      <c r="L107" s="698"/>
      <c r="M107" s="699"/>
      <c r="N107" s="699"/>
      <c r="O107" s="699"/>
      <c r="P107" s="699"/>
      <c r="Q107" s="699"/>
      <c r="R107" s="699"/>
      <c r="S107" s="699"/>
      <c r="T107" s="699"/>
      <c r="U107" s="699"/>
      <c r="V107" s="699"/>
      <c r="W107" s="699"/>
      <c r="X107" s="699"/>
      <c r="Y107" s="699"/>
      <c r="Z107" s="699"/>
      <c r="AA107" s="699"/>
      <c r="AB107" s="699"/>
      <c r="AC107" s="699"/>
      <c r="AD107" s="699"/>
      <c r="AE107" s="699"/>
      <c r="AF107" s="699"/>
      <c r="AG107" s="699"/>
      <c r="AH107" s="699"/>
      <c r="AI107" s="699"/>
      <c r="AJ107" s="699"/>
      <c r="AK107" s="699"/>
      <c r="AL107" s="699"/>
      <c r="AM107" s="699"/>
      <c r="AN107" s="699"/>
      <c r="AO107" s="700"/>
      <c r="AP107" s="635"/>
      <c r="AQ107" s="701"/>
      <c r="AR107" s="702"/>
      <c r="AS107" s="702"/>
      <c r="AT107" s="702"/>
      <c r="AU107" s="702"/>
      <c r="AV107" s="702"/>
      <c r="AW107" s="702"/>
      <c r="AX107" s="702"/>
      <c r="AY107" s="702"/>
      <c r="AZ107" s="702"/>
      <c r="BA107" s="702"/>
      <c r="BB107" s="702"/>
      <c r="BC107" s="702"/>
      <c r="BD107" s="702"/>
      <c r="BE107" s="702"/>
      <c r="BF107" s="702"/>
      <c r="BG107" s="702"/>
      <c r="BH107" s="702"/>
      <c r="BI107" s="702"/>
      <c r="BJ107" s="702"/>
      <c r="BK107" s="702"/>
      <c r="BL107" s="702"/>
      <c r="BM107" s="702"/>
      <c r="BN107" s="702"/>
      <c r="BO107" s="702"/>
      <c r="BP107" s="702"/>
      <c r="BQ107" s="702"/>
      <c r="BR107" s="702"/>
      <c r="BS107" s="702"/>
      <c r="BT107" s="703"/>
      <c r="BU107" s="165"/>
    </row>
    <row r="108" spans="2:73" ht="15.75">
      <c r="B108" s="694"/>
      <c r="C108" s="694"/>
      <c r="D108" s="694"/>
      <c r="E108" s="694"/>
      <c r="F108" s="694"/>
      <c r="G108" s="694"/>
      <c r="H108" s="694"/>
      <c r="I108" s="646"/>
      <c r="J108" s="646"/>
      <c r="K108" s="635"/>
      <c r="L108" s="698"/>
      <c r="M108" s="699"/>
      <c r="N108" s="699"/>
      <c r="O108" s="699"/>
      <c r="P108" s="699"/>
      <c r="Q108" s="699"/>
      <c r="R108" s="699"/>
      <c r="S108" s="699"/>
      <c r="T108" s="699"/>
      <c r="U108" s="699"/>
      <c r="V108" s="699"/>
      <c r="W108" s="699"/>
      <c r="X108" s="699"/>
      <c r="Y108" s="699"/>
      <c r="Z108" s="699"/>
      <c r="AA108" s="699"/>
      <c r="AB108" s="699"/>
      <c r="AC108" s="699"/>
      <c r="AD108" s="699"/>
      <c r="AE108" s="699"/>
      <c r="AF108" s="699"/>
      <c r="AG108" s="699"/>
      <c r="AH108" s="699"/>
      <c r="AI108" s="699"/>
      <c r="AJ108" s="699"/>
      <c r="AK108" s="699"/>
      <c r="AL108" s="699"/>
      <c r="AM108" s="699"/>
      <c r="AN108" s="699"/>
      <c r="AO108" s="700"/>
      <c r="AP108" s="635"/>
      <c r="AQ108" s="695"/>
      <c r="AR108" s="696"/>
      <c r="AS108" s="696"/>
      <c r="AT108" s="696"/>
      <c r="AU108" s="696"/>
      <c r="AV108" s="696"/>
      <c r="AW108" s="696"/>
      <c r="AX108" s="696"/>
      <c r="AY108" s="696"/>
      <c r="AZ108" s="696"/>
      <c r="BA108" s="696"/>
      <c r="BB108" s="696"/>
      <c r="BC108" s="696"/>
      <c r="BD108" s="696"/>
      <c r="BE108" s="696"/>
      <c r="BF108" s="696"/>
      <c r="BG108" s="696"/>
      <c r="BH108" s="696"/>
      <c r="BI108" s="696"/>
      <c r="BJ108" s="696"/>
      <c r="BK108" s="696"/>
      <c r="BL108" s="696"/>
      <c r="BM108" s="696"/>
      <c r="BN108" s="696"/>
      <c r="BO108" s="696"/>
      <c r="BP108" s="696"/>
      <c r="BQ108" s="696"/>
      <c r="BR108" s="696"/>
      <c r="BS108" s="696"/>
      <c r="BT108" s="697"/>
      <c r="BU108" s="165"/>
    </row>
    <row r="109" spans="2:73" ht="15.75">
      <c r="B109" s="694"/>
      <c r="C109" s="694"/>
      <c r="D109" s="694"/>
      <c r="E109" s="694"/>
      <c r="F109" s="694"/>
      <c r="G109" s="694"/>
      <c r="H109" s="694"/>
      <c r="I109" s="646"/>
      <c r="J109" s="646"/>
      <c r="K109" s="635"/>
      <c r="L109" s="698"/>
      <c r="M109" s="699"/>
      <c r="N109" s="699"/>
      <c r="O109" s="699"/>
      <c r="P109" s="699"/>
      <c r="Q109" s="699"/>
      <c r="R109" s="699"/>
      <c r="S109" s="699"/>
      <c r="T109" s="699"/>
      <c r="U109" s="699"/>
      <c r="V109" s="699"/>
      <c r="W109" s="699"/>
      <c r="X109" s="699"/>
      <c r="Y109" s="699"/>
      <c r="Z109" s="699"/>
      <c r="AA109" s="699"/>
      <c r="AB109" s="699"/>
      <c r="AC109" s="699"/>
      <c r="AD109" s="699"/>
      <c r="AE109" s="699"/>
      <c r="AF109" s="699"/>
      <c r="AG109" s="699"/>
      <c r="AH109" s="699"/>
      <c r="AI109" s="699"/>
      <c r="AJ109" s="699"/>
      <c r="AK109" s="699"/>
      <c r="AL109" s="699"/>
      <c r="AM109" s="699"/>
      <c r="AN109" s="699"/>
      <c r="AO109" s="700"/>
      <c r="AP109" s="635"/>
      <c r="AQ109" s="698"/>
      <c r="AR109" s="699"/>
      <c r="AS109" s="699"/>
      <c r="AT109" s="699"/>
      <c r="AU109" s="699"/>
      <c r="AV109" s="699"/>
      <c r="AW109" s="699"/>
      <c r="AX109" s="699"/>
      <c r="AY109" s="699"/>
      <c r="AZ109" s="699"/>
      <c r="BA109" s="699"/>
      <c r="BB109" s="699"/>
      <c r="BC109" s="699"/>
      <c r="BD109" s="699"/>
      <c r="BE109" s="699"/>
      <c r="BF109" s="699"/>
      <c r="BG109" s="699"/>
      <c r="BH109" s="699"/>
      <c r="BI109" s="699"/>
      <c r="BJ109" s="699"/>
      <c r="BK109" s="699"/>
      <c r="BL109" s="699"/>
      <c r="BM109" s="699"/>
      <c r="BN109" s="699"/>
      <c r="BO109" s="699"/>
      <c r="BP109" s="699"/>
      <c r="BQ109" s="699"/>
      <c r="BR109" s="699"/>
      <c r="BS109" s="699"/>
      <c r="BT109" s="700"/>
      <c r="BU109" s="165"/>
    </row>
    <row r="110" spans="2:73" ht="15.75">
      <c r="B110" s="694"/>
      <c r="C110" s="694"/>
      <c r="D110" s="694"/>
      <c r="E110" s="694"/>
      <c r="F110" s="694"/>
      <c r="G110" s="694"/>
      <c r="H110" s="694"/>
      <c r="I110" s="646"/>
      <c r="J110" s="646"/>
      <c r="K110" s="635"/>
      <c r="L110" s="698"/>
      <c r="M110" s="699"/>
      <c r="N110" s="699"/>
      <c r="O110" s="699"/>
      <c r="P110" s="699"/>
      <c r="Q110" s="699"/>
      <c r="R110" s="699"/>
      <c r="S110" s="699"/>
      <c r="T110" s="699"/>
      <c r="U110" s="699"/>
      <c r="V110" s="699"/>
      <c r="W110" s="699"/>
      <c r="X110" s="699"/>
      <c r="Y110" s="699"/>
      <c r="Z110" s="699"/>
      <c r="AA110" s="699"/>
      <c r="AB110" s="699"/>
      <c r="AC110" s="699"/>
      <c r="AD110" s="699"/>
      <c r="AE110" s="699"/>
      <c r="AF110" s="699"/>
      <c r="AG110" s="699"/>
      <c r="AH110" s="699"/>
      <c r="AI110" s="699"/>
      <c r="AJ110" s="699"/>
      <c r="AK110" s="699"/>
      <c r="AL110" s="699"/>
      <c r="AM110" s="699"/>
      <c r="AN110" s="699"/>
      <c r="AO110" s="700"/>
      <c r="AP110" s="635"/>
      <c r="AQ110" s="698"/>
      <c r="AR110" s="699"/>
      <c r="AS110" s="699"/>
      <c r="AT110" s="699"/>
      <c r="AU110" s="699"/>
      <c r="AV110" s="699"/>
      <c r="AW110" s="699"/>
      <c r="AX110" s="699"/>
      <c r="AY110" s="699"/>
      <c r="AZ110" s="699"/>
      <c r="BA110" s="699"/>
      <c r="BB110" s="699"/>
      <c r="BC110" s="699"/>
      <c r="BD110" s="699"/>
      <c r="BE110" s="699"/>
      <c r="BF110" s="699"/>
      <c r="BG110" s="699"/>
      <c r="BH110" s="699"/>
      <c r="BI110" s="699"/>
      <c r="BJ110" s="699"/>
      <c r="BK110" s="699"/>
      <c r="BL110" s="699"/>
      <c r="BM110" s="699"/>
      <c r="BN110" s="699"/>
      <c r="BO110" s="699"/>
      <c r="BP110" s="699"/>
      <c r="BQ110" s="699"/>
      <c r="BR110" s="699"/>
      <c r="BS110" s="699"/>
      <c r="BT110" s="700"/>
      <c r="BU110" s="165"/>
    </row>
    <row r="111" spans="2:73" ht="15.75">
      <c r="B111" s="694"/>
      <c r="C111" s="694"/>
      <c r="D111" s="694"/>
      <c r="E111" s="694"/>
      <c r="F111" s="694"/>
      <c r="G111" s="694"/>
      <c r="H111" s="694"/>
      <c r="I111" s="646"/>
      <c r="J111" s="646"/>
      <c r="K111" s="635"/>
      <c r="L111" s="698"/>
      <c r="M111" s="699"/>
      <c r="N111" s="699"/>
      <c r="O111" s="699"/>
      <c r="P111" s="699"/>
      <c r="Q111" s="699"/>
      <c r="R111" s="699"/>
      <c r="S111" s="699"/>
      <c r="T111" s="699"/>
      <c r="U111" s="699"/>
      <c r="V111" s="699"/>
      <c r="W111" s="699"/>
      <c r="X111" s="699"/>
      <c r="Y111" s="699"/>
      <c r="Z111" s="699"/>
      <c r="AA111" s="699"/>
      <c r="AB111" s="699"/>
      <c r="AC111" s="699"/>
      <c r="AD111" s="699"/>
      <c r="AE111" s="699"/>
      <c r="AF111" s="699"/>
      <c r="AG111" s="699"/>
      <c r="AH111" s="699"/>
      <c r="AI111" s="699"/>
      <c r="AJ111" s="699"/>
      <c r="AK111" s="699"/>
      <c r="AL111" s="699"/>
      <c r="AM111" s="699"/>
      <c r="AN111" s="699"/>
      <c r="AO111" s="700"/>
      <c r="AP111" s="635"/>
      <c r="AQ111" s="698"/>
      <c r="AR111" s="699"/>
      <c r="AS111" s="699"/>
      <c r="AT111" s="699"/>
      <c r="AU111" s="699"/>
      <c r="AV111" s="699"/>
      <c r="AW111" s="699"/>
      <c r="AX111" s="699"/>
      <c r="AY111" s="699"/>
      <c r="AZ111" s="699"/>
      <c r="BA111" s="699"/>
      <c r="BB111" s="699"/>
      <c r="BC111" s="699"/>
      <c r="BD111" s="699"/>
      <c r="BE111" s="699"/>
      <c r="BF111" s="699"/>
      <c r="BG111" s="699"/>
      <c r="BH111" s="699"/>
      <c r="BI111" s="699"/>
      <c r="BJ111" s="699"/>
      <c r="BK111" s="699"/>
      <c r="BL111" s="699"/>
      <c r="BM111" s="699"/>
      <c r="BN111" s="699"/>
      <c r="BO111" s="699"/>
      <c r="BP111" s="699"/>
      <c r="BQ111" s="699"/>
      <c r="BR111" s="699"/>
      <c r="BS111" s="699"/>
      <c r="BT111" s="700"/>
      <c r="BU111" s="165"/>
    </row>
    <row r="112" spans="2:73">
      <c r="B112" s="694"/>
      <c r="C112" s="694"/>
      <c r="D112" s="694"/>
      <c r="E112" s="694"/>
      <c r="F112" s="694"/>
      <c r="G112" s="694"/>
      <c r="H112" s="694"/>
      <c r="I112" s="646"/>
      <c r="J112" s="646"/>
      <c r="K112" s="635"/>
      <c r="L112" s="698"/>
      <c r="M112" s="699"/>
      <c r="N112" s="699"/>
      <c r="O112" s="699"/>
      <c r="P112" s="699"/>
      <c r="Q112" s="699"/>
      <c r="R112" s="699"/>
      <c r="S112" s="699"/>
      <c r="T112" s="699"/>
      <c r="U112" s="699"/>
      <c r="V112" s="699"/>
      <c r="W112" s="699"/>
      <c r="X112" s="699"/>
      <c r="Y112" s="699"/>
      <c r="Z112" s="699"/>
      <c r="AA112" s="699"/>
      <c r="AB112" s="699"/>
      <c r="AC112" s="699"/>
      <c r="AD112" s="699"/>
      <c r="AE112" s="699"/>
      <c r="AF112" s="699"/>
      <c r="AG112" s="699"/>
      <c r="AH112" s="699"/>
      <c r="AI112" s="699"/>
      <c r="AJ112" s="699"/>
      <c r="AK112" s="699"/>
      <c r="AL112" s="699"/>
      <c r="AM112" s="699"/>
      <c r="AN112" s="699"/>
      <c r="AO112" s="700"/>
      <c r="AP112" s="635"/>
      <c r="AQ112" s="698"/>
      <c r="AR112" s="699"/>
      <c r="AS112" s="699"/>
      <c r="AT112" s="699"/>
      <c r="AU112" s="699"/>
      <c r="AV112" s="699"/>
      <c r="AW112" s="699"/>
      <c r="AX112" s="699"/>
      <c r="AY112" s="699"/>
      <c r="AZ112" s="699"/>
      <c r="BA112" s="699"/>
      <c r="BB112" s="699"/>
      <c r="BC112" s="699"/>
      <c r="BD112" s="699"/>
      <c r="BE112" s="699"/>
      <c r="BF112" s="699"/>
      <c r="BG112" s="699"/>
      <c r="BH112" s="699"/>
      <c r="BI112" s="699"/>
      <c r="BJ112" s="699"/>
      <c r="BK112" s="699"/>
      <c r="BL112" s="699"/>
      <c r="BM112" s="699"/>
      <c r="BN112" s="699"/>
      <c r="BO112" s="699"/>
      <c r="BP112" s="699"/>
      <c r="BQ112" s="699"/>
      <c r="BR112" s="699"/>
      <c r="BS112" s="699"/>
      <c r="BT112" s="700"/>
    </row>
    <row r="113" spans="2:73">
      <c r="B113" s="694"/>
      <c r="C113" s="694"/>
      <c r="D113" s="694"/>
      <c r="E113" s="694"/>
      <c r="F113" s="694"/>
      <c r="G113" s="694"/>
      <c r="H113" s="694"/>
      <c r="I113" s="646"/>
      <c r="J113" s="646"/>
      <c r="K113" s="635"/>
      <c r="L113" s="698"/>
      <c r="M113" s="699"/>
      <c r="N113" s="699"/>
      <c r="O113" s="699"/>
      <c r="P113" s="699"/>
      <c r="Q113" s="699"/>
      <c r="R113" s="699"/>
      <c r="S113" s="699"/>
      <c r="T113" s="699"/>
      <c r="U113" s="699"/>
      <c r="V113" s="699"/>
      <c r="W113" s="699"/>
      <c r="X113" s="699"/>
      <c r="Y113" s="699"/>
      <c r="Z113" s="699"/>
      <c r="AA113" s="699"/>
      <c r="AB113" s="699"/>
      <c r="AC113" s="699"/>
      <c r="AD113" s="699"/>
      <c r="AE113" s="699"/>
      <c r="AF113" s="699"/>
      <c r="AG113" s="699"/>
      <c r="AH113" s="699"/>
      <c r="AI113" s="699"/>
      <c r="AJ113" s="699"/>
      <c r="AK113" s="699"/>
      <c r="AL113" s="699"/>
      <c r="AM113" s="699"/>
      <c r="AN113" s="699"/>
      <c r="AO113" s="700"/>
      <c r="AP113" s="635"/>
      <c r="AQ113" s="698"/>
      <c r="AR113" s="699"/>
      <c r="AS113" s="699"/>
      <c r="AT113" s="699"/>
      <c r="AU113" s="699"/>
      <c r="AV113" s="699"/>
      <c r="AW113" s="699"/>
      <c r="AX113" s="699"/>
      <c r="AY113" s="699"/>
      <c r="AZ113" s="699"/>
      <c r="BA113" s="699"/>
      <c r="BB113" s="699"/>
      <c r="BC113" s="699"/>
      <c r="BD113" s="699"/>
      <c r="BE113" s="699"/>
      <c r="BF113" s="699"/>
      <c r="BG113" s="699"/>
      <c r="BH113" s="699"/>
      <c r="BI113" s="699"/>
      <c r="BJ113" s="699"/>
      <c r="BK113" s="699"/>
      <c r="BL113" s="699"/>
      <c r="BM113" s="699"/>
      <c r="BN113" s="699"/>
      <c r="BO113" s="699"/>
      <c r="BP113" s="699"/>
      <c r="BQ113" s="699"/>
      <c r="BR113" s="699"/>
      <c r="BS113" s="699"/>
      <c r="BT113" s="700"/>
    </row>
    <row r="114" spans="2:73">
      <c r="B114" s="694"/>
      <c r="C114" s="694"/>
      <c r="D114" s="694"/>
      <c r="E114" s="694"/>
      <c r="F114" s="694"/>
      <c r="G114" s="694"/>
      <c r="H114" s="694"/>
      <c r="I114" s="646"/>
      <c r="J114" s="646"/>
      <c r="K114" s="635"/>
      <c r="L114" s="698"/>
      <c r="M114" s="699"/>
      <c r="N114" s="699"/>
      <c r="O114" s="699"/>
      <c r="P114" s="699"/>
      <c r="Q114" s="699"/>
      <c r="R114" s="699"/>
      <c r="S114" s="699"/>
      <c r="T114" s="699"/>
      <c r="U114" s="699"/>
      <c r="V114" s="699"/>
      <c r="W114" s="699"/>
      <c r="X114" s="699"/>
      <c r="Y114" s="699"/>
      <c r="Z114" s="699"/>
      <c r="AA114" s="699"/>
      <c r="AB114" s="699"/>
      <c r="AC114" s="699"/>
      <c r="AD114" s="699"/>
      <c r="AE114" s="699"/>
      <c r="AF114" s="699"/>
      <c r="AG114" s="699"/>
      <c r="AH114" s="699"/>
      <c r="AI114" s="699"/>
      <c r="AJ114" s="699"/>
      <c r="AK114" s="699"/>
      <c r="AL114" s="699"/>
      <c r="AM114" s="699"/>
      <c r="AN114" s="699"/>
      <c r="AO114" s="700"/>
      <c r="AP114" s="635"/>
      <c r="AQ114" s="698"/>
      <c r="AR114" s="699"/>
      <c r="AS114" s="699"/>
      <c r="AT114" s="699"/>
      <c r="AU114" s="699"/>
      <c r="AV114" s="699"/>
      <c r="AW114" s="699"/>
      <c r="AX114" s="699"/>
      <c r="AY114" s="699"/>
      <c r="AZ114" s="699"/>
      <c r="BA114" s="699"/>
      <c r="BB114" s="699"/>
      <c r="BC114" s="699"/>
      <c r="BD114" s="699"/>
      <c r="BE114" s="699"/>
      <c r="BF114" s="699"/>
      <c r="BG114" s="699"/>
      <c r="BH114" s="699"/>
      <c r="BI114" s="699"/>
      <c r="BJ114" s="699"/>
      <c r="BK114" s="699"/>
      <c r="BL114" s="699"/>
      <c r="BM114" s="699"/>
      <c r="BN114" s="699"/>
      <c r="BO114" s="699"/>
      <c r="BP114" s="699"/>
      <c r="BQ114" s="699"/>
      <c r="BR114" s="699"/>
      <c r="BS114" s="699"/>
      <c r="BT114" s="700"/>
    </row>
    <row r="115" spans="2:73" ht="15.75">
      <c r="B115" s="694"/>
      <c r="C115" s="694"/>
      <c r="D115" s="694"/>
      <c r="E115" s="694"/>
      <c r="F115" s="694"/>
      <c r="G115" s="694"/>
      <c r="H115" s="694"/>
      <c r="I115" s="646"/>
      <c r="J115" s="646"/>
      <c r="K115" s="635"/>
      <c r="L115" s="698"/>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699"/>
      <c r="AK115" s="699"/>
      <c r="AL115" s="699"/>
      <c r="AM115" s="699"/>
      <c r="AN115" s="699"/>
      <c r="AO115" s="700"/>
      <c r="AP115" s="635"/>
      <c r="AQ115" s="698"/>
      <c r="AR115" s="699"/>
      <c r="AS115" s="699"/>
      <c r="AT115" s="699"/>
      <c r="AU115" s="699"/>
      <c r="AV115" s="699"/>
      <c r="AW115" s="699"/>
      <c r="AX115" s="699"/>
      <c r="AY115" s="699"/>
      <c r="AZ115" s="699"/>
      <c r="BA115" s="699"/>
      <c r="BB115" s="699"/>
      <c r="BC115" s="699"/>
      <c r="BD115" s="699"/>
      <c r="BE115" s="699"/>
      <c r="BF115" s="699"/>
      <c r="BG115" s="699"/>
      <c r="BH115" s="699"/>
      <c r="BI115" s="699"/>
      <c r="BJ115" s="699"/>
      <c r="BK115" s="699"/>
      <c r="BL115" s="699"/>
      <c r="BM115" s="699"/>
      <c r="BN115" s="699"/>
      <c r="BO115" s="699"/>
      <c r="BP115" s="699"/>
      <c r="BQ115" s="699"/>
      <c r="BR115" s="699"/>
      <c r="BS115" s="699"/>
      <c r="BT115" s="700"/>
      <c r="BU115" s="165"/>
    </row>
    <row r="116" spans="2:73" ht="15.75">
      <c r="B116" s="694"/>
      <c r="C116" s="694"/>
      <c r="D116" s="694"/>
      <c r="E116" s="694"/>
      <c r="F116" s="694"/>
      <c r="G116" s="694"/>
      <c r="H116" s="694"/>
      <c r="I116" s="646"/>
      <c r="J116" s="646"/>
      <c r="K116" s="635"/>
      <c r="L116" s="698"/>
      <c r="M116" s="699"/>
      <c r="N116" s="699"/>
      <c r="O116" s="699"/>
      <c r="P116" s="699"/>
      <c r="Q116" s="699"/>
      <c r="R116" s="699"/>
      <c r="S116" s="699"/>
      <c r="T116" s="699"/>
      <c r="U116" s="699"/>
      <c r="V116" s="699"/>
      <c r="W116" s="699"/>
      <c r="X116" s="699"/>
      <c r="Y116" s="699"/>
      <c r="Z116" s="699"/>
      <c r="AA116" s="699"/>
      <c r="AB116" s="699"/>
      <c r="AC116" s="699"/>
      <c r="AD116" s="699"/>
      <c r="AE116" s="699"/>
      <c r="AF116" s="699"/>
      <c r="AG116" s="699"/>
      <c r="AH116" s="699"/>
      <c r="AI116" s="699"/>
      <c r="AJ116" s="699"/>
      <c r="AK116" s="699"/>
      <c r="AL116" s="699"/>
      <c r="AM116" s="699"/>
      <c r="AN116" s="699"/>
      <c r="AO116" s="700"/>
      <c r="AP116" s="635"/>
      <c r="AQ116" s="698"/>
      <c r="AR116" s="699"/>
      <c r="AS116" s="699"/>
      <c r="AT116" s="699"/>
      <c r="AU116" s="699"/>
      <c r="AV116" s="699"/>
      <c r="AW116" s="699"/>
      <c r="AX116" s="699"/>
      <c r="AY116" s="699"/>
      <c r="AZ116" s="699"/>
      <c r="BA116" s="699"/>
      <c r="BB116" s="699"/>
      <c r="BC116" s="699"/>
      <c r="BD116" s="699"/>
      <c r="BE116" s="699"/>
      <c r="BF116" s="699"/>
      <c r="BG116" s="699"/>
      <c r="BH116" s="699"/>
      <c r="BI116" s="699"/>
      <c r="BJ116" s="699"/>
      <c r="BK116" s="699"/>
      <c r="BL116" s="699"/>
      <c r="BM116" s="699"/>
      <c r="BN116" s="699"/>
      <c r="BO116" s="699"/>
      <c r="BP116" s="699"/>
      <c r="BQ116" s="699"/>
      <c r="BR116" s="699"/>
      <c r="BS116" s="699"/>
      <c r="BT116" s="700"/>
      <c r="BU116" s="165"/>
    </row>
    <row r="117" spans="2:73" ht="15.75">
      <c r="B117" s="694"/>
      <c r="C117" s="694"/>
      <c r="D117" s="694"/>
      <c r="E117" s="694"/>
      <c r="F117" s="694"/>
      <c r="G117" s="694"/>
      <c r="H117" s="694"/>
      <c r="I117" s="646"/>
      <c r="J117" s="646"/>
      <c r="K117" s="635"/>
      <c r="L117" s="698"/>
      <c r="M117" s="699"/>
      <c r="N117" s="699"/>
      <c r="O117" s="699"/>
      <c r="P117" s="699"/>
      <c r="Q117" s="699"/>
      <c r="R117" s="699"/>
      <c r="S117" s="699"/>
      <c r="T117" s="699"/>
      <c r="U117" s="699"/>
      <c r="V117" s="699"/>
      <c r="W117" s="699"/>
      <c r="X117" s="699"/>
      <c r="Y117" s="699"/>
      <c r="Z117" s="699"/>
      <c r="AA117" s="699"/>
      <c r="AB117" s="699"/>
      <c r="AC117" s="699"/>
      <c r="AD117" s="699"/>
      <c r="AE117" s="699"/>
      <c r="AF117" s="699"/>
      <c r="AG117" s="699"/>
      <c r="AH117" s="699"/>
      <c r="AI117" s="699"/>
      <c r="AJ117" s="699"/>
      <c r="AK117" s="699"/>
      <c r="AL117" s="699"/>
      <c r="AM117" s="699"/>
      <c r="AN117" s="699"/>
      <c r="AO117" s="700"/>
      <c r="AP117" s="635"/>
      <c r="AQ117" s="698"/>
      <c r="AR117" s="699"/>
      <c r="AS117" s="699"/>
      <c r="AT117" s="699"/>
      <c r="AU117" s="699"/>
      <c r="AV117" s="699"/>
      <c r="AW117" s="699"/>
      <c r="AX117" s="699"/>
      <c r="AY117" s="699"/>
      <c r="AZ117" s="699"/>
      <c r="BA117" s="699"/>
      <c r="BB117" s="699"/>
      <c r="BC117" s="699"/>
      <c r="BD117" s="699"/>
      <c r="BE117" s="699"/>
      <c r="BF117" s="699"/>
      <c r="BG117" s="699"/>
      <c r="BH117" s="699"/>
      <c r="BI117" s="699"/>
      <c r="BJ117" s="699"/>
      <c r="BK117" s="699"/>
      <c r="BL117" s="699"/>
      <c r="BM117" s="699"/>
      <c r="BN117" s="699"/>
      <c r="BO117" s="699"/>
      <c r="BP117" s="699"/>
      <c r="BQ117" s="699"/>
      <c r="BR117" s="699"/>
      <c r="BS117" s="699"/>
      <c r="BT117" s="700"/>
      <c r="BU117" s="165"/>
    </row>
    <row r="118" spans="2:73" ht="15.75">
      <c r="B118" s="694"/>
      <c r="C118" s="694"/>
      <c r="D118" s="694"/>
      <c r="E118" s="694"/>
      <c r="F118" s="694"/>
      <c r="G118" s="694"/>
      <c r="H118" s="694"/>
      <c r="I118" s="646"/>
      <c r="J118" s="646"/>
      <c r="K118" s="635"/>
      <c r="L118" s="698"/>
      <c r="M118" s="699"/>
      <c r="N118" s="699"/>
      <c r="O118" s="699"/>
      <c r="P118" s="699"/>
      <c r="Q118" s="699"/>
      <c r="R118" s="699"/>
      <c r="S118" s="699"/>
      <c r="T118" s="699"/>
      <c r="U118" s="699"/>
      <c r="V118" s="699"/>
      <c r="W118" s="699"/>
      <c r="X118" s="699"/>
      <c r="Y118" s="699"/>
      <c r="Z118" s="699"/>
      <c r="AA118" s="699"/>
      <c r="AB118" s="699"/>
      <c r="AC118" s="699"/>
      <c r="AD118" s="699"/>
      <c r="AE118" s="699"/>
      <c r="AF118" s="699"/>
      <c r="AG118" s="699"/>
      <c r="AH118" s="699"/>
      <c r="AI118" s="699"/>
      <c r="AJ118" s="699"/>
      <c r="AK118" s="699"/>
      <c r="AL118" s="699"/>
      <c r="AM118" s="699"/>
      <c r="AN118" s="699"/>
      <c r="AO118" s="700"/>
      <c r="AP118" s="635"/>
      <c r="AQ118" s="698"/>
      <c r="AR118" s="699"/>
      <c r="AS118" s="699"/>
      <c r="AT118" s="699"/>
      <c r="AU118" s="699"/>
      <c r="AV118" s="699"/>
      <c r="AW118" s="699"/>
      <c r="AX118" s="699"/>
      <c r="AY118" s="699"/>
      <c r="AZ118" s="699"/>
      <c r="BA118" s="699"/>
      <c r="BB118" s="699"/>
      <c r="BC118" s="699"/>
      <c r="BD118" s="699"/>
      <c r="BE118" s="699"/>
      <c r="BF118" s="699"/>
      <c r="BG118" s="699"/>
      <c r="BH118" s="699"/>
      <c r="BI118" s="699"/>
      <c r="BJ118" s="699"/>
      <c r="BK118" s="699"/>
      <c r="BL118" s="699"/>
      <c r="BM118" s="699"/>
      <c r="BN118" s="699"/>
      <c r="BO118" s="699"/>
      <c r="BP118" s="699"/>
      <c r="BQ118" s="699"/>
      <c r="BR118" s="699"/>
      <c r="BS118" s="699"/>
      <c r="BT118" s="700"/>
      <c r="BU118" s="165"/>
    </row>
    <row r="119" spans="2:73" ht="15.75">
      <c r="B119" s="694"/>
      <c r="C119" s="694"/>
      <c r="D119" s="694"/>
      <c r="E119" s="694"/>
      <c r="F119" s="694"/>
      <c r="G119" s="694"/>
      <c r="H119" s="694"/>
      <c r="I119" s="646"/>
      <c r="J119" s="646"/>
      <c r="K119" s="635"/>
      <c r="L119" s="698"/>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699"/>
      <c r="AK119" s="699"/>
      <c r="AL119" s="699"/>
      <c r="AM119" s="699"/>
      <c r="AN119" s="699"/>
      <c r="AO119" s="700"/>
      <c r="AP119" s="635"/>
      <c r="AQ119" s="698"/>
      <c r="AR119" s="699"/>
      <c r="AS119" s="699"/>
      <c r="AT119" s="699"/>
      <c r="AU119" s="699"/>
      <c r="AV119" s="699"/>
      <c r="AW119" s="699"/>
      <c r="AX119" s="699"/>
      <c r="AY119" s="699"/>
      <c r="AZ119" s="699"/>
      <c r="BA119" s="699"/>
      <c r="BB119" s="699"/>
      <c r="BC119" s="699"/>
      <c r="BD119" s="699"/>
      <c r="BE119" s="699"/>
      <c r="BF119" s="699"/>
      <c r="BG119" s="699"/>
      <c r="BH119" s="699"/>
      <c r="BI119" s="699"/>
      <c r="BJ119" s="699"/>
      <c r="BK119" s="699"/>
      <c r="BL119" s="699"/>
      <c r="BM119" s="699"/>
      <c r="BN119" s="699"/>
      <c r="BO119" s="699"/>
      <c r="BP119" s="699"/>
      <c r="BQ119" s="699"/>
      <c r="BR119" s="699"/>
      <c r="BS119" s="699"/>
      <c r="BT119" s="700"/>
      <c r="BU119" s="165"/>
    </row>
    <row r="120" spans="2:73">
      <c r="B120" s="694"/>
      <c r="C120" s="694"/>
      <c r="D120" s="694"/>
      <c r="E120" s="694"/>
      <c r="F120" s="694"/>
      <c r="G120" s="694"/>
      <c r="H120" s="694"/>
      <c r="I120" s="646"/>
      <c r="J120" s="646"/>
      <c r="K120" s="635"/>
      <c r="L120" s="698"/>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699"/>
      <c r="AK120" s="699"/>
      <c r="AL120" s="699"/>
      <c r="AM120" s="699"/>
      <c r="AN120" s="699"/>
      <c r="AO120" s="700"/>
      <c r="AP120" s="635"/>
      <c r="AQ120" s="698"/>
      <c r="AR120" s="699"/>
      <c r="AS120" s="699"/>
      <c r="AT120" s="699"/>
      <c r="AU120" s="699"/>
      <c r="AV120" s="699"/>
      <c r="AW120" s="699"/>
      <c r="AX120" s="699"/>
      <c r="AY120" s="699"/>
      <c r="AZ120" s="699"/>
      <c r="BA120" s="699"/>
      <c r="BB120" s="699"/>
      <c r="BC120" s="699"/>
      <c r="BD120" s="699"/>
      <c r="BE120" s="699"/>
      <c r="BF120" s="699"/>
      <c r="BG120" s="699"/>
      <c r="BH120" s="699"/>
      <c r="BI120" s="699"/>
      <c r="BJ120" s="699"/>
      <c r="BK120" s="699"/>
      <c r="BL120" s="699"/>
      <c r="BM120" s="699"/>
      <c r="BN120" s="699"/>
      <c r="BO120" s="699"/>
      <c r="BP120" s="699"/>
      <c r="BQ120" s="699"/>
      <c r="BR120" s="699"/>
      <c r="BS120" s="699"/>
      <c r="BT120" s="700"/>
    </row>
    <row r="121" spans="2:73" ht="15.75">
      <c r="B121" s="694"/>
      <c r="C121" s="694"/>
      <c r="D121" s="694"/>
      <c r="E121" s="694"/>
      <c r="F121" s="694"/>
      <c r="G121" s="694"/>
      <c r="H121" s="694"/>
      <c r="I121" s="646"/>
      <c r="J121" s="646"/>
      <c r="K121" s="635"/>
      <c r="L121" s="698"/>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699"/>
      <c r="AN121" s="699"/>
      <c r="AO121" s="700"/>
      <c r="AP121" s="635"/>
      <c r="AQ121" s="698"/>
      <c r="AR121" s="699"/>
      <c r="AS121" s="699"/>
      <c r="AT121" s="699"/>
      <c r="AU121" s="699"/>
      <c r="AV121" s="699"/>
      <c r="AW121" s="699"/>
      <c r="AX121" s="699"/>
      <c r="AY121" s="699"/>
      <c r="AZ121" s="699"/>
      <c r="BA121" s="699"/>
      <c r="BB121" s="699"/>
      <c r="BC121" s="699"/>
      <c r="BD121" s="699"/>
      <c r="BE121" s="699"/>
      <c r="BF121" s="699"/>
      <c r="BG121" s="699"/>
      <c r="BH121" s="699"/>
      <c r="BI121" s="699"/>
      <c r="BJ121" s="699"/>
      <c r="BK121" s="699"/>
      <c r="BL121" s="699"/>
      <c r="BM121" s="699"/>
      <c r="BN121" s="699"/>
      <c r="BO121" s="699"/>
      <c r="BP121" s="699"/>
      <c r="BQ121" s="699"/>
      <c r="BR121" s="699"/>
      <c r="BS121" s="699"/>
      <c r="BT121" s="700"/>
      <c r="BU121" s="165"/>
    </row>
    <row r="122" spans="2:73" ht="15.75">
      <c r="B122" s="694"/>
      <c r="C122" s="694"/>
      <c r="D122" s="694"/>
      <c r="E122" s="694"/>
      <c r="F122" s="694"/>
      <c r="G122" s="694"/>
      <c r="H122" s="694"/>
      <c r="I122" s="646"/>
      <c r="J122" s="646"/>
      <c r="K122" s="635"/>
      <c r="L122" s="701"/>
      <c r="M122" s="702"/>
      <c r="N122" s="702"/>
      <c r="O122" s="702"/>
      <c r="P122" s="702"/>
      <c r="Q122" s="702"/>
      <c r="R122" s="702"/>
      <c r="S122" s="702"/>
      <c r="T122" s="702"/>
      <c r="U122" s="702"/>
      <c r="V122" s="702"/>
      <c r="W122" s="702"/>
      <c r="X122" s="702"/>
      <c r="Y122" s="702"/>
      <c r="Z122" s="702"/>
      <c r="AA122" s="702"/>
      <c r="AB122" s="702"/>
      <c r="AC122" s="702"/>
      <c r="AD122" s="702"/>
      <c r="AE122" s="702"/>
      <c r="AF122" s="702"/>
      <c r="AG122" s="702"/>
      <c r="AH122" s="702"/>
      <c r="AI122" s="702"/>
      <c r="AJ122" s="702"/>
      <c r="AK122" s="702"/>
      <c r="AL122" s="702"/>
      <c r="AM122" s="702"/>
      <c r="AN122" s="702"/>
      <c r="AO122" s="703"/>
      <c r="AP122" s="635"/>
      <c r="AQ122" s="701"/>
      <c r="AR122" s="702"/>
      <c r="AS122" s="702"/>
      <c r="AT122" s="702"/>
      <c r="AU122" s="702"/>
      <c r="AV122" s="702"/>
      <c r="AW122" s="702"/>
      <c r="AX122" s="702"/>
      <c r="AY122" s="702"/>
      <c r="AZ122" s="702"/>
      <c r="BA122" s="702"/>
      <c r="BB122" s="702"/>
      <c r="BC122" s="702"/>
      <c r="BD122" s="702"/>
      <c r="BE122" s="702"/>
      <c r="BF122" s="702"/>
      <c r="BG122" s="702"/>
      <c r="BH122" s="702"/>
      <c r="BI122" s="702"/>
      <c r="BJ122" s="702"/>
      <c r="BK122" s="702"/>
      <c r="BL122" s="702"/>
      <c r="BM122" s="702"/>
      <c r="BN122" s="702"/>
      <c r="BO122" s="702"/>
      <c r="BP122" s="702"/>
      <c r="BQ122" s="702"/>
      <c r="BR122" s="702"/>
      <c r="BS122" s="702"/>
      <c r="BT122" s="703"/>
      <c r="BU122" s="165"/>
    </row>
  </sheetData>
  <autoFilter ref="C26:BT26">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90" t="s">
        <v>509</v>
      </c>
    </row>
    <row r="14" spans="2:22" ht="15.75">
      <c r="B14" s="590"/>
    </row>
    <row r="15" spans="2:22" s="670" customFormat="1" ht="27" customHeight="1">
      <c r="B15" s="668" t="s">
        <v>690</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Normal="100" workbookViewId="0">
      <pane ySplit="16" topLeftCell="A51" activePane="bottomLeft" state="frozen"/>
      <selection pane="bottomLeft" activeCell="A62" sqref="A62"/>
    </sheetView>
  </sheetViews>
  <sheetFormatPr defaultRowHeight="15"/>
  <cols>
    <col min="1" max="1" width="9.140625" style="12"/>
    <col min="2" max="2" width="36.85546875" style="722" customWidth="1"/>
    <col min="3" max="3" width="9.140625" style="10"/>
    <col min="4" max="16384" width="9.140625" style="12"/>
  </cols>
  <sheetData>
    <row r="16" spans="2:21" ht="26.25" customHeight="1">
      <c r="B16" s="723" t="s">
        <v>566</v>
      </c>
      <c r="C16" s="762" t="s">
        <v>509</v>
      </c>
      <c r="D16" s="763"/>
      <c r="E16" s="763"/>
      <c r="F16" s="763"/>
      <c r="G16" s="763"/>
      <c r="H16" s="763"/>
      <c r="I16" s="763"/>
      <c r="J16" s="763"/>
      <c r="K16" s="763"/>
      <c r="L16" s="763"/>
      <c r="M16" s="763"/>
      <c r="N16" s="763"/>
      <c r="O16" s="763"/>
      <c r="P16" s="763"/>
      <c r="Q16" s="763"/>
      <c r="R16" s="763"/>
      <c r="S16" s="763"/>
      <c r="T16" s="763"/>
      <c r="U16" s="763"/>
    </row>
    <row r="17" spans="2:21" ht="55.5" customHeight="1">
      <c r="B17" s="724" t="s">
        <v>656</v>
      </c>
      <c r="C17" s="764" t="s">
        <v>657</v>
      </c>
      <c r="D17" s="764"/>
      <c r="E17" s="764"/>
      <c r="F17" s="764"/>
      <c r="G17" s="764"/>
      <c r="H17" s="764"/>
      <c r="I17" s="764"/>
      <c r="J17" s="764"/>
      <c r="K17" s="764"/>
      <c r="L17" s="764"/>
      <c r="M17" s="764"/>
      <c r="N17" s="764"/>
      <c r="O17" s="764"/>
      <c r="P17" s="764"/>
      <c r="Q17" s="764"/>
      <c r="R17" s="764"/>
      <c r="S17" s="764"/>
      <c r="T17" s="764"/>
      <c r="U17" s="765"/>
    </row>
    <row r="18" spans="2:21" ht="15.75">
      <c r="B18" s="725"/>
      <c r="C18" s="726"/>
      <c r="D18" s="727"/>
      <c r="E18" s="727"/>
      <c r="F18" s="727"/>
      <c r="G18" s="727"/>
      <c r="H18" s="727"/>
      <c r="I18" s="727"/>
      <c r="J18" s="727"/>
      <c r="K18" s="727"/>
      <c r="L18" s="727"/>
      <c r="M18" s="727"/>
      <c r="N18" s="727"/>
      <c r="O18" s="727"/>
      <c r="P18" s="727"/>
      <c r="Q18" s="727"/>
      <c r="R18" s="727"/>
      <c r="S18" s="727"/>
      <c r="T18" s="727"/>
      <c r="U18" s="728"/>
    </row>
    <row r="19" spans="2:21" ht="15.75">
      <c r="B19" s="725"/>
      <c r="C19" s="726" t="s">
        <v>661</v>
      </c>
      <c r="D19" s="727"/>
      <c r="E19" s="727"/>
      <c r="F19" s="727"/>
      <c r="G19" s="727"/>
      <c r="H19" s="727"/>
      <c r="I19" s="727"/>
      <c r="J19" s="727"/>
      <c r="K19" s="727"/>
      <c r="L19" s="727"/>
      <c r="M19" s="727"/>
      <c r="N19" s="727"/>
      <c r="O19" s="727"/>
      <c r="P19" s="727"/>
      <c r="Q19" s="727"/>
      <c r="R19" s="727"/>
      <c r="S19" s="727"/>
      <c r="T19" s="727"/>
      <c r="U19" s="728"/>
    </row>
    <row r="20" spans="2:21" ht="15.75">
      <c r="B20" s="725"/>
      <c r="C20" s="726"/>
      <c r="D20" s="727"/>
      <c r="E20" s="727"/>
      <c r="F20" s="727"/>
      <c r="G20" s="727"/>
      <c r="H20" s="727"/>
      <c r="I20" s="727"/>
      <c r="J20" s="727"/>
      <c r="K20" s="727"/>
      <c r="L20" s="727"/>
      <c r="M20" s="727"/>
      <c r="N20" s="727"/>
      <c r="O20" s="727"/>
      <c r="P20" s="727"/>
      <c r="Q20" s="727"/>
      <c r="R20" s="727"/>
      <c r="S20" s="727"/>
      <c r="T20" s="727"/>
      <c r="U20" s="728"/>
    </row>
    <row r="21" spans="2:21" ht="15.75">
      <c r="B21" s="725"/>
      <c r="C21" s="726" t="s">
        <v>658</v>
      </c>
      <c r="D21" s="727"/>
      <c r="E21" s="727"/>
      <c r="F21" s="727"/>
      <c r="G21" s="727"/>
      <c r="H21" s="727"/>
      <c r="I21" s="727"/>
      <c r="J21" s="727"/>
      <c r="K21" s="727"/>
      <c r="L21" s="727"/>
      <c r="M21" s="727"/>
      <c r="N21" s="727"/>
      <c r="O21" s="727"/>
      <c r="P21" s="727"/>
      <c r="Q21" s="727"/>
      <c r="R21" s="727"/>
      <c r="S21" s="727"/>
      <c r="T21" s="727"/>
      <c r="U21" s="728"/>
    </row>
    <row r="22" spans="2:21" ht="15.75">
      <c r="B22" s="725"/>
      <c r="C22" s="726"/>
      <c r="D22" s="727"/>
      <c r="E22" s="727"/>
      <c r="F22" s="727"/>
      <c r="G22" s="727"/>
      <c r="H22" s="727"/>
      <c r="I22" s="727"/>
      <c r="J22" s="727"/>
      <c r="K22" s="727"/>
      <c r="L22" s="727"/>
      <c r="M22" s="727"/>
      <c r="N22" s="727"/>
      <c r="O22" s="727"/>
      <c r="P22" s="727"/>
      <c r="Q22" s="727"/>
      <c r="R22" s="727"/>
      <c r="S22" s="727"/>
      <c r="T22" s="727"/>
      <c r="U22" s="728"/>
    </row>
    <row r="23" spans="2:21" ht="30" customHeight="1">
      <c r="B23" s="725"/>
      <c r="C23" s="761" t="s">
        <v>659</v>
      </c>
      <c r="D23" s="761"/>
      <c r="E23" s="761"/>
      <c r="F23" s="761"/>
      <c r="G23" s="761"/>
      <c r="H23" s="761"/>
      <c r="I23" s="761"/>
      <c r="J23" s="761"/>
      <c r="K23" s="761"/>
      <c r="L23" s="761"/>
      <c r="M23" s="761"/>
      <c r="N23" s="761"/>
      <c r="O23" s="761"/>
      <c r="P23" s="761"/>
      <c r="Q23" s="761"/>
      <c r="R23" s="761"/>
      <c r="S23" s="761"/>
      <c r="T23" s="727"/>
      <c r="U23" s="728"/>
    </row>
    <row r="24" spans="2:21" ht="15.75">
      <c r="B24" s="725"/>
      <c r="C24" s="726"/>
      <c r="D24" s="727"/>
      <c r="E24" s="727"/>
      <c r="F24" s="727"/>
      <c r="G24" s="727"/>
      <c r="H24" s="727"/>
      <c r="I24" s="727"/>
      <c r="J24" s="727"/>
      <c r="K24" s="727"/>
      <c r="L24" s="727"/>
      <c r="M24" s="727"/>
      <c r="N24" s="727"/>
      <c r="O24" s="727"/>
      <c r="P24" s="727"/>
      <c r="Q24" s="727"/>
      <c r="R24" s="727"/>
      <c r="S24" s="727"/>
      <c r="T24" s="727"/>
      <c r="U24" s="728"/>
    </row>
    <row r="25" spans="2:21" ht="15.75">
      <c r="B25" s="725"/>
      <c r="C25" s="726" t="s">
        <v>662</v>
      </c>
      <c r="D25" s="727"/>
      <c r="E25" s="727"/>
      <c r="F25" s="727"/>
      <c r="G25" s="727"/>
      <c r="H25" s="727"/>
      <c r="I25" s="727"/>
      <c r="J25" s="727"/>
      <c r="K25" s="727"/>
      <c r="L25" s="727"/>
      <c r="M25" s="727"/>
      <c r="N25" s="727"/>
      <c r="O25" s="727"/>
      <c r="P25" s="727"/>
      <c r="Q25" s="727"/>
      <c r="R25" s="727"/>
      <c r="S25" s="727"/>
      <c r="T25" s="727"/>
      <c r="U25" s="728"/>
    </row>
    <row r="26" spans="2:21" ht="15.75">
      <c r="B26" s="725"/>
      <c r="C26" s="726"/>
      <c r="D26" s="727"/>
      <c r="E26" s="727"/>
      <c r="F26" s="727"/>
      <c r="G26" s="727"/>
      <c r="H26" s="727"/>
      <c r="I26" s="727"/>
      <c r="J26" s="727"/>
      <c r="K26" s="727"/>
      <c r="L26" s="727"/>
      <c r="M26" s="727"/>
      <c r="N26" s="727"/>
      <c r="O26" s="727"/>
      <c r="P26" s="727"/>
      <c r="Q26" s="727"/>
      <c r="R26" s="727"/>
      <c r="S26" s="727"/>
      <c r="T26" s="727"/>
      <c r="U26" s="728"/>
    </row>
    <row r="27" spans="2:21" ht="31.5" customHeight="1">
      <c r="B27" s="725"/>
      <c r="C27" s="761" t="s">
        <v>660</v>
      </c>
      <c r="D27" s="761"/>
      <c r="E27" s="761"/>
      <c r="F27" s="761"/>
      <c r="G27" s="761"/>
      <c r="H27" s="761"/>
      <c r="I27" s="761"/>
      <c r="J27" s="761"/>
      <c r="K27" s="761"/>
      <c r="L27" s="761"/>
      <c r="M27" s="761"/>
      <c r="N27" s="761"/>
      <c r="O27" s="761"/>
      <c r="P27" s="761"/>
      <c r="Q27" s="761"/>
      <c r="R27" s="761"/>
      <c r="S27" s="761"/>
      <c r="T27" s="761"/>
      <c r="U27" s="766"/>
    </row>
    <row r="28" spans="2:21" ht="15.75">
      <c r="B28" s="725"/>
      <c r="C28" s="726"/>
      <c r="D28" s="727"/>
      <c r="E28" s="727"/>
      <c r="F28" s="727"/>
      <c r="G28" s="727"/>
      <c r="H28" s="727"/>
      <c r="I28" s="727"/>
      <c r="J28" s="727"/>
      <c r="K28" s="727"/>
      <c r="L28" s="727"/>
      <c r="M28" s="727"/>
      <c r="N28" s="727"/>
      <c r="O28" s="727"/>
      <c r="P28" s="727"/>
      <c r="Q28" s="727"/>
      <c r="R28" s="727"/>
      <c r="S28" s="727"/>
      <c r="T28" s="727"/>
      <c r="U28" s="728"/>
    </row>
    <row r="29" spans="2:21" ht="31.5" customHeight="1">
      <c r="B29" s="725"/>
      <c r="C29" s="761" t="s">
        <v>663</v>
      </c>
      <c r="D29" s="761"/>
      <c r="E29" s="761"/>
      <c r="F29" s="761"/>
      <c r="G29" s="761"/>
      <c r="H29" s="761"/>
      <c r="I29" s="761"/>
      <c r="J29" s="761"/>
      <c r="K29" s="761"/>
      <c r="L29" s="761"/>
      <c r="M29" s="761"/>
      <c r="N29" s="761"/>
      <c r="O29" s="761"/>
      <c r="P29" s="761"/>
      <c r="Q29" s="761"/>
      <c r="R29" s="761"/>
      <c r="S29" s="761"/>
      <c r="T29" s="761"/>
      <c r="U29" s="766"/>
    </row>
    <row r="30" spans="2:21" ht="15.75">
      <c r="B30" s="725"/>
      <c r="C30" s="726"/>
      <c r="D30" s="727"/>
      <c r="E30" s="727"/>
      <c r="F30" s="727"/>
      <c r="G30" s="727"/>
      <c r="H30" s="727"/>
      <c r="I30" s="727"/>
      <c r="J30" s="727"/>
      <c r="K30" s="727"/>
      <c r="L30" s="727"/>
      <c r="M30" s="727"/>
      <c r="N30" s="727"/>
      <c r="O30" s="727"/>
      <c r="P30" s="727"/>
      <c r="Q30" s="727"/>
      <c r="R30" s="727"/>
      <c r="S30" s="727"/>
      <c r="T30" s="727"/>
      <c r="U30" s="728"/>
    </row>
    <row r="31" spans="2:21" ht="15.75">
      <c r="B31" s="725"/>
      <c r="C31" s="726" t="s">
        <v>664</v>
      </c>
      <c r="D31" s="727"/>
      <c r="E31" s="727"/>
      <c r="F31" s="727"/>
      <c r="G31" s="727"/>
      <c r="H31" s="727"/>
      <c r="I31" s="727"/>
      <c r="J31" s="727"/>
      <c r="K31" s="727"/>
      <c r="L31" s="727"/>
      <c r="M31" s="727"/>
      <c r="N31" s="727"/>
      <c r="O31" s="727"/>
      <c r="P31" s="727"/>
      <c r="Q31" s="727"/>
      <c r="R31" s="727"/>
      <c r="S31" s="727"/>
      <c r="T31" s="727"/>
      <c r="U31" s="728"/>
    </row>
    <row r="32" spans="2:21" ht="15.75">
      <c r="B32" s="729"/>
      <c r="C32" s="730"/>
      <c r="D32" s="731"/>
      <c r="E32" s="731"/>
      <c r="F32" s="731"/>
      <c r="G32" s="731"/>
      <c r="H32" s="731"/>
      <c r="I32" s="731"/>
      <c r="J32" s="731"/>
      <c r="K32" s="731"/>
      <c r="L32" s="731"/>
      <c r="M32" s="731"/>
      <c r="N32" s="731"/>
      <c r="O32" s="731"/>
      <c r="P32" s="731"/>
      <c r="Q32" s="731"/>
      <c r="R32" s="731"/>
      <c r="S32" s="731"/>
      <c r="T32" s="731"/>
      <c r="U32" s="732"/>
    </row>
    <row r="33" spans="2:21" ht="39" customHeight="1">
      <c r="B33" s="733" t="s">
        <v>665</v>
      </c>
      <c r="C33" s="767" t="s">
        <v>666</v>
      </c>
      <c r="D33" s="767"/>
      <c r="E33" s="767"/>
      <c r="F33" s="767"/>
      <c r="G33" s="767"/>
      <c r="H33" s="767"/>
      <c r="I33" s="767"/>
      <c r="J33" s="767"/>
      <c r="K33" s="767"/>
      <c r="L33" s="767"/>
      <c r="M33" s="767"/>
      <c r="N33" s="767"/>
      <c r="O33" s="767"/>
      <c r="P33" s="767"/>
      <c r="Q33" s="767"/>
      <c r="R33" s="767"/>
      <c r="S33" s="767"/>
      <c r="T33" s="767"/>
      <c r="U33" s="768"/>
    </row>
    <row r="34" spans="2:21">
      <c r="B34" s="734"/>
      <c r="C34" s="735"/>
      <c r="D34" s="735"/>
      <c r="E34" s="735"/>
      <c r="F34" s="735"/>
      <c r="G34" s="735"/>
      <c r="H34" s="735"/>
      <c r="I34" s="735"/>
      <c r="J34" s="735"/>
      <c r="K34" s="735"/>
      <c r="L34" s="735"/>
      <c r="M34" s="735"/>
      <c r="N34" s="735"/>
      <c r="O34" s="735"/>
      <c r="P34" s="735"/>
      <c r="Q34" s="735"/>
      <c r="R34" s="735"/>
      <c r="S34" s="735"/>
      <c r="T34" s="735"/>
      <c r="U34" s="736"/>
    </row>
    <row r="35" spans="2:21" ht="15.75">
      <c r="B35" s="737" t="s">
        <v>667</v>
      </c>
      <c r="C35" s="738" t="s">
        <v>668</v>
      </c>
      <c r="D35" s="727"/>
      <c r="E35" s="727"/>
      <c r="F35" s="727"/>
      <c r="G35" s="727"/>
      <c r="H35" s="727"/>
      <c r="I35" s="727"/>
      <c r="J35" s="727"/>
      <c r="K35" s="727"/>
      <c r="L35" s="727"/>
      <c r="M35" s="727"/>
      <c r="N35" s="727"/>
      <c r="O35" s="727"/>
      <c r="P35" s="727"/>
      <c r="Q35" s="727"/>
      <c r="R35" s="727"/>
      <c r="S35" s="727"/>
      <c r="T35" s="727"/>
      <c r="U35" s="728"/>
    </row>
    <row r="36" spans="2:21">
      <c r="B36" s="739"/>
      <c r="C36" s="731"/>
      <c r="D36" s="731"/>
      <c r="E36" s="731"/>
      <c r="F36" s="731"/>
      <c r="G36" s="731"/>
      <c r="H36" s="731"/>
      <c r="I36" s="731"/>
      <c r="J36" s="731"/>
      <c r="K36" s="731"/>
      <c r="L36" s="731"/>
      <c r="M36" s="731"/>
      <c r="N36" s="731"/>
      <c r="O36" s="731"/>
      <c r="P36" s="731"/>
      <c r="Q36" s="731"/>
      <c r="R36" s="731"/>
      <c r="S36" s="731"/>
      <c r="T36" s="731"/>
      <c r="U36" s="732"/>
    </row>
    <row r="37" spans="2:21" ht="34.5" customHeight="1">
      <c r="B37" s="724" t="s">
        <v>669</v>
      </c>
      <c r="C37" s="769" t="s">
        <v>670</v>
      </c>
      <c r="D37" s="769"/>
      <c r="E37" s="769"/>
      <c r="F37" s="769"/>
      <c r="G37" s="769"/>
      <c r="H37" s="769"/>
      <c r="I37" s="769"/>
      <c r="J37" s="769"/>
      <c r="K37" s="769"/>
      <c r="L37" s="769"/>
      <c r="M37" s="769"/>
      <c r="N37" s="769"/>
      <c r="O37" s="769"/>
      <c r="P37" s="769"/>
      <c r="Q37" s="769"/>
      <c r="R37" s="769"/>
      <c r="S37" s="769"/>
      <c r="T37" s="769"/>
      <c r="U37" s="770"/>
    </row>
    <row r="38" spans="2:21">
      <c r="B38" s="739"/>
      <c r="C38" s="731"/>
      <c r="D38" s="731"/>
      <c r="E38" s="731"/>
      <c r="F38" s="731"/>
      <c r="G38" s="731"/>
      <c r="H38" s="731"/>
      <c r="I38" s="731"/>
      <c r="J38" s="731"/>
      <c r="K38" s="731"/>
      <c r="L38" s="731"/>
      <c r="M38" s="731"/>
      <c r="N38" s="731"/>
      <c r="O38" s="731"/>
      <c r="P38" s="731"/>
      <c r="Q38" s="731"/>
      <c r="R38" s="731"/>
      <c r="S38" s="731"/>
      <c r="T38" s="731"/>
      <c r="U38" s="732"/>
    </row>
    <row r="39" spans="2:21" ht="15.75">
      <c r="B39" s="724" t="s">
        <v>671</v>
      </c>
      <c r="C39" s="740" t="s">
        <v>672</v>
      </c>
      <c r="D39" s="735"/>
      <c r="E39" s="735"/>
      <c r="F39" s="735"/>
      <c r="G39" s="735"/>
      <c r="H39" s="735"/>
      <c r="I39" s="735"/>
      <c r="J39" s="735"/>
      <c r="K39" s="735"/>
      <c r="L39" s="735"/>
      <c r="M39" s="735"/>
      <c r="N39" s="735"/>
      <c r="O39" s="735"/>
      <c r="P39" s="735"/>
      <c r="Q39" s="735"/>
      <c r="R39" s="735"/>
      <c r="S39" s="735"/>
      <c r="T39" s="735"/>
      <c r="U39" s="736"/>
    </row>
    <row r="40" spans="2:21">
      <c r="B40" s="739"/>
      <c r="C40" s="731"/>
      <c r="D40" s="731"/>
      <c r="E40" s="731"/>
      <c r="F40" s="731"/>
      <c r="G40" s="731"/>
      <c r="H40" s="731"/>
      <c r="I40" s="731"/>
      <c r="J40" s="731"/>
      <c r="K40" s="731"/>
      <c r="L40" s="731"/>
      <c r="M40" s="731"/>
      <c r="N40" s="731"/>
      <c r="O40" s="731"/>
      <c r="P40" s="731"/>
      <c r="Q40" s="731"/>
      <c r="R40" s="731"/>
      <c r="S40" s="731"/>
      <c r="T40" s="731"/>
      <c r="U40" s="732"/>
    </row>
    <row r="41" spans="2:21" ht="38.25" customHeight="1">
      <c r="B41" s="733" t="s">
        <v>673</v>
      </c>
      <c r="C41" s="771" t="s">
        <v>674</v>
      </c>
      <c r="D41" s="771"/>
      <c r="E41" s="771"/>
      <c r="F41" s="771"/>
      <c r="G41" s="771"/>
      <c r="H41" s="771"/>
      <c r="I41" s="771"/>
      <c r="J41" s="771"/>
      <c r="K41" s="771"/>
      <c r="L41" s="771"/>
      <c r="M41" s="771"/>
      <c r="N41" s="771"/>
      <c r="O41" s="771"/>
      <c r="P41" s="771"/>
      <c r="Q41" s="771"/>
      <c r="R41" s="771"/>
      <c r="S41" s="771"/>
      <c r="T41" s="771"/>
      <c r="U41" s="772"/>
    </row>
    <row r="42" spans="2:21">
      <c r="B42" s="741"/>
      <c r="C42" s="735"/>
      <c r="D42" s="735"/>
      <c r="E42" s="735"/>
      <c r="F42" s="735"/>
      <c r="G42" s="735"/>
      <c r="H42" s="735"/>
      <c r="I42" s="735"/>
      <c r="J42" s="735"/>
      <c r="K42" s="735"/>
      <c r="L42" s="735"/>
      <c r="M42" s="735"/>
      <c r="N42" s="735"/>
      <c r="O42" s="735"/>
      <c r="P42" s="735"/>
      <c r="Q42" s="735"/>
      <c r="R42" s="735"/>
      <c r="S42" s="735"/>
      <c r="T42" s="735"/>
      <c r="U42" s="736"/>
    </row>
    <row r="43" spans="2:21" ht="15.75">
      <c r="B43" s="737" t="s">
        <v>675</v>
      </c>
      <c r="C43" s="738" t="s">
        <v>676</v>
      </c>
      <c r="D43" s="727"/>
      <c r="E43" s="727"/>
      <c r="F43" s="727"/>
      <c r="G43" s="727"/>
      <c r="H43" s="727"/>
      <c r="I43" s="727"/>
      <c r="J43" s="727"/>
      <c r="K43" s="727"/>
      <c r="L43" s="727"/>
      <c r="M43" s="727"/>
      <c r="N43" s="727"/>
      <c r="O43" s="727"/>
      <c r="P43" s="727"/>
      <c r="Q43" s="727"/>
      <c r="R43" s="727"/>
      <c r="S43" s="727"/>
      <c r="T43" s="727"/>
      <c r="U43" s="728"/>
    </row>
    <row r="44" spans="2:21">
      <c r="B44" s="742"/>
      <c r="C44" s="727"/>
      <c r="D44" s="727"/>
      <c r="E44" s="727"/>
      <c r="F44" s="727"/>
      <c r="G44" s="727"/>
      <c r="H44" s="727"/>
      <c r="I44" s="727"/>
      <c r="J44" s="727"/>
      <c r="K44" s="727"/>
      <c r="L44" s="727"/>
      <c r="M44" s="727"/>
      <c r="N44" s="727"/>
      <c r="O44" s="727"/>
      <c r="P44" s="727"/>
      <c r="Q44" s="727"/>
      <c r="R44" s="727"/>
      <c r="S44" s="727"/>
      <c r="T44" s="727"/>
      <c r="U44" s="728"/>
    </row>
    <row r="45" spans="2:21" ht="36" customHeight="1">
      <c r="B45" s="742"/>
      <c r="C45" s="759" t="s">
        <v>680</v>
      </c>
      <c r="D45" s="759"/>
      <c r="E45" s="759"/>
      <c r="F45" s="759"/>
      <c r="G45" s="759"/>
      <c r="H45" s="759"/>
      <c r="I45" s="759"/>
      <c r="J45" s="759"/>
      <c r="K45" s="759"/>
      <c r="L45" s="759"/>
      <c r="M45" s="759"/>
      <c r="N45" s="759"/>
      <c r="O45" s="759"/>
      <c r="P45" s="759"/>
      <c r="Q45" s="759"/>
      <c r="R45" s="759"/>
      <c r="S45" s="759"/>
      <c r="T45" s="759"/>
      <c r="U45" s="760"/>
    </row>
    <row r="46" spans="2:21">
      <c r="B46" s="742"/>
      <c r="C46" s="743"/>
      <c r="D46" s="727"/>
      <c r="E46" s="727"/>
      <c r="F46" s="727"/>
      <c r="G46" s="727"/>
      <c r="H46" s="727"/>
      <c r="I46" s="727"/>
      <c r="J46" s="727"/>
      <c r="K46" s="727"/>
      <c r="L46" s="727"/>
      <c r="M46" s="727"/>
      <c r="N46" s="727"/>
      <c r="O46" s="727"/>
      <c r="P46" s="727"/>
      <c r="Q46" s="727"/>
      <c r="R46" s="727"/>
      <c r="S46" s="727"/>
      <c r="T46" s="727"/>
      <c r="U46" s="728"/>
    </row>
    <row r="47" spans="2:21" ht="35.25" customHeight="1">
      <c r="B47" s="742"/>
      <c r="C47" s="759" t="s">
        <v>677</v>
      </c>
      <c r="D47" s="759"/>
      <c r="E47" s="759"/>
      <c r="F47" s="759"/>
      <c r="G47" s="759"/>
      <c r="H47" s="759"/>
      <c r="I47" s="759"/>
      <c r="J47" s="759"/>
      <c r="K47" s="759"/>
      <c r="L47" s="759"/>
      <c r="M47" s="759"/>
      <c r="N47" s="759"/>
      <c r="O47" s="759"/>
      <c r="P47" s="759"/>
      <c r="Q47" s="759"/>
      <c r="R47" s="759"/>
      <c r="S47" s="759"/>
      <c r="T47" s="759"/>
      <c r="U47" s="760"/>
    </row>
    <row r="48" spans="2:21">
      <c r="B48" s="742"/>
      <c r="C48" s="743"/>
      <c r="D48" s="727"/>
      <c r="E48" s="727"/>
      <c r="F48" s="727"/>
      <c r="G48" s="727"/>
      <c r="H48" s="727"/>
      <c r="I48" s="727"/>
      <c r="J48" s="727"/>
      <c r="K48" s="727"/>
      <c r="L48" s="727"/>
      <c r="M48" s="727"/>
      <c r="N48" s="727"/>
      <c r="O48" s="727"/>
      <c r="P48" s="727"/>
      <c r="Q48" s="727"/>
      <c r="R48" s="727"/>
      <c r="S48" s="727"/>
      <c r="T48" s="727"/>
      <c r="U48" s="728"/>
    </row>
    <row r="49" spans="2:21" ht="40.5" customHeight="1">
      <c r="B49" s="742"/>
      <c r="C49" s="759" t="s">
        <v>678</v>
      </c>
      <c r="D49" s="759"/>
      <c r="E49" s="759"/>
      <c r="F49" s="759"/>
      <c r="G49" s="759"/>
      <c r="H49" s="759"/>
      <c r="I49" s="759"/>
      <c r="J49" s="759"/>
      <c r="K49" s="759"/>
      <c r="L49" s="759"/>
      <c r="M49" s="759"/>
      <c r="N49" s="759"/>
      <c r="O49" s="759"/>
      <c r="P49" s="759"/>
      <c r="Q49" s="759"/>
      <c r="R49" s="759"/>
      <c r="S49" s="759"/>
      <c r="T49" s="759"/>
      <c r="U49" s="760"/>
    </row>
    <row r="50" spans="2:21">
      <c r="B50" s="742"/>
      <c r="C50" s="743"/>
      <c r="D50" s="727"/>
      <c r="E50" s="727"/>
      <c r="F50" s="727"/>
      <c r="G50" s="727"/>
      <c r="H50" s="727"/>
      <c r="I50" s="727"/>
      <c r="J50" s="727"/>
      <c r="K50" s="727"/>
      <c r="L50" s="727"/>
      <c r="M50" s="727"/>
      <c r="N50" s="727"/>
      <c r="O50" s="727"/>
      <c r="P50" s="727"/>
      <c r="Q50" s="727"/>
      <c r="R50" s="727"/>
      <c r="S50" s="727"/>
      <c r="T50" s="727"/>
      <c r="U50" s="728"/>
    </row>
    <row r="51" spans="2:21" ht="30" customHeight="1">
      <c r="B51" s="742"/>
      <c r="C51" s="759" t="s">
        <v>679</v>
      </c>
      <c r="D51" s="759"/>
      <c r="E51" s="759"/>
      <c r="F51" s="759"/>
      <c r="G51" s="759"/>
      <c r="H51" s="759"/>
      <c r="I51" s="759"/>
      <c r="J51" s="759"/>
      <c r="K51" s="759"/>
      <c r="L51" s="759"/>
      <c r="M51" s="759"/>
      <c r="N51" s="759"/>
      <c r="O51" s="759"/>
      <c r="P51" s="759"/>
      <c r="Q51" s="759"/>
      <c r="R51" s="759"/>
      <c r="S51" s="759"/>
      <c r="T51" s="759"/>
      <c r="U51" s="760"/>
    </row>
    <row r="52" spans="2:21" ht="15.75">
      <c r="B52" s="742"/>
      <c r="C52" s="726"/>
      <c r="D52" s="727"/>
      <c r="E52" s="727"/>
      <c r="F52" s="727"/>
      <c r="G52" s="727"/>
      <c r="H52" s="727"/>
      <c r="I52" s="727"/>
      <c r="J52" s="727"/>
      <c r="K52" s="727"/>
      <c r="L52" s="727"/>
      <c r="M52" s="727"/>
      <c r="N52" s="727"/>
      <c r="O52" s="727"/>
      <c r="P52" s="727"/>
      <c r="Q52" s="727"/>
      <c r="R52" s="727"/>
      <c r="S52" s="727"/>
      <c r="T52" s="727"/>
      <c r="U52" s="728"/>
    </row>
    <row r="53" spans="2:21" ht="31.5" customHeight="1">
      <c r="B53" s="742"/>
      <c r="C53" s="761" t="s">
        <v>681</v>
      </c>
      <c r="D53" s="761"/>
      <c r="E53" s="761"/>
      <c r="F53" s="761"/>
      <c r="G53" s="761"/>
      <c r="H53" s="761"/>
      <c r="I53" s="761"/>
      <c r="J53" s="761"/>
      <c r="K53" s="761"/>
      <c r="L53" s="761"/>
      <c r="M53" s="761"/>
      <c r="N53" s="761"/>
      <c r="O53" s="761"/>
      <c r="P53" s="761"/>
      <c r="Q53" s="761"/>
      <c r="R53" s="761"/>
      <c r="S53" s="761"/>
      <c r="T53" s="761"/>
      <c r="U53" s="766"/>
    </row>
    <row r="54" spans="2:21">
      <c r="B54" s="739"/>
      <c r="C54" s="731"/>
      <c r="D54" s="731"/>
      <c r="E54" s="731"/>
      <c r="F54" s="731"/>
      <c r="G54" s="731"/>
      <c r="H54" s="731"/>
      <c r="I54" s="731"/>
      <c r="J54" s="731"/>
      <c r="K54" s="731"/>
      <c r="L54" s="731"/>
      <c r="M54" s="731"/>
      <c r="N54" s="731"/>
      <c r="O54" s="731"/>
      <c r="P54" s="731"/>
      <c r="Q54" s="731"/>
      <c r="R54" s="731"/>
      <c r="S54" s="731"/>
      <c r="T54" s="731"/>
      <c r="U54" s="732"/>
    </row>
    <row r="55" spans="2:21" ht="48" customHeight="1">
      <c r="B55" s="724" t="s">
        <v>682</v>
      </c>
      <c r="C55" s="769" t="s">
        <v>683</v>
      </c>
      <c r="D55" s="769"/>
      <c r="E55" s="769"/>
      <c r="F55" s="769"/>
      <c r="G55" s="769"/>
      <c r="H55" s="769"/>
      <c r="I55" s="769"/>
      <c r="J55" s="769"/>
      <c r="K55" s="769"/>
      <c r="L55" s="769"/>
      <c r="M55" s="769"/>
      <c r="N55" s="769"/>
      <c r="O55" s="769"/>
      <c r="P55" s="769"/>
      <c r="Q55" s="769"/>
      <c r="R55" s="769"/>
      <c r="S55" s="769"/>
      <c r="T55" s="769"/>
      <c r="U55" s="770"/>
    </row>
    <row r="56" spans="2:21">
      <c r="B56" s="739"/>
      <c r="C56" s="731"/>
      <c r="D56" s="731"/>
      <c r="E56" s="731"/>
      <c r="F56" s="731"/>
      <c r="G56" s="731"/>
      <c r="H56" s="731"/>
      <c r="I56" s="731"/>
      <c r="J56" s="731"/>
      <c r="K56" s="731"/>
      <c r="L56" s="731"/>
      <c r="M56" s="731"/>
      <c r="N56" s="731"/>
      <c r="O56" s="731"/>
      <c r="P56" s="731"/>
      <c r="Q56" s="731"/>
      <c r="R56" s="731"/>
      <c r="S56" s="731"/>
      <c r="T56" s="731"/>
      <c r="U56" s="732"/>
    </row>
    <row r="57" spans="2:21" ht="34.5" customHeight="1">
      <c r="B57" s="724" t="s">
        <v>684</v>
      </c>
      <c r="C57" s="769" t="s">
        <v>685</v>
      </c>
      <c r="D57" s="769"/>
      <c r="E57" s="769"/>
      <c r="F57" s="769"/>
      <c r="G57" s="769"/>
      <c r="H57" s="769"/>
      <c r="I57" s="769"/>
      <c r="J57" s="769"/>
      <c r="K57" s="769"/>
      <c r="L57" s="769"/>
      <c r="M57" s="769"/>
      <c r="N57" s="769"/>
      <c r="O57" s="769"/>
      <c r="P57" s="769"/>
      <c r="Q57" s="769"/>
      <c r="R57" s="769"/>
      <c r="S57" s="769"/>
      <c r="T57" s="769"/>
      <c r="U57" s="770"/>
    </row>
    <row r="58" spans="2:21">
      <c r="B58" s="744"/>
      <c r="C58" s="731"/>
      <c r="D58" s="731"/>
      <c r="E58" s="731"/>
      <c r="F58" s="731"/>
      <c r="G58" s="731"/>
      <c r="H58" s="731"/>
      <c r="I58" s="731"/>
      <c r="J58" s="731"/>
      <c r="K58" s="731"/>
      <c r="L58" s="731"/>
      <c r="M58" s="731"/>
      <c r="N58" s="731"/>
      <c r="O58" s="731"/>
      <c r="P58" s="731"/>
      <c r="Q58" s="731"/>
      <c r="R58" s="731"/>
      <c r="S58" s="731"/>
      <c r="T58" s="731"/>
      <c r="U58" s="732"/>
    </row>
    <row r="59" spans="2:21" ht="30.75" customHeight="1">
      <c r="B59" s="733" t="s">
        <v>686</v>
      </c>
      <c r="C59" s="745" t="s">
        <v>687</v>
      </c>
      <c r="D59" s="746"/>
      <c r="E59" s="746"/>
      <c r="F59" s="746"/>
      <c r="G59" s="746"/>
      <c r="H59" s="746"/>
      <c r="I59" s="746"/>
      <c r="J59" s="746"/>
      <c r="K59" s="746"/>
      <c r="L59" s="746"/>
      <c r="M59" s="746"/>
      <c r="N59" s="746"/>
      <c r="O59" s="746"/>
      <c r="P59" s="746"/>
      <c r="Q59" s="746"/>
      <c r="R59" s="746"/>
      <c r="S59" s="746"/>
      <c r="T59" s="746"/>
      <c r="U59" s="74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90" zoomScaleNormal="90" workbookViewId="0">
      <selection activeCell="D12" sqref="D12"/>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50" t="s">
        <v>570</v>
      </c>
      <c r="C3" s="751"/>
      <c r="D3" s="751"/>
      <c r="E3" s="751"/>
      <c r="F3" s="752"/>
      <c r="G3" s="124"/>
    </row>
    <row r="4" spans="2:20" ht="16.5" customHeight="1">
      <c r="B4" s="753"/>
      <c r="C4" s="754"/>
      <c r="D4" s="754"/>
      <c r="E4" s="754"/>
      <c r="F4" s="755"/>
      <c r="G4" s="124"/>
    </row>
    <row r="5" spans="2:20" ht="71.25" customHeight="1">
      <c r="B5" s="753"/>
      <c r="C5" s="754"/>
      <c r="D5" s="754"/>
      <c r="E5" s="754"/>
      <c r="F5" s="755"/>
      <c r="G5" s="124"/>
    </row>
    <row r="6" spans="2:20" ht="21.75" customHeight="1">
      <c r="B6" s="756"/>
      <c r="C6" s="757"/>
      <c r="D6" s="757"/>
      <c r="E6" s="757"/>
      <c r="F6" s="758"/>
      <c r="G6" s="124"/>
    </row>
    <row r="8" spans="2:20" ht="21">
      <c r="B8" s="749" t="s">
        <v>484</v>
      </c>
      <c r="C8" s="749"/>
      <c r="D8" s="749"/>
      <c r="E8" s="749"/>
      <c r="F8" s="749"/>
      <c r="G8" s="749"/>
    </row>
    <row r="9" spans="2:20" ht="24.75" customHeight="1" thickBot="1">
      <c r="B9" s="116"/>
      <c r="C9" s="116"/>
      <c r="D9" s="116"/>
      <c r="E9" s="116"/>
      <c r="F9" s="116"/>
      <c r="G9" s="121"/>
    </row>
    <row r="10" spans="2:20" ht="27.75" customHeight="1" thickBot="1">
      <c r="B10" s="119" t="s">
        <v>172</v>
      </c>
      <c r="C10" s="104" t="s">
        <v>409</v>
      </c>
      <c r="D10" s="116"/>
      <c r="E10" s="116"/>
      <c r="F10" s="116"/>
      <c r="G10" s="121"/>
    </row>
    <row r="11" spans="2:20">
      <c r="B11" s="116"/>
      <c r="C11" s="116"/>
      <c r="D11" s="116"/>
      <c r="E11" s="116"/>
      <c r="F11" s="116"/>
      <c r="G11" s="121"/>
    </row>
    <row r="12" spans="2:20" s="9" customFormat="1" ht="31.5" customHeight="1" thickBot="1">
      <c r="B12" s="85" t="s">
        <v>606</v>
      </c>
      <c r="G12" s="28"/>
      <c r="L12" s="33"/>
      <c r="M12" s="33"/>
      <c r="N12" s="33"/>
      <c r="O12" s="33"/>
      <c r="P12" s="33"/>
      <c r="Q12" s="70"/>
      <c r="S12" s="8"/>
      <c r="T12" s="8"/>
    </row>
    <row r="13" spans="2:20" s="9" customFormat="1" ht="26.25" customHeight="1" thickBot="1">
      <c r="B13" s="104"/>
      <c r="C13" s="126" t="s">
        <v>647</v>
      </c>
      <c r="G13" s="111"/>
      <c r="L13" s="33"/>
      <c r="M13" s="33"/>
      <c r="N13" s="33"/>
      <c r="O13" s="33"/>
      <c r="P13" s="33"/>
      <c r="Q13" s="70"/>
      <c r="S13" s="8"/>
      <c r="T13" s="8"/>
    </row>
    <row r="14" spans="2:20" s="9" customFormat="1" ht="26.25" customHeight="1" thickBot="1">
      <c r="B14" s="104"/>
      <c r="C14" s="174" t="s">
        <v>642</v>
      </c>
      <c r="G14" s="125"/>
      <c r="L14" s="33"/>
      <c r="M14" s="33"/>
      <c r="N14" s="33"/>
      <c r="O14" s="33"/>
      <c r="P14" s="33"/>
      <c r="Q14" s="70"/>
      <c r="S14" s="8"/>
      <c r="T14" s="8"/>
    </row>
    <row r="15" spans="2:20" s="9" customFormat="1" ht="26.25" customHeight="1" thickBot="1">
      <c r="B15" s="104"/>
      <c r="C15" s="174" t="s">
        <v>643</v>
      </c>
      <c r="G15" s="125"/>
      <c r="L15" s="33"/>
      <c r="M15" s="33"/>
      <c r="N15" s="33"/>
      <c r="O15" s="33"/>
      <c r="P15" s="33"/>
      <c r="Q15" s="70"/>
      <c r="S15" s="8"/>
      <c r="T15" s="8"/>
    </row>
    <row r="16" spans="2:20" s="9" customFormat="1" ht="26.25" customHeight="1" thickBot="1">
      <c r="B16" s="104"/>
      <c r="C16" s="174" t="s">
        <v>644</v>
      </c>
      <c r="G16" s="125"/>
      <c r="L16" s="33"/>
      <c r="M16" s="33"/>
      <c r="N16" s="33"/>
      <c r="O16" s="33"/>
      <c r="P16" s="33"/>
      <c r="Q16" s="70"/>
      <c r="S16" s="8"/>
      <c r="T16" s="8"/>
    </row>
    <row r="17" spans="2:20" s="9" customFormat="1" ht="26.25" customHeight="1" thickBot="1">
      <c r="B17" s="104"/>
      <c r="C17" s="126" t="s">
        <v>645</v>
      </c>
      <c r="G17" s="111"/>
      <c r="L17" s="33"/>
      <c r="M17" s="33"/>
      <c r="N17" s="33"/>
      <c r="O17" s="33"/>
      <c r="P17" s="33"/>
      <c r="Q17" s="70"/>
      <c r="S17" s="8"/>
      <c r="T17" s="8"/>
    </row>
    <row r="18" spans="2:20" s="9" customFormat="1" ht="26.25" customHeight="1" thickBot="1">
      <c r="B18" s="104"/>
      <c r="C18" s="126" t="s">
        <v>646</v>
      </c>
      <c r="G18" s="125"/>
      <c r="L18" s="33"/>
      <c r="M18" s="33"/>
      <c r="N18" s="33"/>
      <c r="O18" s="33"/>
      <c r="P18" s="33"/>
      <c r="Q18" s="70"/>
      <c r="S18" s="8"/>
      <c r="T18" s="8"/>
    </row>
    <row r="19" spans="2:20" s="9" customFormat="1" ht="26.25" customHeight="1" thickBot="1">
      <c r="B19" s="104"/>
      <c r="C19" s="126" t="s">
        <v>648</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545</v>
      </c>
      <c r="C21" s="245" t="s">
        <v>474</v>
      </c>
      <c r="D21" s="245" t="s">
        <v>450</v>
      </c>
      <c r="E21" s="245" t="s">
        <v>442</v>
      </c>
      <c r="F21" s="245" t="s">
        <v>558</v>
      </c>
      <c r="G21" s="40"/>
      <c r="M21" s="25"/>
      <c r="T21" s="25"/>
    </row>
    <row r="22" spans="2:20" s="105" customFormat="1" ht="36" customHeight="1">
      <c r="B22" s="649" t="s">
        <v>548</v>
      </c>
      <c r="C22" s="655" t="s">
        <v>440</v>
      </c>
      <c r="D22" s="658" t="s">
        <v>446</v>
      </c>
      <c r="E22" s="662" t="s">
        <v>605</v>
      </c>
      <c r="F22" s="658" t="s">
        <v>451</v>
      </c>
      <c r="G22" s="176"/>
      <c r="M22" s="647"/>
      <c r="T22" s="647"/>
    </row>
    <row r="23" spans="2:20" s="105" customFormat="1" ht="35.25" customHeight="1">
      <c r="B23" s="650" t="s">
        <v>461</v>
      </c>
      <c r="C23" s="656" t="s">
        <v>441</v>
      </c>
      <c r="D23" s="659" t="s">
        <v>447</v>
      </c>
      <c r="E23" s="663" t="s">
        <v>605</v>
      </c>
      <c r="F23" s="659" t="s">
        <v>451</v>
      </c>
      <c r="G23" s="176"/>
      <c r="M23" s="647"/>
      <c r="T23" s="647"/>
    </row>
    <row r="24" spans="2:20" s="105" customFormat="1" ht="34.5" customHeight="1">
      <c r="B24" s="650" t="s">
        <v>458</v>
      </c>
      <c r="C24" s="656" t="s">
        <v>441</v>
      </c>
      <c r="D24" s="659" t="s">
        <v>448</v>
      </c>
      <c r="E24" s="663" t="s">
        <v>605</v>
      </c>
      <c r="F24" s="659" t="s">
        <v>451</v>
      </c>
      <c r="G24" s="176"/>
      <c r="M24" s="647"/>
      <c r="T24" s="647"/>
    </row>
    <row r="25" spans="2:20" s="105" customFormat="1" ht="32.25" customHeight="1">
      <c r="B25" s="651" t="s">
        <v>459</v>
      </c>
      <c r="C25" s="656" t="s">
        <v>440</v>
      </c>
      <c r="D25" s="659" t="s">
        <v>449</v>
      </c>
      <c r="E25" s="664" t="s">
        <v>624</v>
      </c>
      <c r="F25" s="667"/>
      <c r="G25" s="176"/>
      <c r="M25" s="647"/>
      <c r="T25" s="647"/>
    </row>
    <row r="26" spans="2:20" s="105" customFormat="1" ht="30.75" customHeight="1">
      <c r="B26" s="652" t="s">
        <v>546</v>
      </c>
      <c r="C26" s="656" t="s">
        <v>440</v>
      </c>
      <c r="D26" s="659"/>
      <c r="E26" s="664"/>
      <c r="F26" s="667"/>
      <c r="G26" s="176"/>
      <c r="M26" s="647"/>
      <c r="T26" s="647"/>
    </row>
    <row r="27" spans="2:20" s="105" customFormat="1" ht="32.25" customHeight="1">
      <c r="B27" s="653" t="s">
        <v>547</v>
      </c>
      <c r="C27" s="656" t="s">
        <v>440</v>
      </c>
      <c r="D27" s="660" t="s">
        <v>543</v>
      </c>
      <c r="E27" s="664"/>
      <c r="F27" s="667"/>
      <c r="G27" s="176"/>
      <c r="M27" s="647"/>
      <c r="T27" s="647"/>
    </row>
    <row r="28" spans="2:20" s="105" customFormat="1" ht="27" customHeight="1">
      <c r="B28" s="651" t="s">
        <v>460</v>
      </c>
      <c r="C28" s="656" t="s">
        <v>443</v>
      </c>
      <c r="D28" s="659" t="s">
        <v>485</v>
      </c>
      <c r="E28" s="664" t="s">
        <v>462</v>
      </c>
      <c r="F28" s="667"/>
      <c r="G28" s="176"/>
      <c r="M28" s="647"/>
      <c r="T28" s="647"/>
    </row>
    <row r="29" spans="2:20" s="105" customFormat="1" ht="27" customHeight="1">
      <c r="B29" s="653" t="s">
        <v>455</v>
      </c>
      <c r="C29" s="656" t="s">
        <v>440</v>
      </c>
      <c r="D29" s="659"/>
      <c r="E29" s="664"/>
      <c r="F29" s="659" t="s">
        <v>410</v>
      </c>
      <c r="G29" s="176"/>
      <c r="M29" s="647"/>
      <c r="T29" s="647"/>
    </row>
    <row r="30" spans="2:20" s="105" customFormat="1" ht="32.25" customHeight="1">
      <c r="B30" s="651" t="s">
        <v>208</v>
      </c>
      <c r="C30" s="656" t="s">
        <v>445</v>
      </c>
      <c r="D30" s="659" t="s">
        <v>560</v>
      </c>
      <c r="E30" s="665"/>
      <c r="F30" s="659" t="s">
        <v>559</v>
      </c>
      <c r="G30" s="648"/>
      <c r="M30" s="647"/>
    </row>
    <row r="31" spans="2:20" s="105" customFormat="1" ht="27.75" customHeight="1">
      <c r="B31" s="654" t="s">
        <v>544</v>
      </c>
      <c r="C31" s="657" t="s">
        <v>444</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413</v>
      </c>
      <c r="B1" s="8" t="s">
        <v>41</v>
      </c>
      <c r="C1" s="122" t="s">
        <v>235</v>
      </c>
      <c r="D1" s="8" t="s">
        <v>418</v>
      </c>
      <c r="E1" s="122" t="s">
        <v>453</v>
      </c>
      <c r="F1" s="122" t="s">
        <v>554</v>
      </c>
      <c r="G1" s="122" t="s">
        <v>588</v>
      </c>
      <c r="H1" s="122" t="s">
        <v>599</v>
      </c>
    </row>
    <row r="2" spans="1:8">
      <c r="A2" s="12" t="s">
        <v>29</v>
      </c>
      <c r="B2" s="12" t="s">
        <v>27</v>
      </c>
      <c r="C2" s="10">
        <v>2006</v>
      </c>
      <c r="D2" s="12" t="s">
        <v>419</v>
      </c>
      <c r="E2" s="10">
        <f>'2. LRAMVA Threshold'!D9</f>
        <v>0</v>
      </c>
      <c r="F2" s="26" t="s">
        <v>171</v>
      </c>
      <c r="G2" s="12" t="s">
        <v>589</v>
      </c>
      <c r="H2" s="12" t="s">
        <v>607</v>
      </c>
    </row>
    <row r="3" spans="1:8">
      <c r="A3" s="12" t="s">
        <v>374</v>
      </c>
      <c r="B3" s="12" t="s">
        <v>27</v>
      </c>
      <c r="C3" s="10">
        <v>2007</v>
      </c>
      <c r="D3" s="12" t="s">
        <v>420</v>
      </c>
      <c r="E3" s="10">
        <f>'2. LRAMVA Threshold'!D24</f>
        <v>0</v>
      </c>
      <c r="F3" s="12" t="s">
        <v>555</v>
      </c>
      <c r="G3" s="12" t="s">
        <v>590</v>
      </c>
      <c r="H3" s="12" t="s">
        <v>600</v>
      </c>
    </row>
    <row r="4" spans="1:8">
      <c r="A4" s="12" t="s">
        <v>375</v>
      </c>
      <c r="B4" s="12" t="s">
        <v>28</v>
      </c>
      <c r="C4" s="10">
        <v>2008</v>
      </c>
      <c r="D4" s="12" t="s">
        <v>421</v>
      </c>
      <c r="F4" s="12" t="s">
        <v>170</v>
      </c>
      <c r="G4" s="12" t="s">
        <v>591</v>
      </c>
    </row>
    <row r="5" spans="1:8">
      <c r="A5" s="12" t="s">
        <v>376</v>
      </c>
      <c r="B5" s="12" t="s">
        <v>28</v>
      </c>
      <c r="C5" s="10">
        <v>2009</v>
      </c>
      <c r="F5" s="12" t="s">
        <v>371</v>
      </c>
      <c r="G5" s="12" t="s">
        <v>592</v>
      </c>
    </row>
    <row r="6" spans="1:8">
      <c r="A6" s="12" t="s">
        <v>377</v>
      </c>
      <c r="B6" s="12" t="s">
        <v>28</v>
      </c>
      <c r="C6" s="10">
        <v>2010</v>
      </c>
      <c r="F6" s="12" t="s">
        <v>372</v>
      </c>
      <c r="G6" s="12" t="s">
        <v>593</v>
      </c>
    </row>
    <row r="7" spans="1:8">
      <c r="A7" s="12" t="s">
        <v>378</v>
      </c>
      <c r="B7" s="12" t="s">
        <v>28</v>
      </c>
      <c r="C7" s="10">
        <v>2011</v>
      </c>
      <c r="F7" s="12" t="s">
        <v>373</v>
      </c>
      <c r="G7" s="12" t="s">
        <v>594</v>
      </c>
    </row>
    <row r="8" spans="1:8">
      <c r="A8" s="12" t="s">
        <v>379</v>
      </c>
      <c r="B8" s="12" t="s">
        <v>28</v>
      </c>
      <c r="C8" s="10">
        <v>2012</v>
      </c>
      <c r="F8" s="12" t="s">
        <v>563</v>
      </c>
      <c r="G8" s="12" t="s">
        <v>595</v>
      </c>
    </row>
    <row r="9" spans="1:8">
      <c r="A9" s="12" t="s">
        <v>380</v>
      </c>
      <c r="B9" s="12" t="s">
        <v>28</v>
      </c>
      <c r="C9" s="10">
        <v>2013</v>
      </c>
      <c r="G9" s="12" t="s">
        <v>596</v>
      </c>
    </row>
    <row r="10" spans="1:8">
      <c r="A10" s="12" t="s">
        <v>381</v>
      </c>
      <c r="B10" s="12" t="s">
        <v>28</v>
      </c>
      <c r="C10" s="10">
        <v>2014</v>
      </c>
      <c r="G10" s="12" t="s">
        <v>597</v>
      </c>
    </row>
    <row r="11" spans="1:8">
      <c r="A11" s="12" t="s">
        <v>382</v>
      </c>
      <c r="B11" s="12" t="s">
        <v>28</v>
      </c>
      <c r="C11" s="10">
        <v>2015</v>
      </c>
      <c r="G11" s="12" t="s">
        <v>598</v>
      </c>
    </row>
    <row r="12" spans="1:8">
      <c r="A12" s="12" t="s">
        <v>383</v>
      </c>
      <c r="B12" s="12" t="s">
        <v>28</v>
      </c>
      <c r="C12" s="10">
        <v>2016</v>
      </c>
    </row>
    <row r="13" spans="1:8">
      <c r="A13" s="12" t="s">
        <v>384</v>
      </c>
      <c r="B13" s="12" t="s">
        <v>28</v>
      </c>
      <c r="C13" s="10">
        <v>2017</v>
      </c>
    </row>
    <row r="14" spans="1:8">
      <c r="A14" s="12" t="s">
        <v>385</v>
      </c>
      <c r="B14" s="12" t="s">
        <v>28</v>
      </c>
      <c r="C14" s="10">
        <v>2018</v>
      </c>
    </row>
    <row r="15" spans="1:8">
      <c r="A15" s="12" t="s">
        <v>386</v>
      </c>
      <c r="B15" s="12" t="s">
        <v>28</v>
      </c>
      <c r="C15" s="10">
        <v>2019</v>
      </c>
    </row>
    <row r="16" spans="1:8">
      <c r="A16" s="12" t="s">
        <v>387</v>
      </c>
      <c r="B16" s="12" t="s">
        <v>28</v>
      </c>
      <c r="C16" s="10">
        <v>2020</v>
      </c>
    </row>
    <row r="17" spans="1:2">
      <c r="A17" s="12" t="s">
        <v>388</v>
      </c>
      <c r="B17" s="12" t="s">
        <v>28</v>
      </c>
    </row>
    <row r="18" spans="1:2">
      <c r="A18" s="12" t="s">
        <v>389</v>
      </c>
      <c r="B18" s="12" t="s">
        <v>28</v>
      </c>
    </row>
    <row r="19" spans="1:2">
      <c r="A19" s="12" t="s">
        <v>390</v>
      </c>
      <c r="B19" s="12" t="s">
        <v>28</v>
      </c>
    </row>
    <row r="20" spans="1:2">
      <c r="A20" s="12" t="s">
        <v>391</v>
      </c>
      <c r="B20" s="12" t="s">
        <v>28</v>
      </c>
    </row>
    <row r="21" spans="1:2">
      <c r="A21" s="12" t="s">
        <v>392</v>
      </c>
      <c r="B21" s="12" t="s">
        <v>28</v>
      </c>
    </row>
    <row r="22" spans="1:2">
      <c r="A22" s="12" t="s">
        <v>393</v>
      </c>
      <c r="B22" s="12" t="s">
        <v>28</v>
      </c>
    </row>
    <row r="23" spans="1:2">
      <c r="A23" s="12" t="s">
        <v>394</v>
      </c>
      <c r="B23" s="12" t="s">
        <v>28</v>
      </c>
    </row>
    <row r="24" spans="1:2">
      <c r="A24" s="12" t="s">
        <v>395</v>
      </c>
      <c r="B24" s="12" t="s">
        <v>28</v>
      </c>
    </row>
    <row r="25" spans="1:2">
      <c r="A25" s="12" t="s">
        <v>396</v>
      </c>
      <c r="B25" s="12" t="s">
        <v>28</v>
      </c>
    </row>
    <row r="26" spans="1:2">
      <c r="A26" s="12" t="s">
        <v>32</v>
      </c>
      <c r="B26" s="12" t="s">
        <v>27</v>
      </c>
    </row>
    <row r="27" spans="1:2">
      <c r="A27" s="12" t="s">
        <v>397</v>
      </c>
      <c r="B27" s="12" t="s">
        <v>28</v>
      </c>
    </row>
    <row r="28" spans="1:2">
      <c r="A28" s="12" t="s">
        <v>398</v>
      </c>
      <c r="B28" s="12" t="s">
        <v>28</v>
      </c>
    </row>
    <row r="29" spans="1:2">
      <c r="A29" s="12" t="s">
        <v>399</v>
      </c>
      <c r="B29" s="12" t="s">
        <v>28</v>
      </c>
    </row>
    <row r="30" spans="1:2">
      <c r="A30" s="12" t="s">
        <v>30</v>
      </c>
      <c r="B30" s="12" t="s">
        <v>28</v>
      </c>
    </row>
    <row r="31" spans="1:2">
      <c r="A31" s="12" t="s">
        <v>400</v>
      </c>
      <c r="B31" s="12" t="s">
        <v>28</v>
      </c>
    </row>
    <row r="32" spans="1:2">
      <c r="A32" s="12" t="s">
        <v>401</v>
      </c>
      <c r="B32" s="12" t="s">
        <v>28</v>
      </c>
    </row>
    <row r="33" spans="1:2">
      <c r="A33" s="12" t="s">
        <v>402</v>
      </c>
      <c r="B33" s="12" t="s">
        <v>28</v>
      </c>
    </row>
    <row r="34" spans="1:2">
      <c r="A34" s="12" t="s">
        <v>403</v>
      </c>
      <c r="B34" s="12" t="s">
        <v>28</v>
      </c>
    </row>
    <row r="35" spans="1:2">
      <c r="A35" s="12" t="s">
        <v>404</v>
      </c>
      <c r="B35" s="12" t="s">
        <v>28</v>
      </c>
    </row>
    <row r="36" spans="1:2">
      <c r="A36" s="12" t="s">
        <v>405</v>
      </c>
      <c r="B36" s="12" t="s">
        <v>28</v>
      </c>
    </row>
    <row r="37" spans="1:2">
      <c r="A37" s="12" t="s">
        <v>406</v>
      </c>
      <c r="B37" s="12" t="s">
        <v>28</v>
      </c>
    </row>
    <row r="38" spans="1:2">
      <c r="A38" s="12" t="s">
        <v>407</v>
      </c>
      <c r="B38" s="12" t="s">
        <v>28</v>
      </c>
    </row>
    <row r="39" spans="1:2">
      <c r="A39" s="12" t="s">
        <v>408</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opLeftCell="A13" zoomScale="90" zoomScaleNormal="90" workbookViewId="0">
      <selection activeCell="I21" sqref="I21"/>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556</v>
      </c>
      <c r="D6" s="17"/>
      <c r="E6" s="9"/>
      <c r="T6" s="9"/>
      <c r="V6" s="8"/>
    </row>
    <row r="7" spans="2:22" ht="21" customHeight="1">
      <c r="B7" s="539"/>
      <c r="C7" s="17"/>
      <c r="D7" s="17"/>
      <c r="E7" s="9"/>
      <c r="T7" s="9"/>
      <c r="V7" s="8"/>
    </row>
    <row r="8" spans="2:22" ht="24.75" customHeight="1">
      <c r="B8" s="119" t="s">
        <v>240</v>
      </c>
      <c r="C8" s="191"/>
      <c r="D8" s="603"/>
      <c r="E8" s="9"/>
      <c r="T8" s="9"/>
      <c r="V8" s="8"/>
    </row>
    <row r="9" spans="2:22" ht="41.25" customHeight="1">
      <c r="B9" s="553" t="s">
        <v>525</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561</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512</v>
      </c>
      <c r="C13" s="17"/>
      <c r="F13" s="187" t="s">
        <v>513</v>
      </c>
      <c r="G13" s="36"/>
      <c r="H13" s="31"/>
      <c r="I13" s="9"/>
      <c r="J13" s="186" t="s">
        <v>510</v>
      </c>
      <c r="N13" s="105"/>
      <c r="P13" s="9"/>
      <c r="Q13" s="189"/>
      <c r="R13" s="42"/>
      <c r="T13" s="188"/>
      <c r="U13" s="188"/>
    </row>
    <row r="14" spans="2:22" ht="29.25" customHeight="1" thickBot="1">
      <c r="B14" s="126" t="s">
        <v>552</v>
      </c>
      <c r="D14" s="544" t="s">
        <v>515</v>
      </c>
      <c r="E14" s="132"/>
      <c r="F14" s="126" t="s">
        <v>553</v>
      </c>
      <c r="H14" s="544" t="s">
        <v>515</v>
      </c>
      <c r="J14" s="126" t="s">
        <v>520</v>
      </c>
      <c r="L14" s="134"/>
      <c r="N14" s="105"/>
      <c r="Q14" s="101"/>
      <c r="R14" s="98"/>
    </row>
    <row r="15" spans="2:22" ht="26.25" customHeight="1" thickBot="1">
      <c r="B15" s="126" t="s">
        <v>427</v>
      </c>
      <c r="C15" s="108"/>
      <c r="D15" s="544" t="s">
        <v>242</v>
      </c>
      <c r="F15" s="126" t="s">
        <v>417</v>
      </c>
      <c r="G15" s="129"/>
      <c r="H15" s="544" t="s">
        <v>242</v>
      </c>
      <c r="I15" s="17"/>
      <c r="J15" s="126" t="s">
        <v>521</v>
      </c>
      <c r="L15" s="134"/>
      <c r="M15" s="105"/>
      <c r="Q15" s="110"/>
      <c r="R15" s="98"/>
    </row>
    <row r="16" spans="2:22" ht="28.5" customHeight="1" thickBot="1">
      <c r="B16" s="126" t="s">
        <v>457</v>
      </c>
      <c r="C16" s="108"/>
      <c r="D16" s="545" t="s">
        <v>508</v>
      </c>
      <c r="E16" s="105"/>
      <c r="F16" s="126" t="s">
        <v>437</v>
      </c>
      <c r="G16" s="127"/>
      <c r="H16" s="545" t="s">
        <v>508</v>
      </c>
      <c r="I16" s="105"/>
      <c r="K16" s="197"/>
      <c r="L16" s="197"/>
      <c r="M16" s="197"/>
      <c r="N16" s="197"/>
      <c r="Q16" s="117"/>
      <c r="R16" s="98"/>
    </row>
    <row r="17" spans="1:21" ht="29.25" customHeight="1" thickBot="1">
      <c r="B17" s="126" t="s">
        <v>424</v>
      </c>
      <c r="C17" s="108"/>
      <c r="D17" s="134">
        <v>0</v>
      </c>
      <c r="E17" s="123"/>
      <c r="F17" s="126" t="s">
        <v>438</v>
      </c>
      <c r="G17" s="605" t="s">
        <v>365</v>
      </c>
      <c r="H17" s="244">
        <f>SUM(R52,R55,R58,R61,R64,R67)</f>
        <v>0</v>
      </c>
      <c r="I17" s="17"/>
      <c r="K17" s="197"/>
      <c r="L17" s="197"/>
      <c r="M17" s="197"/>
      <c r="N17" s="197"/>
      <c r="P17" s="101"/>
      <c r="Q17" s="101"/>
      <c r="R17" s="98"/>
    </row>
    <row r="18" spans="1:21" ht="27.75" customHeight="1" thickBot="1">
      <c r="E18" s="9"/>
      <c r="F18" s="126" t="s">
        <v>439</v>
      </c>
      <c r="G18" s="605" t="s">
        <v>366</v>
      </c>
      <c r="H18" s="133">
        <f>-SUM(R53,R56,R59,R62,R65,R68)</f>
        <v>0</v>
      </c>
      <c r="I18" s="17"/>
      <c r="J18" s="117"/>
      <c r="K18" s="117"/>
      <c r="L18" s="117"/>
      <c r="M18" s="117"/>
      <c r="N18" s="117"/>
      <c r="P18" s="117"/>
      <c r="Q18" s="117"/>
      <c r="R18" s="98"/>
    </row>
    <row r="19" spans="1:21" ht="27.75" customHeight="1" thickBot="1">
      <c r="E19" s="9"/>
      <c r="F19" s="126" t="s">
        <v>411</v>
      </c>
      <c r="G19" s="605" t="s">
        <v>367</v>
      </c>
      <c r="H19" s="190">
        <f>R82</f>
        <v>0</v>
      </c>
      <c r="I19" s="17"/>
      <c r="J19" s="117"/>
      <c r="P19" s="117"/>
      <c r="Q19" s="117"/>
      <c r="R19" s="98"/>
    </row>
    <row r="20" spans="1:21" ht="27.75" customHeight="1">
      <c r="C20" s="32"/>
      <c r="D20" s="32"/>
      <c r="E20" s="32"/>
      <c r="F20" s="126" t="s">
        <v>514</v>
      </c>
      <c r="G20" s="605" t="s">
        <v>452</v>
      </c>
      <c r="H20" s="190">
        <f>H17-H18+H19</f>
        <v>0</v>
      </c>
      <c r="I20" s="105"/>
      <c r="P20" s="117"/>
      <c r="Q20" s="117"/>
      <c r="R20" s="98"/>
    </row>
    <row r="21" spans="1:21" ht="22.5" customHeight="1">
      <c r="A21" s="28"/>
      <c r="E21" s="9"/>
    </row>
    <row r="22" spans="1:21" ht="13.5" customHeight="1">
      <c r="A22" s="28"/>
      <c r="B22" s="120" t="s">
        <v>422</v>
      </c>
      <c r="C22" s="35"/>
      <c r="E22" s="9"/>
    </row>
    <row r="23" spans="1:21" ht="13.5" customHeight="1">
      <c r="A23" s="28"/>
      <c r="B23" s="120"/>
      <c r="C23" s="35"/>
      <c r="E23" s="9"/>
    </row>
    <row r="24" spans="1:21" ht="138" customHeight="1">
      <c r="A24" s="28"/>
      <c r="B24" s="775" t="s">
        <v>651</v>
      </c>
      <c r="C24" s="775"/>
      <c r="D24" s="775"/>
      <c r="E24" s="775"/>
      <c r="F24" s="775"/>
      <c r="G24" s="775"/>
    </row>
    <row r="25" spans="1:21" ht="14.25" customHeight="1">
      <c r="A25" s="28"/>
      <c r="B25" s="550"/>
      <c r="C25" s="550"/>
      <c r="D25" s="540"/>
      <c r="E25" s="540"/>
      <c r="F25" s="540"/>
      <c r="G25" s="550"/>
    </row>
    <row r="26" spans="1:21" s="17" customFormat="1" ht="27" customHeight="1">
      <c r="B26" s="776" t="s">
        <v>511</v>
      </c>
      <c r="C26" s="777"/>
      <c r="D26" s="135" t="s">
        <v>41</v>
      </c>
      <c r="E26" s="136" t="s">
        <v>572</v>
      </c>
      <c r="F26" s="136" t="s">
        <v>411</v>
      </c>
      <c r="G26" s="137" t="s">
        <v>412</v>
      </c>
      <c r="T26" s="138"/>
      <c r="U26" s="138"/>
    </row>
    <row r="27" spans="1:21" ht="20.25" customHeight="1">
      <c r="B27" s="773" t="s">
        <v>29</v>
      </c>
      <c r="C27" s="774"/>
      <c r="D27" s="640" t="s">
        <v>27</v>
      </c>
      <c r="E27" s="140">
        <f>SUM(D52:D81)</f>
        <v>0</v>
      </c>
      <c r="F27" s="141">
        <f>D82</f>
        <v>0</v>
      </c>
      <c r="G27" s="140">
        <f>E27+F27</f>
        <v>0</v>
      </c>
    </row>
    <row r="28" spans="1:21" ht="20.25" customHeight="1">
      <c r="B28" s="773" t="s">
        <v>374</v>
      </c>
      <c r="C28" s="774"/>
      <c r="D28" s="640" t="s">
        <v>27</v>
      </c>
      <c r="E28" s="142">
        <f>SUM(E52:E81)</f>
        <v>0</v>
      </c>
      <c r="F28" s="143">
        <f>E82</f>
        <v>0</v>
      </c>
      <c r="G28" s="142">
        <f>E28+F28</f>
        <v>0</v>
      </c>
    </row>
    <row r="29" spans="1:21" ht="20.25" customHeight="1">
      <c r="B29" s="773"/>
      <c r="C29" s="774"/>
      <c r="D29" s="640"/>
      <c r="E29" s="142">
        <f>SUM(F52:F81)</f>
        <v>0</v>
      </c>
      <c r="F29" s="143">
        <f>F82</f>
        <v>0</v>
      </c>
      <c r="G29" s="142">
        <f t="shared" ref="G29:G32" si="0">E29+F29</f>
        <v>0</v>
      </c>
    </row>
    <row r="30" spans="1:21" ht="20.25" customHeight="1">
      <c r="B30" s="773"/>
      <c r="C30" s="774"/>
      <c r="D30" s="640"/>
      <c r="E30" s="142">
        <f>SUM(G52:G81)</f>
        <v>0</v>
      </c>
      <c r="F30" s="143">
        <f>G82</f>
        <v>0</v>
      </c>
      <c r="G30" s="142">
        <f t="shared" si="0"/>
        <v>0</v>
      </c>
    </row>
    <row r="31" spans="1:21" ht="20.25" customHeight="1">
      <c r="B31" s="773"/>
      <c r="C31" s="774"/>
      <c r="D31" s="640"/>
      <c r="E31" s="142">
        <f>SUM(H52:H81)</f>
        <v>0</v>
      </c>
      <c r="F31" s="143">
        <f>H82</f>
        <v>0</v>
      </c>
      <c r="G31" s="142">
        <f>E31+F31</f>
        <v>0</v>
      </c>
    </row>
    <row r="32" spans="1:21" ht="20.25" customHeight="1">
      <c r="B32" s="773"/>
      <c r="C32" s="774"/>
      <c r="D32" s="640"/>
      <c r="E32" s="142">
        <f>SUM(I52:I81)</f>
        <v>0</v>
      </c>
      <c r="F32" s="143">
        <f>I82</f>
        <v>0</v>
      </c>
      <c r="G32" s="142">
        <f t="shared" si="0"/>
        <v>0</v>
      </c>
    </row>
    <row r="33" spans="2:22" ht="20.25" customHeight="1">
      <c r="B33" s="773"/>
      <c r="C33" s="774"/>
      <c r="D33" s="640"/>
      <c r="E33" s="142">
        <f>SUM(J52:J81)</f>
        <v>0</v>
      </c>
      <c r="F33" s="143">
        <f>J82</f>
        <v>0</v>
      </c>
      <c r="G33" s="142">
        <f>E33+F33</f>
        <v>0</v>
      </c>
    </row>
    <row r="34" spans="2:22" ht="20.25" customHeight="1">
      <c r="B34" s="773"/>
      <c r="C34" s="774"/>
      <c r="D34" s="640"/>
      <c r="E34" s="142">
        <f>SUM(K52:K81)</f>
        <v>0</v>
      </c>
      <c r="F34" s="143">
        <f>K82</f>
        <v>0</v>
      </c>
      <c r="G34" s="142">
        <f t="shared" ref="G34:G40" si="1">E34+F34</f>
        <v>0</v>
      </c>
    </row>
    <row r="35" spans="2:22" ht="20.25" customHeight="1">
      <c r="B35" s="773"/>
      <c r="C35" s="774"/>
      <c r="D35" s="640"/>
      <c r="E35" s="142">
        <f>SUM(L52:L81)</f>
        <v>0</v>
      </c>
      <c r="F35" s="143">
        <f>L82</f>
        <v>0</v>
      </c>
      <c r="G35" s="142">
        <f t="shared" si="1"/>
        <v>0</v>
      </c>
    </row>
    <row r="36" spans="2:22" ht="20.25" customHeight="1">
      <c r="B36" s="773"/>
      <c r="C36" s="774"/>
      <c r="D36" s="640"/>
      <c r="E36" s="142">
        <f>SUM(M52:M81)</f>
        <v>0</v>
      </c>
      <c r="F36" s="143">
        <f>M82</f>
        <v>0</v>
      </c>
      <c r="G36" s="142">
        <f t="shared" si="1"/>
        <v>0</v>
      </c>
    </row>
    <row r="37" spans="2:22" ht="20.25" customHeight="1">
      <c r="B37" s="773"/>
      <c r="C37" s="774"/>
      <c r="D37" s="640"/>
      <c r="E37" s="142">
        <f>SUM(N52:N81)</f>
        <v>0</v>
      </c>
      <c r="F37" s="143">
        <f>N82</f>
        <v>0</v>
      </c>
      <c r="G37" s="142">
        <f t="shared" si="1"/>
        <v>0</v>
      </c>
    </row>
    <row r="38" spans="2:22" ht="20.25" customHeight="1">
      <c r="B38" s="773"/>
      <c r="C38" s="774"/>
      <c r="D38" s="640"/>
      <c r="E38" s="142">
        <f>SUM(O52:O81)</f>
        <v>0</v>
      </c>
      <c r="F38" s="143">
        <f>O82</f>
        <v>0</v>
      </c>
      <c r="G38" s="142">
        <f t="shared" si="1"/>
        <v>0</v>
      </c>
    </row>
    <row r="39" spans="2:22" ht="20.25" customHeight="1">
      <c r="B39" s="773"/>
      <c r="C39" s="774"/>
      <c r="D39" s="640"/>
      <c r="E39" s="142">
        <f>SUM(P52:P81)</f>
        <v>0</v>
      </c>
      <c r="F39" s="143">
        <f>P82</f>
        <v>0</v>
      </c>
      <c r="G39" s="142">
        <f t="shared" si="1"/>
        <v>0</v>
      </c>
    </row>
    <row r="40" spans="2:22" ht="20.25" customHeight="1">
      <c r="B40" s="773"/>
      <c r="C40" s="774"/>
      <c r="D40" s="641"/>
      <c r="E40" s="144">
        <f>SUM(Q52:Q81)</f>
        <v>0</v>
      </c>
      <c r="F40" s="145">
        <f>Q82</f>
        <v>0</v>
      </c>
      <c r="G40" s="144">
        <f t="shared" si="1"/>
        <v>0</v>
      </c>
    </row>
    <row r="41" spans="2:22" s="8" customFormat="1" ht="21" customHeight="1">
      <c r="B41" s="778" t="s">
        <v>26</v>
      </c>
      <c r="C41" s="779"/>
      <c r="D41" s="139"/>
      <c r="E41" s="146">
        <f>SUM(E27:E40)</f>
        <v>0</v>
      </c>
      <c r="F41" s="146">
        <f>SUM(F27:F40)</f>
        <v>0</v>
      </c>
      <c r="G41" s="146">
        <f>SUM(G27:G40)</f>
        <v>0</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463</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75" t="s">
        <v>627</v>
      </c>
      <c r="C46" s="775"/>
      <c r="D46" s="775"/>
      <c r="E46" s="775"/>
      <c r="F46" s="775"/>
      <c r="G46" s="775"/>
      <c r="H46" s="775"/>
      <c r="I46" s="775"/>
      <c r="J46" s="775"/>
      <c r="K46" s="775"/>
      <c r="L46" s="775"/>
      <c r="M46" s="619"/>
      <c r="N46" s="107"/>
      <c r="O46" s="107"/>
      <c r="P46" s="107"/>
      <c r="Q46" s="107"/>
      <c r="R46" s="107"/>
      <c r="T46" s="37"/>
      <c r="U46" s="19"/>
      <c r="V46" s="38"/>
    </row>
    <row r="47" spans="2:22" s="28" customFormat="1" ht="48" customHeight="1">
      <c r="B47" s="775" t="s">
        <v>571</v>
      </c>
      <c r="C47" s="775"/>
      <c r="D47" s="775"/>
      <c r="E47" s="775"/>
      <c r="F47" s="775"/>
      <c r="G47" s="775"/>
      <c r="H47" s="775"/>
      <c r="I47" s="775"/>
      <c r="J47" s="775"/>
      <c r="K47" s="775"/>
      <c r="L47" s="775"/>
      <c r="M47" s="619"/>
      <c r="N47" s="107"/>
      <c r="O47" s="107"/>
      <c r="P47" s="107"/>
      <c r="Q47" s="107"/>
      <c r="R47" s="107"/>
      <c r="T47" s="37"/>
      <c r="U47" s="19"/>
      <c r="V47" s="38"/>
    </row>
    <row r="48" spans="2:22" s="28" customFormat="1" ht="26.25" customHeight="1">
      <c r="B48" s="775" t="s">
        <v>636</v>
      </c>
      <c r="C48" s="775"/>
      <c r="D48" s="775"/>
      <c r="E48" s="775"/>
      <c r="F48" s="775"/>
      <c r="G48" s="775"/>
      <c r="H48" s="775"/>
      <c r="I48" s="775"/>
      <c r="J48" s="775"/>
      <c r="K48" s="775"/>
      <c r="L48" s="775"/>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522</v>
      </c>
      <c r="D50" s="137" t="str">
        <f>IF($B27&lt;&gt;"",$B27,"")</f>
        <v>Residential</v>
      </c>
      <c r="E50" s="137" t="str">
        <f>IF($B28&lt;&gt;"",$B28,"")</f>
        <v>GS&lt;50 kW</v>
      </c>
      <c r="F50" s="137" t="str">
        <f>IF($B29&lt;&gt;"",$B29,"")</f>
        <v/>
      </c>
      <c r="G50" s="137" t="str">
        <f>IF($B30&lt;&gt;"",$B30,"")</f>
        <v/>
      </c>
      <c r="H50" s="137" t="str">
        <f>IF($B31&lt;&gt;"",$B31,"")</f>
        <v/>
      </c>
      <c r="I50" s="137" t="str">
        <f>IF($B32&lt;&gt;"",$B32,"")</f>
        <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f>D29</f>
        <v>0</v>
      </c>
      <c r="G51" s="578">
        <f>D30</f>
        <v>0</v>
      </c>
      <c r="H51" s="578">
        <f>D31</f>
        <v>0</v>
      </c>
      <c r="I51" s="578">
        <f>D32</f>
        <v>0</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0</v>
      </c>
      <c r="E61" s="158">
        <f>'4.  2011-2014 LRAM'!Z521</f>
        <v>0</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0</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0</v>
      </c>
      <c r="E64" s="166">
        <f>'5.  2015-2020 LRAM'!Z204</f>
        <v>0</v>
      </c>
      <c r="F64" s="166">
        <f>'5.  2015-2020 LRAM'!AA204</f>
        <v>0</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0</v>
      </c>
      <c r="U64" s="154"/>
      <c r="V64" s="155"/>
    </row>
    <row r="65" spans="2:22" s="165" customFormat="1">
      <c r="B65" s="156" t="s">
        <v>93</v>
      </c>
      <c r="C65" s="157"/>
      <c r="D65" s="166">
        <f>-'5.  2015-2020 LRAM'!Y205</f>
        <v>0</v>
      </c>
      <c r="E65" s="166">
        <f>-'5.  2015-2020 LRAM'!Z205</f>
        <v>0</v>
      </c>
      <c r="F65" s="166">
        <f>-'5.  2015-2020 LRAM'!AA205</f>
        <v>0</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0</v>
      </c>
      <c r="E67" s="158">
        <f>'5.  2015-2020 LRAM'!Z388</f>
        <v>0</v>
      </c>
      <c r="F67" s="158">
        <f>'5.  2015-2020 LRAM'!AA388</f>
        <v>0</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0</v>
      </c>
      <c r="U67" s="154"/>
      <c r="V67" s="155"/>
    </row>
    <row r="68" spans="2:22" s="165" customFormat="1">
      <c r="B68" s="156" t="s">
        <v>225</v>
      </c>
      <c r="C68" s="157"/>
      <c r="D68" s="158">
        <f>-'5.  2015-2020 LRAM'!Y389</f>
        <v>0</v>
      </c>
      <c r="E68" s="158">
        <f>-'5.  2015-2020 LRAM'!Z389</f>
        <v>0</v>
      </c>
      <c r="F68" s="158">
        <f>-'5.  2015-2020 LRAM'!AA389</f>
        <v>0</v>
      </c>
      <c r="G68" s="158">
        <f>-'5.  2015-2020 LRAM'!AB389</f>
        <v>0</v>
      </c>
      <c r="H68" s="158">
        <f>-'5.  2015-2020 LRAM'!AC389</f>
        <v>0</v>
      </c>
      <c r="I68" s="158">
        <f>-'5.  2015-2020 LRAM'!AD389</f>
        <v>0</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0</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7"/>
      <c r="D70" s="158">
        <f>'5.  2015-2020 LRAM'!Y572</f>
        <v>0</v>
      </c>
      <c r="E70" s="158">
        <f>'5.  2015-2020 LRAM'!Z572</f>
        <v>0</v>
      </c>
      <c r="F70" s="158">
        <f>'5.  2015-2020 LRAM'!AA572</f>
        <v>0</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0</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7"/>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0</v>
      </c>
      <c r="E82" s="681">
        <f>'6.  Carrying Charges'!J102</f>
        <v>0</v>
      </c>
      <c r="F82" s="681">
        <f>'6.  Carrying Charges'!K102</f>
        <v>0</v>
      </c>
      <c r="G82" s="681">
        <f>'6.  Carrying Charges'!L102</f>
        <v>0</v>
      </c>
      <c r="H82" s="681">
        <f>'6.  Carrying Charges'!M102</f>
        <v>0</v>
      </c>
      <c r="I82" s="681">
        <f>'6.  Carrying Charges'!N102</f>
        <v>0</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0</v>
      </c>
      <c r="U82" s="154"/>
      <c r="V82" s="155"/>
    </row>
    <row r="83" spans="2:22" s="165" customFormat="1" ht="21.75" customHeight="1">
      <c r="B83" s="625" t="s">
        <v>241</v>
      </c>
      <c r="C83" s="626"/>
      <c r="D83" s="625">
        <f>SUM(D52:D69)+D82</f>
        <v>0</v>
      </c>
      <c r="E83" s="625">
        <f t="shared" ref="E83:Q83" si="2">SUM(E52:E69)+E82</f>
        <v>0</v>
      </c>
      <c r="F83" s="625">
        <f t="shared" si="2"/>
        <v>0</v>
      </c>
      <c r="G83" s="625">
        <f t="shared" si="2"/>
        <v>0</v>
      </c>
      <c r="H83" s="625">
        <f t="shared" si="2"/>
        <v>0</v>
      </c>
      <c r="I83" s="625">
        <f t="shared" si="2"/>
        <v>0</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SUM(R52:R69)+R82</f>
        <v>0</v>
      </c>
      <c r="U83" s="154"/>
      <c r="V83" s="155"/>
    </row>
    <row r="84" spans="2:22" ht="20.25" customHeight="1">
      <c r="B84" s="455" t="s">
        <v>541</v>
      </c>
      <c r="C84" s="604"/>
      <c r="D84" s="603"/>
      <c r="E84" s="603"/>
      <c r="F84" s="603"/>
      <c r="G84" s="603"/>
      <c r="H84" s="603"/>
      <c r="I84" s="603"/>
      <c r="J84" s="603"/>
      <c r="K84" s="603"/>
      <c r="L84" s="603"/>
      <c r="M84" s="603"/>
      <c r="N84" s="603"/>
      <c r="O84" s="603"/>
      <c r="P84" s="603"/>
      <c r="Q84" s="603"/>
      <c r="R84" s="603"/>
      <c r="V84" s="13"/>
    </row>
    <row r="85" spans="2:22" ht="20.25" customHeight="1">
      <c r="B85" s="622"/>
      <c r="C85" s="68"/>
      <c r="E85" s="9"/>
      <c r="V85" s="13"/>
    </row>
    <row r="86" spans="2:22" ht="15">
      <c r="E86" s="9"/>
    </row>
    <row r="87" spans="2:22" ht="21" hidden="1" customHeight="1">
      <c r="B87" s="120" t="s">
        <v>542</v>
      </c>
      <c r="F87" s="591"/>
    </row>
    <row r="88" spans="2:22" s="551" customFormat="1" ht="27.75" hidden="1" customHeight="1">
      <c r="B88" s="572" t="s">
        <v>562</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0</v>
      </c>
      <c r="D91" s="558">
        <f>SUM('4.  2011-2014 LRAM'!Y259:AL259)</f>
        <v>0</v>
      </c>
      <c r="E91" s="558">
        <f>SUM('4.  2011-2014 LRAM'!Y388:AL388)</f>
        <v>0</v>
      </c>
      <c r="F91" s="559">
        <f>SUM('4.  2011-2014 LRAM'!Y517:AL517)</f>
        <v>0</v>
      </c>
      <c r="G91" s="559">
        <f>SUM('5.  2015-2020 LRAM'!Y199:AL199)</f>
        <v>0</v>
      </c>
      <c r="H91" s="558">
        <f>SUM('5.  2015-2020 LRAM'!Y382:AL382)</f>
        <v>0</v>
      </c>
      <c r="I91" s="559">
        <f>SUM('5.  2015-2020 LRAM'!Y565:AL565)</f>
        <v>0</v>
      </c>
      <c r="J91" s="558">
        <f>SUM('5.  2015-2020 LRAM'!Y748:AL748)</f>
        <v>0</v>
      </c>
      <c r="K91" s="558">
        <f>SUM('5.  2015-2020 LRAM'!Y931:AL931)</f>
        <v>0</v>
      </c>
      <c r="L91" s="558">
        <f>SUM('5.  2015-2020 LRAM'!Y1114:AL1114)</f>
        <v>0</v>
      </c>
      <c r="M91" s="558">
        <f>SUM(C91:L91)</f>
        <v>0</v>
      </c>
      <c r="T91" s="199"/>
      <c r="U91" s="199"/>
    </row>
    <row r="92" spans="2:22" s="92" customFormat="1" ht="23.25" hidden="1" customHeight="1">
      <c r="B92" s="200">
        <v>2012</v>
      </c>
      <c r="C92" s="560"/>
      <c r="D92" s="559">
        <f>SUM('4.  2011-2014 LRAM'!Y260:AL260)</f>
        <v>0</v>
      </c>
      <c r="E92" s="558">
        <f>SUM('4.  2011-2014 LRAM'!Y389:AL389)</f>
        <v>0</v>
      </c>
      <c r="F92" s="559">
        <f>SUM('4.  2011-2014 LRAM'!Y518:AL518)</f>
        <v>0</v>
      </c>
      <c r="G92" s="559">
        <f>SUM('5.  2015-2020 LRAM'!Y200:AL200)</f>
        <v>0</v>
      </c>
      <c r="H92" s="558">
        <f>SUM('5.  2015-2020 LRAM'!Y383:AL383)</f>
        <v>0</v>
      </c>
      <c r="I92" s="559">
        <f>SUM('5.  2015-2020 LRAM'!Y566:AL566)</f>
        <v>0</v>
      </c>
      <c r="J92" s="558">
        <f>SUM('5.  2015-2020 LRAM'!Y749:AL749)</f>
        <v>0</v>
      </c>
      <c r="K92" s="558">
        <f>SUM('5.  2015-2020 LRAM'!Y932:AL932)</f>
        <v>0</v>
      </c>
      <c r="L92" s="558">
        <f>SUM('5.  2015-2020 LRAM'!Y1115:AL1115)</f>
        <v>0</v>
      </c>
      <c r="M92" s="558">
        <f>SUM(D92:L92)</f>
        <v>0</v>
      </c>
      <c r="T92" s="199"/>
      <c r="U92" s="199"/>
    </row>
    <row r="93" spans="2:22" s="92" customFormat="1" ht="23.25" hidden="1" customHeight="1">
      <c r="B93" s="200">
        <v>2013</v>
      </c>
      <c r="C93" s="561"/>
      <c r="D93" s="561"/>
      <c r="E93" s="559">
        <f>SUM('4.  2011-2014 LRAM'!Y390:AL390)</f>
        <v>0</v>
      </c>
      <c r="F93" s="559">
        <f>SUM('4.  2011-2014 LRAM'!Y519:AL519)</f>
        <v>0</v>
      </c>
      <c r="G93" s="559">
        <f>SUM('5.  2015-2020 LRAM'!Y201:AL201)</f>
        <v>0</v>
      </c>
      <c r="H93" s="558">
        <f>SUM('5.  2015-2020 LRAM'!Y384:AL384)</f>
        <v>0</v>
      </c>
      <c r="I93" s="559">
        <f>SUM('5.  2015-2020 LRAM'!Y567:AL567)</f>
        <v>0</v>
      </c>
      <c r="J93" s="558">
        <f>SUM('5.  2015-2020 LRAM'!Y750:AL750)</f>
        <v>0</v>
      </c>
      <c r="K93" s="558">
        <f>SUM('5.  2015-2020 LRAM'!Y933:AL933)</f>
        <v>0</v>
      </c>
      <c r="L93" s="558">
        <f>SUM('5.  2015-2020 LRAM'!Y1116:AL1116)</f>
        <v>0</v>
      </c>
      <c r="M93" s="558">
        <f>SUM(C93:L93)</f>
        <v>0</v>
      </c>
      <c r="T93" s="199"/>
      <c r="U93" s="199"/>
    </row>
    <row r="94" spans="2:22" s="92" customFormat="1" ht="23.25" hidden="1" customHeight="1">
      <c r="B94" s="200">
        <v>2014</v>
      </c>
      <c r="C94" s="561"/>
      <c r="D94" s="561"/>
      <c r="E94" s="561"/>
      <c r="F94" s="559">
        <f>SUM('4.  2011-2014 LRAM'!Y520:AL520)</f>
        <v>0</v>
      </c>
      <c r="G94" s="559">
        <f>SUM('5.  2015-2020 LRAM'!Y202:AL202)</f>
        <v>0</v>
      </c>
      <c r="H94" s="558">
        <f>SUM('5.  2015-2020 LRAM'!Y385:AL385)</f>
        <v>0</v>
      </c>
      <c r="I94" s="559">
        <f>SUM('5.  2015-2020 LRAM'!Y568:AL568)</f>
        <v>0</v>
      </c>
      <c r="J94" s="558">
        <f>SUM('5.  2015-2020 LRAM'!Y751:AL751)</f>
        <v>0</v>
      </c>
      <c r="K94" s="558">
        <f>SUM('5.  2015-2020 LRAM'!Y934:AL934)</f>
        <v>0</v>
      </c>
      <c r="L94" s="558">
        <f>SUM('5.  2015-2020 LRAM'!Y1117:AL1117)</f>
        <v>0</v>
      </c>
      <c r="M94" s="558">
        <f>SUM(F94:L94)</f>
        <v>0</v>
      </c>
      <c r="T94" s="199"/>
      <c r="U94" s="199"/>
    </row>
    <row r="95" spans="2:22" s="92" customFormat="1" ht="23.25" hidden="1" customHeight="1">
      <c r="B95" s="200">
        <v>2015</v>
      </c>
      <c r="C95" s="561"/>
      <c r="D95" s="561"/>
      <c r="E95" s="561"/>
      <c r="F95" s="561"/>
      <c r="G95" s="559">
        <f>SUM('5.  2015-2020 LRAM'!Y203:AL203)</f>
        <v>0</v>
      </c>
      <c r="H95" s="558">
        <f>SUM('5.  2015-2020 LRAM'!Y386:AL386)</f>
        <v>0</v>
      </c>
      <c r="I95" s="559">
        <f>SUM('5.  2015-2020 LRAM'!Y569:AL569)</f>
        <v>0</v>
      </c>
      <c r="J95" s="558">
        <f>SUM('5.  2015-2020 LRAM'!Y752:AL752)</f>
        <v>0</v>
      </c>
      <c r="K95" s="558">
        <f>SUM('5.  2015-2020 LRAM'!Y935:AL935)</f>
        <v>0</v>
      </c>
      <c r="L95" s="558">
        <f>SUM('5.  2015-2020 LRAM'!Y1118:AL1118)</f>
        <v>0</v>
      </c>
      <c r="M95" s="558">
        <f>SUM(G95:L95)</f>
        <v>0</v>
      </c>
      <c r="T95" s="199"/>
      <c r="U95" s="199"/>
    </row>
    <row r="96" spans="2:22" s="92" customFormat="1" ht="23.25" hidden="1" customHeight="1">
      <c r="B96" s="200">
        <v>2016</v>
      </c>
      <c r="C96" s="561"/>
      <c r="D96" s="561"/>
      <c r="E96" s="561"/>
      <c r="F96" s="561"/>
      <c r="G96" s="561"/>
      <c r="H96" s="558">
        <f>SUM('5.  2015-2020 LRAM'!Y387:AL387)</f>
        <v>0</v>
      </c>
      <c r="I96" s="559">
        <f>SUM('5.  2015-2020 LRAM'!Y570:AL570)</f>
        <v>0</v>
      </c>
      <c r="J96" s="558">
        <f>SUM('5.  2015-2020 LRAM'!Y753:AL753)</f>
        <v>0</v>
      </c>
      <c r="K96" s="558">
        <f>SUM('5.  2015-2020 LRAM'!Y936:AL936)</f>
        <v>0</v>
      </c>
      <c r="L96" s="558">
        <f>SUM('5.  2015-2020 LRAM'!Y1119:AL1119)</f>
        <v>0</v>
      </c>
      <c r="M96" s="558">
        <f>SUM(H96:L96)</f>
        <v>0</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524</v>
      </c>
      <c r="C101" s="557">
        <f>C91</f>
        <v>0</v>
      </c>
      <c r="D101" s="558">
        <f>D91+D92</f>
        <v>0</v>
      </c>
      <c r="E101" s="558">
        <f>E91+E92+E93</f>
        <v>0</v>
      </c>
      <c r="F101" s="558">
        <f>F91+F92+F93+F94</f>
        <v>0</v>
      </c>
      <c r="G101" s="558">
        <f>G91+G92+G93+G94+G95</f>
        <v>0</v>
      </c>
      <c r="H101" s="558">
        <f>H91+H92+H93+H94+H95+H96</f>
        <v>0</v>
      </c>
      <c r="I101" s="558">
        <f>I91+I92+I93+I94+I95+I96+I97</f>
        <v>0</v>
      </c>
      <c r="J101" s="558">
        <f>J91+J92+J93+J94+J95+J96+J97+J98</f>
        <v>0</v>
      </c>
      <c r="K101" s="558">
        <f>K91+K92+K93+K94+K95+K96+K97+K98+K99</f>
        <v>0</v>
      </c>
      <c r="L101" s="558">
        <f>SUM(L91:L100)</f>
        <v>0</v>
      </c>
      <c r="M101" s="558">
        <f>SUM(M91:M100)</f>
        <v>0</v>
      </c>
      <c r="T101" s="201"/>
      <c r="U101" s="201"/>
    </row>
    <row r="102" spans="2:21" s="27" customFormat="1" ht="24.75" hidden="1" customHeight="1">
      <c r="B102" s="574" t="s">
        <v>523</v>
      </c>
      <c r="C102" s="556">
        <f>'4.  2011-2014 LRAM'!AM132</f>
        <v>0</v>
      </c>
      <c r="D102" s="556">
        <f>'4.  2011-2014 LRAM'!AM262</f>
        <v>0</v>
      </c>
      <c r="E102" s="556">
        <f>'4.  2011-2014 LRAM'!AM392</f>
        <v>0</v>
      </c>
      <c r="F102" s="556">
        <f>'4.  2011-2014 LRAM'!AM522</f>
        <v>0</v>
      </c>
      <c r="G102" s="556">
        <f>'5.  2015-2020 LRAM'!AM205</f>
        <v>0</v>
      </c>
      <c r="H102" s="556">
        <f>'5.  2015-2020 LRAM'!AM389</f>
        <v>0</v>
      </c>
      <c r="I102" s="556">
        <f>'5.  2015-2020 LRAM'!AM573</f>
        <v>0</v>
      </c>
      <c r="J102" s="556">
        <f>'5.  2015-2020 LRAM'!AM757</f>
        <v>0</v>
      </c>
      <c r="K102" s="556">
        <f>'5.  2015-2020 LRAM'!AM941</f>
        <v>0</v>
      </c>
      <c r="L102" s="556">
        <f>'5.  2015-2020 LRAM'!AM1125</f>
        <v>0</v>
      </c>
      <c r="M102" s="558">
        <f>SUM(C102:L102)</f>
        <v>0</v>
      </c>
      <c r="T102" s="91"/>
      <c r="U102" s="91"/>
    </row>
    <row r="103" spans="2:21" ht="24.75" hidden="1" customHeight="1">
      <c r="B103" s="574" t="s">
        <v>43</v>
      </c>
      <c r="C103" s="556">
        <f>'6.  Carrying Charges'!W27</f>
        <v>0</v>
      </c>
      <c r="D103" s="556">
        <f>'6.  Carrying Charges'!W42</f>
        <v>0</v>
      </c>
      <c r="E103" s="556">
        <f>'6.  Carrying Charges'!W57</f>
        <v>0</v>
      </c>
      <c r="F103" s="556">
        <f>'6.  Carrying Charges'!W72</f>
        <v>0</v>
      </c>
      <c r="G103" s="556">
        <f>'6.  Carrying Charges'!W87</f>
        <v>0</v>
      </c>
      <c r="H103" s="556">
        <f>'6.  Carrying Charges'!W102</f>
        <v>0</v>
      </c>
      <c r="I103" s="556">
        <f>'6.  Carrying Charges'!W117</f>
        <v>0</v>
      </c>
      <c r="J103" s="556">
        <f>'6.  Carrying Charges'!W132</f>
        <v>0</v>
      </c>
      <c r="K103" s="556">
        <f>'6.  Carrying Charges'!W147</f>
        <v>0</v>
      </c>
      <c r="L103" s="556">
        <f>'6.  Carrying Charges'!W162</f>
        <v>0</v>
      </c>
      <c r="M103" s="558">
        <f>SUM(C103:L103)</f>
        <v>0</v>
      </c>
    </row>
    <row r="104" spans="2:21" ht="23.25" hidden="1" customHeight="1">
      <c r="B104" s="573" t="s">
        <v>26</v>
      </c>
      <c r="C104" s="556">
        <f>C101-C102+C103</f>
        <v>0</v>
      </c>
      <c r="D104" s="556">
        <f t="shared" ref="D104:J104" si="3">D101-D102+D103</f>
        <v>0</v>
      </c>
      <c r="E104" s="556">
        <f t="shared" si="3"/>
        <v>0</v>
      </c>
      <c r="F104" s="556">
        <f t="shared" si="3"/>
        <v>0</v>
      </c>
      <c r="G104" s="556">
        <f t="shared" si="3"/>
        <v>0</v>
      </c>
      <c r="H104" s="556">
        <f t="shared" si="3"/>
        <v>0</v>
      </c>
      <c r="I104" s="556">
        <f t="shared" si="3"/>
        <v>0</v>
      </c>
      <c r="J104" s="556">
        <f t="shared" si="3"/>
        <v>0</v>
      </c>
      <c r="K104" s="556">
        <f>K101-K102+K103</f>
        <v>0</v>
      </c>
      <c r="L104" s="556">
        <f>L101-L102+L103</f>
        <v>0</v>
      </c>
      <c r="M104" s="556">
        <f>M101-M102+M103</f>
        <v>0</v>
      </c>
    </row>
    <row r="105" spans="2:21" hidden="1"/>
    <row r="106" spans="2:21">
      <c r="B106" s="591" t="s">
        <v>531</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zoomScale="85" zoomScaleNormal="85" workbookViewId="0">
      <selection activeCell="D36" sqref="D36"/>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409</v>
      </c>
    </row>
    <row r="16" spans="2:3" ht="27" customHeight="1" thickBot="1">
      <c r="C16" s="571" t="s">
        <v>556</v>
      </c>
    </row>
    <row r="19" spans="2:8" ht="15.75">
      <c r="B19" s="539" t="s">
        <v>633</v>
      </c>
    </row>
    <row r="20" spans="2:8" ht="13.5" customHeight="1"/>
    <row r="21" spans="2:8" ht="57.75" customHeight="1">
      <c r="B21" s="775" t="s">
        <v>650</v>
      </c>
      <c r="C21" s="775"/>
      <c r="D21" s="775"/>
      <c r="E21" s="775"/>
      <c r="F21" s="775"/>
      <c r="G21" s="775"/>
      <c r="H21" s="775"/>
    </row>
    <row r="23" spans="2:8" s="611" customFormat="1" ht="15.75">
      <c r="B23" s="621" t="s">
        <v>551</v>
      </c>
      <c r="C23" s="621" t="s">
        <v>566</v>
      </c>
      <c r="D23" s="621" t="s">
        <v>550</v>
      </c>
      <c r="E23" s="782" t="s">
        <v>34</v>
      </c>
      <c r="F23" s="783"/>
      <c r="G23" s="782" t="s">
        <v>549</v>
      </c>
      <c r="H23" s="783"/>
    </row>
    <row r="24" spans="2:8">
      <c r="B24" s="610">
        <v>1</v>
      </c>
      <c r="C24" s="646"/>
      <c r="D24" s="609"/>
      <c r="E24" s="780"/>
      <c r="F24" s="781"/>
      <c r="G24" s="784"/>
      <c r="H24" s="785"/>
    </row>
    <row r="25" spans="2:8">
      <c r="B25" s="610">
        <v>2</v>
      </c>
      <c r="C25" s="646"/>
      <c r="D25" s="609"/>
      <c r="E25" s="780"/>
      <c r="F25" s="781"/>
      <c r="G25" s="784"/>
      <c r="H25" s="785"/>
    </row>
    <row r="26" spans="2:8">
      <c r="B26" s="610">
        <v>3</v>
      </c>
      <c r="C26" s="646"/>
      <c r="D26" s="609"/>
      <c r="E26" s="780"/>
      <c r="F26" s="781"/>
      <c r="G26" s="784"/>
      <c r="H26" s="785"/>
    </row>
    <row r="27" spans="2:8">
      <c r="B27" s="610">
        <v>4</v>
      </c>
      <c r="C27" s="646"/>
      <c r="D27" s="609"/>
      <c r="E27" s="780"/>
      <c r="F27" s="781"/>
      <c r="G27" s="784"/>
      <c r="H27" s="785"/>
    </row>
    <row r="28" spans="2:8">
      <c r="B28" s="610">
        <v>5</v>
      </c>
      <c r="C28" s="646"/>
      <c r="D28" s="609"/>
      <c r="E28" s="780"/>
      <c r="F28" s="781"/>
      <c r="G28" s="784"/>
      <c r="H28" s="785"/>
    </row>
    <row r="29" spans="2:8">
      <c r="B29" s="610">
        <v>6</v>
      </c>
      <c r="C29" s="646"/>
      <c r="D29" s="609"/>
      <c r="E29" s="780"/>
      <c r="F29" s="781"/>
      <c r="G29" s="784"/>
      <c r="H29" s="785"/>
    </row>
    <row r="30" spans="2:8">
      <c r="B30" s="610">
        <v>7</v>
      </c>
      <c r="C30" s="646"/>
      <c r="D30" s="609"/>
      <c r="E30" s="780"/>
      <c r="F30" s="781"/>
      <c r="G30" s="784"/>
      <c r="H30" s="785"/>
    </row>
    <row r="31" spans="2:8">
      <c r="B31" s="610">
        <v>8</v>
      </c>
      <c r="C31" s="646"/>
      <c r="D31" s="609"/>
      <c r="E31" s="780"/>
      <c r="F31" s="781"/>
      <c r="G31" s="784"/>
      <c r="H31" s="785"/>
    </row>
    <row r="32" spans="2:8">
      <c r="B32" s="610">
        <v>9</v>
      </c>
      <c r="C32" s="646"/>
      <c r="D32" s="609"/>
      <c r="E32" s="780"/>
      <c r="F32" s="781"/>
      <c r="G32" s="784"/>
      <c r="H32" s="785"/>
    </row>
    <row r="33" spans="2:8">
      <c r="B33" s="610">
        <v>10</v>
      </c>
      <c r="C33" s="646"/>
      <c r="D33" s="609"/>
      <c r="E33" s="780"/>
      <c r="F33" s="781"/>
      <c r="G33" s="784"/>
      <c r="H33" s="785"/>
    </row>
    <row r="34" spans="2:8">
      <c r="B34" s="610" t="s">
        <v>483</v>
      </c>
      <c r="C34" s="646"/>
      <c r="D34" s="609"/>
      <c r="E34" s="780"/>
      <c r="F34" s="781"/>
      <c r="G34" s="784"/>
      <c r="H34" s="785"/>
    </row>
    <row r="36" spans="2:8" ht="30.75" customHeight="1">
      <c r="B36" s="539" t="s">
        <v>628</v>
      </c>
    </row>
    <row r="37" spans="2:8" ht="23.25" customHeight="1">
      <c r="B37" s="570" t="s">
        <v>634</v>
      </c>
      <c r="C37" s="607"/>
      <c r="D37" s="607"/>
      <c r="E37" s="607"/>
      <c r="F37" s="607"/>
      <c r="G37" s="607"/>
      <c r="H37" s="607"/>
    </row>
    <row r="39" spans="2:8" s="92" customFormat="1" ht="15.75">
      <c r="B39" s="621" t="s">
        <v>551</v>
      </c>
      <c r="C39" s="621" t="s">
        <v>566</v>
      </c>
      <c r="D39" s="621" t="s">
        <v>550</v>
      </c>
      <c r="E39" s="782" t="s">
        <v>34</v>
      </c>
      <c r="F39" s="783"/>
      <c r="G39" s="782" t="s">
        <v>549</v>
      </c>
      <c r="H39" s="783"/>
    </row>
    <row r="40" spans="2:8">
      <c r="B40" s="610">
        <v>1</v>
      </c>
      <c r="C40" s="646"/>
      <c r="D40" s="609"/>
      <c r="E40" s="780"/>
      <c r="F40" s="781"/>
      <c r="G40" s="784"/>
      <c r="H40" s="785"/>
    </row>
    <row r="41" spans="2:8">
      <c r="B41" s="610">
        <v>2</v>
      </c>
      <c r="C41" s="646"/>
      <c r="D41" s="609"/>
      <c r="E41" s="780"/>
      <c r="F41" s="781"/>
      <c r="G41" s="784"/>
      <c r="H41" s="785"/>
    </row>
    <row r="42" spans="2:8">
      <c r="B42" s="610">
        <v>3</v>
      </c>
      <c r="C42" s="646"/>
      <c r="D42" s="609"/>
      <c r="E42" s="780"/>
      <c r="F42" s="781"/>
      <c r="G42" s="784"/>
      <c r="H42" s="785"/>
    </row>
    <row r="43" spans="2:8">
      <c r="B43" s="610">
        <v>4</v>
      </c>
      <c r="C43" s="646"/>
      <c r="D43" s="609"/>
      <c r="E43" s="780"/>
      <c r="F43" s="781"/>
      <c r="G43" s="784"/>
      <c r="H43" s="785"/>
    </row>
    <row r="44" spans="2:8">
      <c r="B44" s="610">
        <v>5</v>
      </c>
      <c r="C44" s="646"/>
      <c r="D44" s="609"/>
      <c r="E44" s="780"/>
      <c r="F44" s="781"/>
      <c r="G44" s="784"/>
      <c r="H44" s="785"/>
    </row>
    <row r="45" spans="2:8">
      <c r="B45" s="610">
        <v>6</v>
      </c>
      <c r="C45" s="646"/>
      <c r="D45" s="609"/>
      <c r="E45" s="780"/>
      <c r="F45" s="781"/>
      <c r="G45" s="784"/>
      <c r="H45" s="785"/>
    </row>
    <row r="46" spans="2:8">
      <c r="B46" s="610">
        <v>7</v>
      </c>
      <c r="C46" s="646"/>
      <c r="D46" s="609"/>
      <c r="E46" s="780"/>
      <c r="F46" s="781"/>
      <c r="G46" s="784"/>
      <c r="H46" s="785"/>
    </row>
    <row r="47" spans="2:8">
      <c r="B47" s="610">
        <v>8</v>
      </c>
      <c r="C47" s="646"/>
      <c r="D47" s="609"/>
      <c r="E47" s="780"/>
      <c r="F47" s="781"/>
      <c r="G47" s="784"/>
      <c r="H47" s="785"/>
    </row>
    <row r="48" spans="2:8">
      <c r="B48" s="610">
        <v>9</v>
      </c>
      <c r="C48" s="646"/>
      <c r="D48" s="609"/>
      <c r="E48" s="780"/>
      <c r="F48" s="781"/>
      <c r="G48" s="784"/>
      <c r="H48" s="785"/>
    </row>
    <row r="49" spans="2:8">
      <c r="B49" s="610">
        <v>10</v>
      </c>
      <c r="C49" s="646"/>
      <c r="D49" s="609"/>
      <c r="E49" s="780"/>
      <c r="F49" s="781"/>
      <c r="G49" s="784"/>
      <c r="H49" s="785"/>
    </row>
    <row r="50" spans="2:8">
      <c r="B50" s="610" t="s">
        <v>483</v>
      </c>
      <c r="C50" s="646"/>
      <c r="D50" s="609"/>
      <c r="E50" s="780"/>
      <c r="F50" s="781"/>
      <c r="G50" s="784"/>
      <c r="H50" s="785"/>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90" zoomScaleNormal="90" workbookViewId="0">
      <selection activeCell="F20" sqref="F20"/>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409</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556</v>
      </c>
      <c r="P7" s="107"/>
      <c r="Q7" s="107"/>
    </row>
    <row r="8" spans="2:17" s="106" customFormat="1" ht="30" customHeight="1">
      <c r="D8" s="576"/>
      <c r="P8" s="107"/>
      <c r="Q8" s="107"/>
    </row>
    <row r="9" spans="2:17" s="2" customFormat="1" ht="24.75" customHeight="1">
      <c r="B9" s="120" t="s">
        <v>414</v>
      </c>
      <c r="C9" s="17"/>
      <c r="D9" s="457"/>
    </row>
    <row r="10" spans="2:17" s="17" customFormat="1" ht="16.5" customHeight="1"/>
    <row r="11" spans="2:17" s="17" customFormat="1" ht="36.75" customHeight="1">
      <c r="B11" s="786" t="s">
        <v>568</v>
      </c>
      <c r="C11" s="786"/>
      <c r="D11" s="786"/>
      <c r="E11" s="786"/>
      <c r="F11" s="786"/>
      <c r="G11" s="786"/>
      <c r="H11" s="786"/>
      <c r="I11" s="786"/>
      <c r="J11" s="786"/>
      <c r="K11" s="786"/>
      <c r="L11" s="786"/>
      <c r="M11" s="786"/>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
      </c>
      <c r="G13" s="245" t="str">
        <f>'1.  LRAMVA Summary'!G50</f>
        <v/>
      </c>
      <c r="H13" s="245" t="str">
        <f>'1.  LRAMVA Summary'!H50</f>
        <v/>
      </c>
      <c r="I13" s="245" t="str">
        <f>'1.  LRAMVA Summary'!I50</f>
        <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f>'1.  LRAMVA Summary'!F51</f>
        <v>0</v>
      </c>
      <c r="G14" s="581">
        <f>'1.  LRAMVA Summary'!G51</f>
        <v>0</v>
      </c>
      <c r="H14" s="581">
        <f>'1.  LRAMVA Summary'!H51</f>
        <v>0</v>
      </c>
      <c r="I14" s="581">
        <f>'1.  LRAMVA Summary'!I51</f>
        <v>0</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0</v>
      </c>
      <c r="D15" s="453"/>
      <c r="E15" s="453"/>
      <c r="F15" s="453"/>
      <c r="G15" s="453"/>
      <c r="H15" s="453"/>
      <c r="I15" s="453"/>
      <c r="J15" s="453"/>
      <c r="K15" s="453"/>
      <c r="L15" s="453"/>
      <c r="M15" s="453"/>
      <c r="N15" s="453"/>
      <c r="O15" s="453"/>
      <c r="P15" s="454"/>
      <c r="Q15" s="454"/>
    </row>
    <row r="16" spans="2:17" s="458" customFormat="1" ht="15.75" customHeight="1">
      <c r="B16" s="463" t="s">
        <v>28</v>
      </c>
      <c r="C16" s="628">
        <f>SUM(D16:Q16)</f>
        <v>0</v>
      </c>
      <c r="D16" s="452"/>
      <c r="E16" s="452"/>
      <c r="F16" s="452"/>
      <c r="G16" s="452"/>
      <c r="H16" s="452"/>
      <c r="I16" s="452"/>
      <c r="J16" s="452"/>
      <c r="K16" s="454"/>
      <c r="L16" s="454"/>
      <c r="M16" s="454"/>
      <c r="N16" s="454"/>
      <c r="O16" s="454"/>
      <c r="P16" s="454"/>
      <c r="Q16" s="454"/>
    </row>
    <row r="17" spans="2:17" s="17" customFormat="1" ht="15.75" customHeight="1"/>
    <row r="18" spans="2:17" s="25" customFormat="1" ht="15.75" customHeight="1">
      <c r="B18" s="193" t="s">
        <v>454</v>
      </c>
      <c r="C18" s="194"/>
      <c r="D18" s="194">
        <f t="shared" ref="D18:E18" si="0">IF(D14="kw",HLOOKUP(D14,D14:D16,3,FALSE),HLOOKUP(D14,D14:D16,2,FALSE))</f>
        <v>0</v>
      </c>
      <c r="E18" s="194">
        <f t="shared" si="0"/>
        <v>0</v>
      </c>
      <c r="F18" s="194">
        <f>IF(F14="kw",HLOOKUP(F14,F14:F16,3,FALSE),HLOOKUP(F14,F14:F16,2,FALSE))</f>
        <v>0</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368</v>
      </c>
      <c r="C20" s="455"/>
      <c r="D20" s="456"/>
    </row>
    <row r="21" spans="2:17" s="440" customFormat="1" ht="21" customHeight="1">
      <c r="B21" s="462" t="s">
        <v>369</v>
      </c>
      <c r="C21" s="455" t="s">
        <v>416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415</v>
      </c>
      <c r="C24" s="120"/>
      <c r="D24" s="457"/>
    </row>
    <row r="25" spans="2:17" s="2" customFormat="1" ht="15.75" customHeight="1">
      <c r="D25" s="20"/>
    </row>
    <row r="26" spans="2:17" s="2" customFormat="1" ht="42" customHeight="1">
      <c r="B26" s="786" t="s">
        <v>567</v>
      </c>
      <c r="C26" s="786"/>
      <c r="D26" s="786"/>
      <c r="E26" s="786"/>
      <c r="F26" s="786"/>
      <c r="G26" s="786"/>
      <c r="H26" s="786"/>
      <c r="I26" s="786"/>
      <c r="J26" s="786"/>
      <c r="K26" s="786"/>
      <c r="L26" s="786"/>
      <c r="M26" s="786"/>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
      </c>
      <c r="G28" s="245" t="str">
        <f>'1.  LRAMVA Summary'!G50</f>
        <v/>
      </c>
      <c r="H28" s="245" t="str">
        <f>'1.  LRAMVA Summary'!H50</f>
        <v/>
      </c>
      <c r="I28" s="245" t="str">
        <f>'1.  LRAMVA Summary'!I50</f>
        <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f>'1.  LRAMVA Summary'!F51</f>
        <v>0</v>
      </c>
      <c r="G29" s="581">
        <f>'1.  LRAMVA Summary'!G51</f>
        <v>0</v>
      </c>
      <c r="H29" s="581">
        <f>'1.  LRAMVA Summary'!H51</f>
        <v>0</v>
      </c>
      <c r="I29" s="581">
        <f>'1.  LRAMVA Summary'!I51</f>
        <v>0</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454</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368</v>
      </c>
      <c r="C35" s="455"/>
      <c r="D35" s="456"/>
      <c r="E35" s="95"/>
      <c r="F35" s="95"/>
      <c r="G35" s="95"/>
      <c r="H35" s="95"/>
      <c r="I35" s="95"/>
      <c r="J35" s="95"/>
      <c r="K35" s="95"/>
      <c r="L35" s="95"/>
      <c r="M35" s="95"/>
      <c r="N35" s="95"/>
      <c r="O35" s="95"/>
      <c r="P35" s="95"/>
      <c r="Q35" s="95"/>
    </row>
    <row r="36" spans="2:32" s="440" customFormat="1" ht="21" customHeight="1">
      <c r="B36" s="462" t="s">
        <v>369</v>
      </c>
      <c r="C36" s="455" t="s">
        <v>416</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456</v>
      </c>
      <c r="C39" s="35"/>
      <c r="D39" s="34"/>
      <c r="E39" s="39"/>
      <c r="F39" s="40"/>
    </row>
    <row r="40" spans="2:32" s="72" customFormat="1" ht="39" customHeight="1">
      <c r="B40" s="786" t="s">
        <v>626</v>
      </c>
      <c r="C40" s="786"/>
      <c r="D40" s="786"/>
      <c r="E40" s="786"/>
      <c r="F40" s="786"/>
      <c r="G40" s="786"/>
      <c r="H40" s="786"/>
      <c r="I40" s="786"/>
      <c r="J40" s="786"/>
      <c r="K40" s="786"/>
      <c r="L40" s="786"/>
      <c r="M40" s="786"/>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623</v>
      </c>
      <c r="D42" s="245" t="str">
        <f>'1.  LRAMVA Summary'!D50</f>
        <v>Residential</v>
      </c>
      <c r="E42" s="245" t="str">
        <f>'1.  LRAMVA Summary'!E50</f>
        <v>GS&lt;50 kW</v>
      </c>
      <c r="F42" s="245" t="str">
        <f>'1.  LRAMVA Summary'!F50</f>
        <v/>
      </c>
      <c r="G42" s="245" t="str">
        <f>'1.  LRAMVA Summary'!G50</f>
        <v/>
      </c>
      <c r="H42" s="245" t="str">
        <f>'1.  LRAMVA Summary'!H50</f>
        <v/>
      </c>
      <c r="I42" s="245" t="str">
        <f>'1.  LRAMVA Summary'!I50</f>
        <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f>'1.  LRAMVA Summary'!F51</f>
        <v>0</v>
      </c>
      <c r="G43" s="585">
        <f>'1.  LRAMVA Summary'!G51</f>
        <v>0</v>
      </c>
      <c r="H43" s="585">
        <f>'1.  LRAMVA Summary'!H51</f>
        <v>0</v>
      </c>
      <c r="I43" s="585">
        <f>'1.  LRAMVA Summary'!I51</f>
        <v>0</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6"/>
      <c r="D48" s="192">
        <f t="shared" ref="D48:Q48" si="7">IF(ISBLANK($C$48),0,IF($C$48=$D$9,HLOOKUP(D43,D14:D18,5,FALSE),HLOOKUP(D43,D29:D33,5,FALSE)))</f>
        <v>0</v>
      </c>
      <c r="E48" s="192">
        <f t="shared" si="7"/>
        <v>0</v>
      </c>
      <c r="F48" s="192">
        <f t="shared" si="7"/>
        <v>0</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6"/>
      <c r="D49" s="192">
        <f t="shared" ref="D49:Q49" si="8">IF(ISBLANK($C$49),0,IF($C$49=$D$9,HLOOKUP(D43,D14:D18,5,FALSE),HLOOKUP(D43,D29:D33,5,FALSE)))</f>
        <v>0</v>
      </c>
      <c r="E49" s="192">
        <f t="shared" si="8"/>
        <v>0</v>
      </c>
      <c r="F49" s="192">
        <f t="shared" si="8"/>
        <v>0</v>
      </c>
      <c r="G49" s="192">
        <f t="shared" si="8"/>
        <v>0</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36"/>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36"/>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6"/>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6"/>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541</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90" zoomScaleNormal="90" workbookViewId="0">
      <pane ySplit="14" topLeftCell="A116" activePane="bottomLeft" state="frozen"/>
      <selection pane="bottomLeft" activeCell="E137" sqref="E137"/>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87" t="s">
        <v>172</v>
      </c>
      <c r="C4" s="87" t="s">
        <v>176</v>
      </c>
      <c r="D4" s="87"/>
      <c r="E4" s="50"/>
    </row>
    <row r="5" spans="1:26" s="18" customFormat="1" ht="26.25" hidden="1" customHeight="1" outlineLevel="1" thickBot="1">
      <c r="A5" s="4"/>
      <c r="B5" s="787"/>
      <c r="C5" s="88" t="s">
        <v>173</v>
      </c>
      <c r="D5" s="88"/>
      <c r="E5" s="50"/>
    </row>
    <row r="6" spans="1:26" ht="26.25" hidden="1" customHeight="1" outlineLevel="1" thickBot="1">
      <c r="B6" s="787"/>
      <c r="C6" s="793" t="s">
        <v>556</v>
      </c>
      <c r="D6" s="794"/>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532</v>
      </c>
      <c r="C8" s="596" t="s">
        <v>485</v>
      </c>
      <c r="D8" s="595"/>
      <c r="M8" s="6"/>
      <c r="N8" s="6"/>
      <c r="O8" s="6"/>
      <c r="P8" s="6"/>
      <c r="Q8" s="6"/>
      <c r="R8" s="6"/>
      <c r="S8" s="6"/>
      <c r="T8" s="6"/>
      <c r="U8" s="6"/>
      <c r="V8" s="6"/>
      <c r="W8" s="6"/>
      <c r="X8" s="6"/>
      <c r="Y8" s="6"/>
      <c r="Z8" s="6"/>
    </row>
    <row r="9" spans="1:26" s="18" customFormat="1" ht="19.5" hidden="1" customHeight="1" outlineLevel="1">
      <c r="A9" s="4"/>
      <c r="B9" s="542"/>
      <c r="C9" s="596" t="s">
        <v>533</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486</v>
      </c>
      <c r="O11" s="554"/>
    </row>
    <row r="12" spans="1:26" ht="58.5" customHeight="1">
      <c r="B12" s="795" t="s">
        <v>635</v>
      </c>
      <c r="C12" s="795"/>
      <c r="D12" s="795"/>
      <c r="E12" s="795"/>
      <c r="F12" s="795"/>
      <c r="G12" s="795"/>
      <c r="H12" s="795"/>
      <c r="I12" s="795"/>
      <c r="J12" s="795"/>
      <c r="K12" s="795"/>
      <c r="L12" s="795"/>
      <c r="M12" s="795"/>
      <c r="N12" s="795"/>
      <c r="O12" s="79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573</v>
      </c>
      <c r="E14" s="474" t="s">
        <v>574</v>
      </c>
      <c r="F14" s="474" t="s">
        <v>575</v>
      </c>
      <c r="G14" s="474" t="s">
        <v>576</v>
      </c>
      <c r="H14" s="474" t="s">
        <v>577</v>
      </c>
      <c r="I14" s="474" t="s">
        <v>578</v>
      </c>
      <c r="J14" s="474" t="s">
        <v>579</v>
      </c>
      <c r="K14" s="474" t="s">
        <v>580</v>
      </c>
      <c r="L14" s="474" t="s">
        <v>581</v>
      </c>
      <c r="M14" s="474" t="s">
        <v>582</v>
      </c>
      <c r="N14" s="474" t="s">
        <v>583</v>
      </c>
      <c r="O14" s="474" t="s">
        <v>584</v>
      </c>
      <c r="P14" s="7"/>
    </row>
    <row r="15" spans="1:26" s="7" customFormat="1" ht="18.75" customHeight="1">
      <c r="B15" s="475" t="s">
        <v>189</v>
      </c>
      <c r="C15" s="788"/>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564</v>
      </c>
      <c r="C16" s="789"/>
      <c r="D16" s="479"/>
      <c r="E16" s="479"/>
      <c r="F16" s="479"/>
      <c r="G16" s="479"/>
      <c r="H16" s="479"/>
      <c r="I16" s="479"/>
      <c r="J16" s="479"/>
      <c r="K16" s="479"/>
      <c r="L16" s="479"/>
      <c r="M16" s="479"/>
      <c r="N16" s="479"/>
      <c r="O16" s="480"/>
    </row>
    <row r="17" spans="1:15" s="113" customFormat="1" ht="17.25" customHeight="1">
      <c r="B17" s="481" t="s">
        <v>565</v>
      </c>
      <c r="C17" s="790"/>
      <c r="D17" s="114">
        <f>12-D16</f>
        <v>12</v>
      </c>
      <c r="E17" s="114">
        <f>12-E16</f>
        <v>12</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482" t="str">
        <f>'1.  LRAMVA Summary'!B27</f>
        <v>Residential</v>
      </c>
      <c r="C18" s="791" t="str">
        <f>'2. LRAMVA Threshold'!D43</f>
        <v>kWh</v>
      </c>
      <c r="D18" s="47"/>
      <c r="E18" s="47"/>
      <c r="F18" s="47"/>
      <c r="G18" s="47"/>
      <c r="H18" s="47"/>
      <c r="I18" s="47"/>
      <c r="J18" s="47"/>
      <c r="K18" s="47"/>
      <c r="L18" s="47"/>
      <c r="M18" s="47"/>
      <c r="N18" s="47"/>
      <c r="O18" s="71"/>
    </row>
    <row r="19" spans="1:15" s="7" customFormat="1" ht="15" hidden="1" customHeight="1" outlineLevel="1">
      <c r="B19" s="538" t="s">
        <v>516</v>
      </c>
      <c r="C19" s="789"/>
      <c r="D19" s="47"/>
      <c r="E19" s="47"/>
      <c r="F19" s="47"/>
      <c r="G19" s="47"/>
      <c r="H19" s="47"/>
      <c r="I19" s="47"/>
      <c r="J19" s="47"/>
      <c r="K19" s="47"/>
      <c r="L19" s="47"/>
      <c r="M19" s="47"/>
      <c r="N19" s="47"/>
      <c r="O19" s="71"/>
    </row>
    <row r="20" spans="1:15" s="7" customFormat="1" ht="15" hidden="1" customHeight="1" outlineLevel="1">
      <c r="B20" s="538" t="s">
        <v>517</v>
      </c>
      <c r="C20" s="789"/>
      <c r="D20" s="47"/>
      <c r="E20" s="47"/>
      <c r="F20" s="47"/>
      <c r="G20" s="47"/>
      <c r="H20" s="47"/>
      <c r="I20" s="47"/>
      <c r="J20" s="47"/>
      <c r="K20" s="47"/>
      <c r="L20" s="47"/>
      <c r="M20" s="47"/>
      <c r="N20" s="47"/>
      <c r="O20" s="71"/>
    </row>
    <row r="21" spans="1:15" s="7" customFormat="1" ht="15" hidden="1" customHeight="1" outlineLevel="1">
      <c r="B21" s="538" t="s">
        <v>493</v>
      </c>
      <c r="C21" s="789"/>
      <c r="D21" s="47"/>
      <c r="E21" s="47"/>
      <c r="F21" s="47"/>
      <c r="G21" s="47"/>
      <c r="H21" s="47"/>
      <c r="I21" s="47"/>
      <c r="J21" s="47"/>
      <c r="K21" s="47"/>
      <c r="L21" s="47"/>
      <c r="M21" s="47"/>
      <c r="N21" s="47"/>
      <c r="O21" s="71"/>
    </row>
    <row r="22" spans="1:15" s="7" customFormat="1" ht="14.25" customHeight="1" collapsed="1">
      <c r="B22" s="538" t="s">
        <v>518</v>
      </c>
      <c r="C22" s="792"/>
      <c r="D22" s="67">
        <f>SUM(D18:D21)</f>
        <v>0</v>
      </c>
      <c r="E22" s="67">
        <f>SUM(E18:E21)</f>
        <v>0</v>
      </c>
      <c r="F22" s="67">
        <f>SUM(F18:F21)</f>
        <v>0</v>
      </c>
      <c r="G22" s="67">
        <f t="shared" ref="G22:N22" si="2">SUM(G18:G21)</f>
        <v>0</v>
      </c>
      <c r="H22" s="67">
        <f t="shared" si="2"/>
        <v>0</v>
      </c>
      <c r="I22" s="67">
        <f t="shared" si="2"/>
        <v>0</v>
      </c>
      <c r="J22" s="67">
        <f t="shared" si="2"/>
        <v>0</v>
      </c>
      <c r="K22" s="67">
        <f t="shared" si="2"/>
        <v>0</v>
      </c>
      <c r="L22" s="67">
        <f t="shared" si="2"/>
        <v>0</v>
      </c>
      <c r="M22" s="67">
        <f t="shared" si="2"/>
        <v>0</v>
      </c>
      <c r="N22" s="67">
        <f t="shared" si="2"/>
        <v>0</v>
      </c>
      <c r="O22" s="78"/>
    </row>
    <row r="23" spans="1:15" s="65" customFormat="1">
      <c r="A23" s="64"/>
      <c r="B23" s="494" t="s">
        <v>519</v>
      </c>
      <c r="C23" s="484"/>
      <c r="D23" s="485"/>
      <c r="E23" s="486">
        <f>ROUND(SUM(D22*E16+E22*E17)/12,4)</f>
        <v>0</v>
      </c>
      <c r="F23" s="486">
        <f>ROUND(SUM(E22*F16+F22*F17)/12,4)</f>
        <v>0</v>
      </c>
      <c r="G23" s="486">
        <f>ROUND(SUM(F22*G16+G22*G17)/12,4)</f>
        <v>0</v>
      </c>
      <c r="H23" s="486">
        <f>ROUND(SUM(G22*H16+H22*H17)/12,4)</f>
        <v>0</v>
      </c>
      <c r="I23" s="486">
        <f>ROUND(SUM(H22*I16+I22*I17)/12,4)</f>
        <v>0</v>
      </c>
      <c r="J23" s="486">
        <f t="shared" ref="J23:N23" si="3">ROUND(SUM(I22*J16+J22*J17)/12,4)</f>
        <v>0</v>
      </c>
      <c r="K23" s="486">
        <f t="shared" si="3"/>
        <v>0</v>
      </c>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GS&lt;50 kW</v>
      </c>
      <c r="C25" s="791" t="str">
        <f>'2. LRAMVA Threshold'!E43</f>
        <v>kWh</v>
      </c>
      <c r="D25" s="47"/>
      <c r="E25" s="47"/>
      <c r="F25" s="47"/>
      <c r="G25" s="47"/>
      <c r="H25" s="47"/>
      <c r="I25" s="47"/>
      <c r="J25" s="47"/>
      <c r="K25" s="47"/>
      <c r="L25" s="47"/>
      <c r="M25" s="47"/>
      <c r="N25" s="47"/>
      <c r="O25" s="71"/>
    </row>
    <row r="26" spans="1:15" s="18" customFormat="1" hidden="1" outlineLevel="1">
      <c r="A26" s="4"/>
      <c r="B26" s="538" t="s">
        <v>516</v>
      </c>
      <c r="C26" s="789"/>
      <c r="D26" s="47"/>
      <c r="E26" s="47"/>
      <c r="F26" s="47"/>
      <c r="G26" s="47"/>
      <c r="H26" s="47"/>
      <c r="I26" s="47"/>
      <c r="J26" s="47"/>
      <c r="K26" s="47"/>
      <c r="L26" s="47"/>
      <c r="M26" s="47"/>
      <c r="N26" s="47"/>
      <c r="O26" s="71"/>
    </row>
    <row r="27" spans="1:15" s="18" customFormat="1" hidden="1" outlineLevel="1">
      <c r="A27" s="4"/>
      <c r="B27" s="538" t="s">
        <v>517</v>
      </c>
      <c r="C27" s="789"/>
      <c r="D27" s="47"/>
      <c r="E27" s="47"/>
      <c r="F27" s="47"/>
      <c r="G27" s="47"/>
      <c r="H27" s="47"/>
      <c r="I27" s="47"/>
      <c r="J27" s="47"/>
      <c r="K27" s="47"/>
      <c r="L27" s="47"/>
      <c r="M27" s="47"/>
      <c r="N27" s="47"/>
      <c r="O27" s="71"/>
    </row>
    <row r="28" spans="1:15" s="18" customFormat="1" hidden="1" outlineLevel="1">
      <c r="A28" s="4"/>
      <c r="B28" s="538" t="s">
        <v>493</v>
      </c>
      <c r="C28" s="789"/>
      <c r="D28" s="47"/>
      <c r="E28" s="47"/>
      <c r="F28" s="47"/>
      <c r="G28" s="47"/>
      <c r="H28" s="47"/>
      <c r="I28" s="47"/>
      <c r="J28" s="47"/>
      <c r="K28" s="47"/>
      <c r="L28" s="47"/>
      <c r="M28" s="47"/>
      <c r="N28" s="47"/>
      <c r="O28" s="71"/>
    </row>
    <row r="29" spans="1:15" s="18" customFormat="1" collapsed="1">
      <c r="A29" s="4"/>
      <c r="B29" s="538" t="s">
        <v>518</v>
      </c>
      <c r="C29" s="792"/>
      <c r="D29" s="67">
        <f>SUM(D25:D28)</f>
        <v>0</v>
      </c>
      <c r="E29" s="67">
        <f t="shared" ref="E29:N29" si="4">SUM(E25:E28)</f>
        <v>0</v>
      </c>
      <c r="F29" s="67">
        <f t="shared" si="4"/>
        <v>0</v>
      </c>
      <c r="G29" s="67">
        <f t="shared" si="4"/>
        <v>0</v>
      </c>
      <c r="H29" s="67">
        <f t="shared" si="4"/>
        <v>0</v>
      </c>
      <c r="I29" s="67">
        <f t="shared" si="4"/>
        <v>0</v>
      </c>
      <c r="J29" s="67">
        <f t="shared" si="4"/>
        <v>0</v>
      </c>
      <c r="K29" s="67">
        <f t="shared" si="4"/>
        <v>0</v>
      </c>
      <c r="L29" s="67">
        <f t="shared" si="4"/>
        <v>0</v>
      </c>
      <c r="M29" s="67">
        <f t="shared" si="4"/>
        <v>0</v>
      </c>
      <c r="N29" s="67">
        <f t="shared" si="4"/>
        <v>0</v>
      </c>
      <c r="O29" s="78"/>
    </row>
    <row r="30" spans="1:15" s="18" customFormat="1">
      <c r="A30" s="4"/>
      <c r="B30" s="494" t="s">
        <v>519</v>
      </c>
      <c r="C30" s="490"/>
      <c r="D30" s="73"/>
      <c r="E30" s="486">
        <f>ROUND(SUM(D29*E16+E29*E17)/12,4)</f>
        <v>0</v>
      </c>
      <c r="F30" s="486">
        <f t="shared" ref="F30:N30" si="5">ROUND(SUM(E29*F16+F29*F17)/12,4)</f>
        <v>0</v>
      </c>
      <c r="G30" s="486">
        <f t="shared" si="5"/>
        <v>0</v>
      </c>
      <c r="H30" s="486">
        <f t="shared" si="5"/>
        <v>0</v>
      </c>
      <c r="I30" s="486">
        <f t="shared" si="5"/>
        <v>0</v>
      </c>
      <c r="J30" s="486">
        <f>ROUND(SUM(I29*J16+J29*J17)/12,4)</f>
        <v>0</v>
      </c>
      <c r="K30" s="486">
        <f t="shared" si="5"/>
        <v>0</v>
      </c>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f>'1.  LRAMVA Summary'!B29</f>
        <v>0</v>
      </c>
      <c r="C32" s="791">
        <f>'2. LRAMVA Threshold'!F43</f>
        <v>0</v>
      </c>
      <c r="D32" s="47"/>
      <c r="E32" s="47"/>
      <c r="F32" s="47"/>
      <c r="G32" s="47"/>
      <c r="H32" s="47"/>
      <c r="I32" s="47"/>
      <c r="J32" s="47"/>
      <c r="K32" s="47"/>
      <c r="L32" s="47"/>
      <c r="M32" s="47"/>
      <c r="N32" s="47"/>
      <c r="O32" s="71"/>
    </row>
    <row r="33" spans="1:15" s="18" customFormat="1" hidden="1" outlineLevel="1">
      <c r="A33" s="4"/>
      <c r="B33" s="538" t="s">
        <v>516</v>
      </c>
      <c r="C33" s="789"/>
      <c r="D33" s="47"/>
      <c r="E33" s="47"/>
      <c r="F33" s="47"/>
      <c r="G33" s="47"/>
      <c r="H33" s="47"/>
      <c r="I33" s="47"/>
      <c r="J33" s="47"/>
      <c r="K33" s="47"/>
      <c r="L33" s="47"/>
      <c r="M33" s="47"/>
      <c r="N33" s="47"/>
      <c r="O33" s="71"/>
    </row>
    <row r="34" spans="1:15" s="18" customFormat="1" hidden="1" outlineLevel="1">
      <c r="A34" s="4"/>
      <c r="B34" s="538" t="s">
        <v>517</v>
      </c>
      <c r="C34" s="789"/>
      <c r="D34" s="47"/>
      <c r="E34" s="47"/>
      <c r="F34" s="47"/>
      <c r="G34" s="47"/>
      <c r="H34" s="47"/>
      <c r="I34" s="47"/>
      <c r="J34" s="47"/>
      <c r="K34" s="47"/>
      <c r="L34" s="47"/>
      <c r="M34" s="47"/>
      <c r="N34" s="47"/>
      <c r="O34" s="71"/>
    </row>
    <row r="35" spans="1:15" s="18" customFormat="1" hidden="1" outlineLevel="1">
      <c r="A35" s="4"/>
      <c r="B35" s="538" t="s">
        <v>493</v>
      </c>
      <c r="C35" s="789"/>
      <c r="D35" s="47"/>
      <c r="E35" s="47"/>
      <c r="F35" s="47"/>
      <c r="G35" s="47"/>
      <c r="H35" s="47"/>
      <c r="I35" s="47"/>
      <c r="J35" s="47"/>
      <c r="K35" s="47"/>
      <c r="L35" s="47"/>
      <c r="M35" s="47"/>
      <c r="N35" s="47"/>
      <c r="O35" s="71"/>
    </row>
    <row r="36" spans="1:15" s="18" customFormat="1" collapsed="1">
      <c r="A36" s="4"/>
      <c r="B36" s="538" t="s">
        <v>518</v>
      </c>
      <c r="C36" s="792"/>
      <c r="D36" s="67">
        <f>SUM(D32:D35)</f>
        <v>0</v>
      </c>
      <c r="E36" s="67">
        <f>SUM(E32:E35)</f>
        <v>0</v>
      </c>
      <c r="F36" s="67">
        <f t="shared" ref="F36:M36" si="6">SUM(F32:F35)</f>
        <v>0</v>
      </c>
      <c r="G36" s="67">
        <f t="shared" si="6"/>
        <v>0</v>
      </c>
      <c r="H36" s="67">
        <f t="shared" si="6"/>
        <v>0</v>
      </c>
      <c r="I36" s="67">
        <f t="shared" si="6"/>
        <v>0</v>
      </c>
      <c r="J36" s="67">
        <f t="shared" si="6"/>
        <v>0</v>
      </c>
      <c r="K36" s="67">
        <f t="shared" si="6"/>
        <v>0</v>
      </c>
      <c r="L36" s="67">
        <f t="shared" si="6"/>
        <v>0</v>
      </c>
      <c r="M36" s="67">
        <f t="shared" si="6"/>
        <v>0</v>
      </c>
      <c r="N36" s="67">
        <f>SUM(N32:N35)</f>
        <v>0</v>
      </c>
      <c r="O36" s="78"/>
    </row>
    <row r="37" spans="1:15" s="18" customFormat="1">
      <c r="A37" s="4"/>
      <c r="B37" s="494" t="s">
        <v>519</v>
      </c>
      <c r="C37" s="490"/>
      <c r="D37" s="73"/>
      <c r="E37" s="486">
        <f t="shared" ref="E37:N37" si="7">ROUND(SUM(D36*E16+E36*E17)/12,4)</f>
        <v>0</v>
      </c>
      <c r="F37" s="486">
        <f t="shared" si="7"/>
        <v>0</v>
      </c>
      <c r="G37" s="486">
        <f t="shared" si="7"/>
        <v>0</v>
      </c>
      <c r="H37" s="486">
        <f t="shared" si="7"/>
        <v>0</v>
      </c>
      <c r="I37" s="486">
        <f t="shared" si="7"/>
        <v>0</v>
      </c>
      <c r="J37" s="486">
        <f t="shared" si="7"/>
        <v>0</v>
      </c>
      <c r="K37" s="486">
        <f t="shared" si="7"/>
        <v>0</v>
      </c>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f>'1.  LRAMVA Summary'!B30</f>
        <v>0</v>
      </c>
      <c r="C39" s="791">
        <f>'2. LRAMVA Threshold'!G43</f>
        <v>0</v>
      </c>
      <c r="D39" s="47"/>
      <c r="E39" s="47"/>
      <c r="F39" s="47"/>
      <c r="G39" s="47"/>
      <c r="H39" s="47"/>
      <c r="I39" s="47"/>
      <c r="J39" s="47"/>
      <c r="K39" s="47"/>
      <c r="L39" s="47"/>
      <c r="M39" s="47"/>
      <c r="N39" s="47"/>
      <c r="O39" s="71"/>
    </row>
    <row r="40" spans="1:15" s="18" customFormat="1" hidden="1" outlineLevel="1">
      <c r="A40" s="4"/>
      <c r="B40" s="538" t="s">
        <v>516</v>
      </c>
      <c r="C40" s="789"/>
      <c r="D40" s="47"/>
      <c r="E40" s="47"/>
      <c r="F40" s="47"/>
      <c r="G40" s="47"/>
      <c r="H40" s="47"/>
      <c r="I40" s="47"/>
      <c r="J40" s="47"/>
      <c r="K40" s="47"/>
      <c r="L40" s="47"/>
      <c r="M40" s="47"/>
      <c r="N40" s="47"/>
      <c r="O40" s="71"/>
    </row>
    <row r="41" spans="1:15" s="18" customFormat="1" hidden="1" outlineLevel="1">
      <c r="A41" s="4"/>
      <c r="B41" s="538" t="s">
        <v>517</v>
      </c>
      <c r="C41" s="789"/>
      <c r="D41" s="47"/>
      <c r="E41" s="47"/>
      <c r="F41" s="47"/>
      <c r="G41" s="47"/>
      <c r="H41" s="47"/>
      <c r="I41" s="47"/>
      <c r="J41" s="47"/>
      <c r="K41" s="47"/>
      <c r="L41" s="47"/>
      <c r="M41" s="47"/>
      <c r="N41" s="47"/>
      <c r="O41" s="71"/>
    </row>
    <row r="42" spans="1:15" s="18" customFormat="1" hidden="1" outlineLevel="1">
      <c r="A42" s="4"/>
      <c r="B42" s="538" t="s">
        <v>493</v>
      </c>
      <c r="C42" s="789"/>
      <c r="D42" s="47"/>
      <c r="E42" s="47"/>
      <c r="F42" s="47"/>
      <c r="G42" s="47"/>
      <c r="H42" s="47"/>
      <c r="I42" s="47"/>
      <c r="J42" s="47"/>
      <c r="K42" s="47"/>
      <c r="L42" s="47"/>
      <c r="M42" s="47"/>
      <c r="N42" s="47"/>
      <c r="O42" s="71"/>
    </row>
    <row r="43" spans="1:15" s="18" customFormat="1" collapsed="1">
      <c r="A43" s="4"/>
      <c r="B43" s="538" t="s">
        <v>518</v>
      </c>
      <c r="C43" s="792"/>
      <c r="D43" s="67">
        <f>SUM(D39:D42)</f>
        <v>0</v>
      </c>
      <c r="E43" s="67">
        <f t="shared" ref="E43:N43" si="8">SUM(E39:E42)</f>
        <v>0</v>
      </c>
      <c r="F43" s="67">
        <f t="shared" si="8"/>
        <v>0</v>
      </c>
      <c r="G43" s="67">
        <f t="shared" si="8"/>
        <v>0</v>
      </c>
      <c r="H43" s="67">
        <f t="shared" si="8"/>
        <v>0</v>
      </c>
      <c r="I43" s="67">
        <f t="shared" si="8"/>
        <v>0</v>
      </c>
      <c r="J43" s="67">
        <f t="shared" si="8"/>
        <v>0</v>
      </c>
      <c r="K43" s="67">
        <f t="shared" si="8"/>
        <v>0</v>
      </c>
      <c r="L43" s="67">
        <f t="shared" si="8"/>
        <v>0</v>
      </c>
      <c r="M43" s="67">
        <f t="shared" si="8"/>
        <v>0</v>
      </c>
      <c r="N43" s="67">
        <f t="shared" si="8"/>
        <v>0</v>
      </c>
      <c r="O43" s="78"/>
    </row>
    <row r="44" spans="1:15" s="14" customFormat="1">
      <c r="A44" s="74"/>
      <c r="B44" s="494" t="s">
        <v>519</v>
      </c>
      <c r="C44" s="490"/>
      <c r="D44" s="73"/>
      <c r="E44" s="486">
        <f t="shared" ref="E44:N44" si="9">ROUND(SUM(D43*E16+E43*E17)/12,4)</f>
        <v>0</v>
      </c>
      <c r="F44" s="486">
        <f t="shared" si="9"/>
        <v>0</v>
      </c>
      <c r="G44" s="486">
        <f t="shared" si="9"/>
        <v>0</v>
      </c>
      <c r="H44" s="486">
        <f t="shared" si="9"/>
        <v>0</v>
      </c>
      <c r="I44" s="486">
        <f t="shared" si="9"/>
        <v>0</v>
      </c>
      <c r="J44" s="486">
        <f t="shared" si="9"/>
        <v>0</v>
      </c>
      <c r="K44" s="486">
        <f t="shared" si="9"/>
        <v>0</v>
      </c>
      <c r="L44" s="486">
        <f t="shared" si="9"/>
        <v>0</v>
      </c>
      <c r="M44" s="486">
        <f t="shared" si="9"/>
        <v>0</v>
      </c>
      <c r="N44" s="486">
        <f t="shared" si="9"/>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f>'1.  LRAMVA Summary'!B31</f>
        <v>0</v>
      </c>
      <c r="C46" s="791">
        <f>'2. LRAMVA Threshold'!H43</f>
        <v>0</v>
      </c>
      <c r="D46" s="47"/>
      <c r="E46" s="47"/>
      <c r="F46" s="47"/>
      <c r="G46" s="47"/>
      <c r="H46" s="47"/>
      <c r="I46" s="47"/>
      <c r="J46" s="47"/>
      <c r="K46" s="47"/>
      <c r="L46" s="47"/>
      <c r="M46" s="47"/>
      <c r="N46" s="47"/>
      <c r="O46" s="71"/>
    </row>
    <row r="47" spans="1:15" s="18" customFormat="1" hidden="1" outlineLevel="1">
      <c r="A47" s="4"/>
      <c r="B47" s="538" t="s">
        <v>516</v>
      </c>
      <c r="C47" s="789"/>
      <c r="D47" s="47"/>
      <c r="E47" s="47"/>
      <c r="F47" s="47"/>
      <c r="G47" s="47"/>
      <c r="H47" s="47"/>
      <c r="I47" s="47"/>
      <c r="J47" s="47"/>
      <c r="K47" s="47"/>
      <c r="L47" s="47"/>
      <c r="M47" s="47"/>
      <c r="N47" s="47"/>
      <c r="O47" s="71"/>
    </row>
    <row r="48" spans="1:15" s="18" customFormat="1" hidden="1" outlineLevel="1">
      <c r="A48" s="4"/>
      <c r="B48" s="538" t="s">
        <v>517</v>
      </c>
      <c r="C48" s="789"/>
      <c r="D48" s="47"/>
      <c r="E48" s="47"/>
      <c r="F48" s="47"/>
      <c r="G48" s="47"/>
      <c r="H48" s="47"/>
      <c r="I48" s="47"/>
      <c r="J48" s="47"/>
      <c r="K48" s="47"/>
      <c r="L48" s="47"/>
      <c r="M48" s="47"/>
      <c r="N48" s="47"/>
      <c r="O48" s="71"/>
    </row>
    <row r="49" spans="1:15" s="18" customFormat="1" hidden="1" outlineLevel="1">
      <c r="A49" s="4"/>
      <c r="B49" s="538" t="s">
        <v>493</v>
      </c>
      <c r="C49" s="789"/>
      <c r="D49" s="47"/>
      <c r="E49" s="47"/>
      <c r="F49" s="47"/>
      <c r="G49" s="47"/>
      <c r="H49" s="47"/>
      <c r="I49" s="47"/>
      <c r="J49" s="47"/>
      <c r="K49" s="47"/>
      <c r="L49" s="47"/>
      <c r="M49" s="47"/>
      <c r="N49" s="47"/>
      <c r="O49" s="71"/>
    </row>
    <row r="50" spans="1:15" s="18" customFormat="1" collapsed="1">
      <c r="A50" s="4"/>
      <c r="B50" s="538" t="s">
        <v>518</v>
      </c>
      <c r="C50" s="792"/>
      <c r="D50" s="67">
        <f>SUM(D46:D49)</f>
        <v>0</v>
      </c>
      <c r="E50" s="67">
        <f t="shared" ref="E50:N50" si="10">SUM(E46:E49)</f>
        <v>0</v>
      </c>
      <c r="F50" s="67">
        <f t="shared" si="10"/>
        <v>0</v>
      </c>
      <c r="G50" s="67">
        <f t="shared" si="10"/>
        <v>0</v>
      </c>
      <c r="H50" s="67">
        <f t="shared" si="10"/>
        <v>0</v>
      </c>
      <c r="I50" s="67">
        <f t="shared" si="10"/>
        <v>0</v>
      </c>
      <c r="J50" s="67">
        <f t="shared" si="10"/>
        <v>0</v>
      </c>
      <c r="K50" s="67">
        <f t="shared" si="10"/>
        <v>0</v>
      </c>
      <c r="L50" s="67">
        <f t="shared" si="10"/>
        <v>0</v>
      </c>
      <c r="M50" s="67">
        <f t="shared" si="10"/>
        <v>0</v>
      </c>
      <c r="N50" s="67">
        <f t="shared" si="10"/>
        <v>0</v>
      </c>
      <c r="O50" s="78"/>
    </row>
    <row r="51" spans="1:15" s="14" customFormat="1">
      <c r="A51" s="74"/>
      <c r="B51" s="494" t="s">
        <v>519</v>
      </c>
      <c r="C51" s="490"/>
      <c r="D51" s="73"/>
      <c r="E51" s="486">
        <f t="shared" ref="E51:N51" si="11">ROUND(SUM(D50*E16+E50*E17)/12,4)</f>
        <v>0</v>
      </c>
      <c r="F51" s="486">
        <f t="shared" si="11"/>
        <v>0</v>
      </c>
      <c r="G51" s="486">
        <f t="shared" si="11"/>
        <v>0</v>
      </c>
      <c r="H51" s="486">
        <f t="shared" si="11"/>
        <v>0</v>
      </c>
      <c r="I51" s="486">
        <f t="shared" si="11"/>
        <v>0</v>
      </c>
      <c r="J51" s="486">
        <f t="shared" si="11"/>
        <v>0</v>
      </c>
      <c r="K51" s="486">
        <f t="shared" si="11"/>
        <v>0</v>
      </c>
      <c r="L51" s="486">
        <f t="shared" si="11"/>
        <v>0</v>
      </c>
      <c r="M51" s="486">
        <f t="shared" si="11"/>
        <v>0</v>
      </c>
      <c r="N51" s="486">
        <f t="shared" si="11"/>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f>'1.  LRAMVA Summary'!B32</f>
        <v>0</v>
      </c>
      <c r="C53" s="791">
        <f>'2. LRAMVA Threshold'!I43</f>
        <v>0</v>
      </c>
      <c r="D53" s="47"/>
      <c r="E53" s="47"/>
      <c r="F53" s="47"/>
      <c r="G53" s="47"/>
      <c r="H53" s="47"/>
      <c r="I53" s="47"/>
      <c r="J53" s="47"/>
      <c r="K53" s="47"/>
      <c r="L53" s="47"/>
      <c r="M53" s="47"/>
      <c r="N53" s="47"/>
      <c r="O53" s="71"/>
    </row>
    <row r="54" spans="1:15" s="18" customFormat="1" hidden="1" outlineLevel="1">
      <c r="A54" s="4"/>
      <c r="B54" s="538" t="s">
        <v>516</v>
      </c>
      <c r="C54" s="789"/>
      <c r="D54" s="47"/>
      <c r="E54" s="47"/>
      <c r="F54" s="47"/>
      <c r="G54" s="47"/>
      <c r="H54" s="47"/>
      <c r="I54" s="47"/>
      <c r="J54" s="47"/>
      <c r="K54" s="47"/>
      <c r="L54" s="47"/>
      <c r="M54" s="47"/>
      <c r="N54" s="47"/>
      <c r="O54" s="71"/>
    </row>
    <row r="55" spans="1:15" s="18" customFormat="1" hidden="1" outlineLevel="1">
      <c r="A55" s="4"/>
      <c r="B55" s="538" t="s">
        <v>517</v>
      </c>
      <c r="C55" s="789"/>
      <c r="D55" s="47"/>
      <c r="E55" s="47"/>
      <c r="F55" s="47"/>
      <c r="G55" s="47"/>
      <c r="H55" s="47"/>
      <c r="I55" s="47"/>
      <c r="J55" s="47"/>
      <c r="K55" s="47"/>
      <c r="L55" s="47"/>
      <c r="M55" s="47"/>
      <c r="N55" s="47"/>
      <c r="O55" s="71"/>
    </row>
    <row r="56" spans="1:15" s="18" customFormat="1" hidden="1" outlineLevel="1">
      <c r="A56" s="4"/>
      <c r="B56" s="538" t="s">
        <v>493</v>
      </c>
      <c r="C56" s="789"/>
      <c r="D56" s="47"/>
      <c r="E56" s="47"/>
      <c r="F56" s="47"/>
      <c r="G56" s="47"/>
      <c r="H56" s="47"/>
      <c r="I56" s="47"/>
      <c r="J56" s="47"/>
      <c r="K56" s="47"/>
      <c r="L56" s="47"/>
      <c r="M56" s="47"/>
      <c r="N56" s="47"/>
      <c r="O56" s="71"/>
    </row>
    <row r="57" spans="1:15" s="18" customFormat="1" collapsed="1">
      <c r="A57" s="4"/>
      <c r="B57" s="538" t="s">
        <v>518</v>
      </c>
      <c r="C57" s="792"/>
      <c r="D57" s="67">
        <f>SUM(D53:D56)</f>
        <v>0</v>
      </c>
      <c r="E57" s="67">
        <f t="shared" ref="E57:N57" si="12">SUM(E53:E56)</f>
        <v>0</v>
      </c>
      <c r="F57" s="67">
        <f t="shared" si="12"/>
        <v>0</v>
      </c>
      <c r="G57" s="67">
        <f t="shared" si="12"/>
        <v>0</v>
      </c>
      <c r="H57" s="67">
        <f t="shared" si="12"/>
        <v>0</v>
      </c>
      <c r="I57" s="67">
        <f t="shared" si="12"/>
        <v>0</v>
      </c>
      <c r="J57" s="67">
        <f t="shared" si="12"/>
        <v>0</v>
      </c>
      <c r="K57" s="67">
        <f t="shared" si="12"/>
        <v>0</v>
      </c>
      <c r="L57" s="67">
        <f t="shared" si="12"/>
        <v>0</v>
      </c>
      <c r="M57" s="67">
        <f t="shared" si="12"/>
        <v>0</v>
      </c>
      <c r="N57" s="67">
        <f t="shared" si="12"/>
        <v>0</v>
      </c>
      <c r="O57" s="79"/>
    </row>
    <row r="58" spans="1:15" s="14" customFormat="1">
      <c r="A58" s="74"/>
      <c r="B58" s="494" t="s">
        <v>519</v>
      </c>
      <c r="C58" s="490"/>
      <c r="D58" s="73"/>
      <c r="E58" s="486">
        <f t="shared" ref="E58:N58" si="13">ROUND(SUM(D57*E16+E57*E17)/12,4)</f>
        <v>0</v>
      </c>
      <c r="F58" s="486">
        <f t="shared" si="13"/>
        <v>0</v>
      </c>
      <c r="G58" s="486">
        <f t="shared" si="13"/>
        <v>0</v>
      </c>
      <c r="H58" s="486">
        <f t="shared" si="13"/>
        <v>0</v>
      </c>
      <c r="I58" s="486">
        <f t="shared" si="13"/>
        <v>0</v>
      </c>
      <c r="J58" s="486">
        <f t="shared" si="13"/>
        <v>0</v>
      </c>
      <c r="K58" s="486">
        <f t="shared" si="13"/>
        <v>0</v>
      </c>
      <c r="L58" s="486">
        <f t="shared" si="13"/>
        <v>0</v>
      </c>
      <c r="M58" s="486">
        <f t="shared" si="13"/>
        <v>0</v>
      </c>
      <c r="N58" s="486">
        <f t="shared" si="13"/>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791">
        <f>'2. LRAMVA Threshold'!J43</f>
        <v>0</v>
      </c>
      <c r="D60" s="47"/>
      <c r="E60" s="47"/>
      <c r="F60" s="47"/>
      <c r="G60" s="47"/>
      <c r="H60" s="47"/>
      <c r="I60" s="47"/>
      <c r="J60" s="47"/>
      <c r="K60" s="47"/>
      <c r="L60" s="47"/>
      <c r="M60" s="47"/>
      <c r="N60" s="47"/>
      <c r="O60" s="71"/>
    </row>
    <row r="61" spans="1:15" s="18" customFormat="1" hidden="1" outlineLevel="1">
      <c r="A61" s="4"/>
      <c r="B61" s="538" t="s">
        <v>516</v>
      </c>
      <c r="C61" s="789"/>
      <c r="D61" s="47"/>
      <c r="E61" s="47"/>
      <c r="F61" s="47"/>
      <c r="G61" s="47"/>
      <c r="H61" s="47"/>
      <c r="I61" s="47"/>
      <c r="J61" s="47"/>
      <c r="K61" s="47"/>
      <c r="L61" s="47"/>
      <c r="M61" s="47"/>
      <c r="N61" s="47"/>
      <c r="O61" s="71"/>
    </row>
    <row r="62" spans="1:15" s="18" customFormat="1" hidden="1" outlineLevel="1">
      <c r="A62" s="4"/>
      <c r="B62" s="538" t="s">
        <v>517</v>
      </c>
      <c r="C62" s="789"/>
      <c r="D62" s="47"/>
      <c r="E62" s="47"/>
      <c r="F62" s="47"/>
      <c r="G62" s="47"/>
      <c r="H62" s="47"/>
      <c r="I62" s="47"/>
      <c r="J62" s="47"/>
      <c r="K62" s="47"/>
      <c r="L62" s="47"/>
      <c r="M62" s="47"/>
      <c r="N62" s="47"/>
      <c r="O62" s="71"/>
    </row>
    <row r="63" spans="1:15" s="18" customFormat="1" hidden="1" outlineLevel="1">
      <c r="A63" s="4"/>
      <c r="B63" s="538" t="s">
        <v>493</v>
      </c>
      <c r="C63" s="789"/>
      <c r="D63" s="47"/>
      <c r="E63" s="47"/>
      <c r="F63" s="47"/>
      <c r="G63" s="47"/>
      <c r="H63" s="47"/>
      <c r="I63" s="47"/>
      <c r="J63" s="47"/>
      <c r="K63" s="47"/>
      <c r="L63" s="47"/>
      <c r="M63" s="47"/>
      <c r="N63" s="47"/>
      <c r="O63" s="71"/>
    </row>
    <row r="64" spans="1:15" s="18" customFormat="1" collapsed="1">
      <c r="A64" s="4"/>
      <c r="B64" s="538" t="s">
        <v>518</v>
      </c>
      <c r="C64" s="792"/>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519</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791">
        <f>'2. LRAMVA Threshold'!K43</f>
        <v>0</v>
      </c>
      <c r="D67" s="47"/>
      <c r="E67" s="47"/>
      <c r="F67" s="47"/>
      <c r="G67" s="47"/>
      <c r="H67" s="47"/>
      <c r="I67" s="47"/>
      <c r="J67" s="47"/>
      <c r="K67" s="47"/>
      <c r="L67" s="47"/>
      <c r="M67" s="47"/>
      <c r="N67" s="47"/>
      <c r="O67" s="71"/>
    </row>
    <row r="68" spans="1:15" s="18" customFormat="1" hidden="1" outlineLevel="1">
      <c r="A68" s="4"/>
      <c r="B68" s="538" t="s">
        <v>516</v>
      </c>
      <c r="C68" s="789"/>
      <c r="D68" s="47"/>
      <c r="E68" s="47"/>
      <c r="F68" s="47"/>
      <c r="G68" s="47"/>
      <c r="H68" s="47"/>
      <c r="I68" s="47"/>
      <c r="J68" s="47"/>
      <c r="K68" s="47"/>
      <c r="L68" s="47"/>
      <c r="M68" s="47"/>
      <c r="N68" s="47"/>
      <c r="O68" s="71"/>
    </row>
    <row r="69" spans="1:15" s="18" customFormat="1" hidden="1" outlineLevel="1">
      <c r="A69" s="4"/>
      <c r="B69" s="538" t="s">
        <v>517</v>
      </c>
      <c r="C69" s="789"/>
      <c r="D69" s="47"/>
      <c r="E69" s="47"/>
      <c r="F69" s="47"/>
      <c r="G69" s="47"/>
      <c r="H69" s="47"/>
      <c r="I69" s="47"/>
      <c r="J69" s="47"/>
      <c r="K69" s="47"/>
      <c r="L69" s="47"/>
      <c r="M69" s="47"/>
      <c r="N69" s="47"/>
      <c r="O69" s="71"/>
    </row>
    <row r="70" spans="1:15" s="18" customFormat="1" hidden="1" outlineLevel="1">
      <c r="A70" s="4"/>
      <c r="B70" s="538" t="s">
        <v>493</v>
      </c>
      <c r="C70" s="789"/>
      <c r="D70" s="47"/>
      <c r="E70" s="47"/>
      <c r="F70" s="47"/>
      <c r="G70" s="47"/>
      <c r="H70" s="47"/>
      <c r="I70" s="47"/>
      <c r="J70" s="47"/>
      <c r="K70" s="47"/>
      <c r="L70" s="47"/>
      <c r="M70" s="47"/>
      <c r="N70" s="47"/>
      <c r="O70" s="71"/>
    </row>
    <row r="71" spans="1:15" s="18" customFormat="1" collapsed="1">
      <c r="A71" s="4"/>
      <c r="B71" s="538" t="s">
        <v>518</v>
      </c>
      <c r="C71" s="792"/>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519</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791">
        <f>'2. LRAMVA Threshold'!L43</f>
        <v>0</v>
      </c>
      <c r="D74" s="47"/>
      <c r="E74" s="47"/>
      <c r="F74" s="47"/>
      <c r="G74" s="47"/>
      <c r="H74" s="47"/>
      <c r="I74" s="47"/>
      <c r="J74" s="47"/>
      <c r="K74" s="47"/>
      <c r="L74" s="47"/>
      <c r="M74" s="47"/>
      <c r="N74" s="47"/>
      <c r="O74" s="71"/>
    </row>
    <row r="75" spans="1:15" s="18" customFormat="1" hidden="1" outlineLevel="1">
      <c r="A75" s="4"/>
      <c r="B75" s="538" t="s">
        <v>516</v>
      </c>
      <c r="C75" s="789"/>
      <c r="D75" s="47"/>
      <c r="E75" s="47"/>
      <c r="F75" s="47"/>
      <c r="G75" s="47"/>
      <c r="H75" s="47"/>
      <c r="I75" s="47"/>
      <c r="J75" s="47"/>
      <c r="K75" s="47"/>
      <c r="L75" s="47"/>
      <c r="M75" s="47"/>
      <c r="N75" s="47"/>
      <c r="O75" s="71"/>
    </row>
    <row r="76" spans="1:15" s="18" customFormat="1" hidden="1" outlineLevel="1">
      <c r="A76" s="4"/>
      <c r="B76" s="538" t="s">
        <v>517</v>
      </c>
      <c r="C76" s="789"/>
      <c r="D76" s="47"/>
      <c r="E76" s="47"/>
      <c r="F76" s="47"/>
      <c r="G76" s="47"/>
      <c r="H76" s="47"/>
      <c r="I76" s="47"/>
      <c r="J76" s="47"/>
      <c r="K76" s="47"/>
      <c r="L76" s="47"/>
      <c r="M76" s="47"/>
      <c r="N76" s="47"/>
      <c r="O76" s="71"/>
    </row>
    <row r="77" spans="1:15" s="18" customFormat="1" hidden="1" outlineLevel="1">
      <c r="A77" s="4"/>
      <c r="B77" s="538" t="s">
        <v>493</v>
      </c>
      <c r="C77" s="789"/>
      <c r="D77" s="47"/>
      <c r="E77" s="47"/>
      <c r="F77" s="47"/>
      <c r="G77" s="47"/>
      <c r="H77" s="47"/>
      <c r="I77" s="47"/>
      <c r="J77" s="47"/>
      <c r="K77" s="47"/>
      <c r="L77" s="47"/>
      <c r="M77" s="47"/>
      <c r="N77" s="47"/>
      <c r="O77" s="71"/>
    </row>
    <row r="78" spans="1:15" s="18" customFormat="1" collapsed="1">
      <c r="A78" s="4"/>
      <c r="B78" s="538" t="s">
        <v>518</v>
      </c>
      <c r="C78" s="792"/>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519</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791">
        <f>'2. LRAMVA Threshold'!M43</f>
        <v>0</v>
      </c>
      <c r="D81" s="47"/>
      <c r="E81" s="47"/>
      <c r="F81" s="47"/>
      <c r="G81" s="47"/>
      <c r="H81" s="47"/>
      <c r="I81" s="47"/>
      <c r="J81" s="47"/>
      <c r="K81" s="47"/>
      <c r="L81" s="47"/>
      <c r="M81" s="47"/>
      <c r="N81" s="47"/>
      <c r="O81" s="71"/>
    </row>
    <row r="82" spans="1:15" s="18" customFormat="1" hidden="1" outlineLevel="1">
      <c r="A82" s="4"/>
      <c r="B82" s="538" t="s">
        <v>516</v>
      </c>
      <c r="C82" s="789"/>
      <c r="D82" s="47"/>
      <c r="E82" s="47"/>
      <c r="F82" s="47"/>
      <c r="G82" s="47"/>
      <c r="H82" s="47"/>
      <c r="I82" s="47"/>
      <c r="J82" s="47"/>
      <c r="K82" s="47"/>
      <c r="L82" s="47"/>
      <c r="M82" s="47"/>
      <c r="N82" s="47"/>
      <c r="O82" s="71"/>
    </row>
    <row r="83" spans="1:15" s="18" customFormat="1" hidden="1" outlineLevel="1">
      <c r="A83" s="4"/>
      <c r="B83" s="538" t="s">
        <v>517</v>
      </c>
      <c r="C83" s="789"/>
      <c r="D83" s="47"/>
      <c r="E83" s="47"/>
      <c r="F83" s="47"/>
      <c r="G83" s="47"/>
      <c r="H83" s="47"/>
      <c r="I83" s="47"/>
      <c r="J83" s="47"/>
      <c r="K83" s="47"/>
      <c r="L83" s="47"/>
      <c r="M83" s="47"/>
      <c r="N83" s="47"/>
      <c r="O83" s="71"/>
    </row>
    <row r="84" spans="1:15" s="18" customFormat="1" hidden="1" outlineLevel="1">
      <c r="A84" s="4"/>
      <c r="B84" s="538" t="s">
        <v>493</v>
      </c>
      <c r="C84" s="789"/>
      <c r="D84" s="47"/>
      <c r="E84" s="47"/>
      <c r="F84" s="47"/>
      <c r="G84" s="47"/>
      <c r="H84" s="47"/>
      <c r="I84" s="47"/>
      <c r="J84" s="47"/>
      <c r="K84" s="47"/>
      <c r="L84" s="47"/>
      <c r="M84" s="47"/>
      <c r="N84" s="47"/>
      <c r="O84" s="71"/>
    </row>
    <row r="85" spans="1:15" s="18" customFormat="1" collapsed="1">
      <c r="A85" s="4"/>
      <c r="B85" s="538" t="s">
        <v>518</v>
      </c>
      <c r="C85" s="792"/>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519</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791">
        <f>'2. LRAMVA Threshold'!N43</f>
        <v>0</v>
      </c>
      <c r="D88" s="47"/>
      <c r="E88" s="47"/>
      <c r="F88" s="47"/>
      <c r="G88" s="47"/>
      <c r="H88" s="47"/>
      <c r="I88" s="47"/>
      <c r="J88" s="47"/>
      <c r="K88" s="47"/>
      <c r="L88" s="47"/>
      <c r="M88" s="47"/>
      <c r="N88" s="47"/>
      <c r="O88" s="71"/>
    </row>
    <row r="89" spans="1:15" s="18" customFormat="1" hidden="1" outlineLevel="1">
      <c r="A89" s="4"/>
      <c r="B89" s="538" t="s">
        <v>516</v>
      </c>
      <c r="C89" s="789"/>
      <c r="D89" s="47"/>
      <c r="E89" s="47"/>
      <c r="F89" s="47"/>
      <c r="G89" s="47"/>
      <c r="H89" s="47"/>
      <c r="I89" s="47"/>
      <c r="J89" s="47"/>
      <c r="K89" s="47"/>
      <c r="L89" s="47"/>
      <c r="M89" s="47"/>
      <c r="N89" s="47"/>
      <c r="O89" s="71"/>
    </row>
    <row r="90" spans="1:15" s="18" customFormat="1" hidden="1" outlineLevel="1">
      <c r="A90" s="4"/>
      <c r="B90" s="538" t="s">
        <v>517</v>
      </c>
      <c r="C90" s="789"/>
      <c r="D90" s="47"/>
      <c r="E90" s="47"/>
      <c r="F90" s="47"/>
      <c r="G90" s="47"/>
      <c r="H90" s="47"/>
      <c r="I90" s="47"/>
      <c r="J90" s="47"/>
      <c r="K90" s="47"/>
      <c r="L90" s="47"/>
      <c r="M90" s="47"/>
      <c r="N90" s="47"/>
      <c r="O90" s="71"/>
    </row>
    <row r="91" spans="1:15" s="18" customFormat="1" hidden="1" outlineLevel="1">
      <c r="A91" s="4"/>
      <c r="B91" s="538" t="s">
        <v>493</v>
      </c>
      <c r="C91" s="789"/>
      <c r="D91" s="47"/>
      <c r="E91" s="47"/>
      <c r="F91" s="47"/>
      <c r="G91" s="47"/>
      <c r="H91" s="47"/>
      <c r="I91" s="47"/>
      <c r="J91" s="47"/>
      <c r="K91" s="47"/>
      <c r="L91" s="47"/>
      <c r="M91" s="47"/>
      <c r="N91" s="47"/>
      <c r="O91" s="71"/>
    </row>
    <row r="92" spans="1:15" s="18" customFormat="1" collapsed="1">
      <c r="A92" s="4"/>
      <c r="B92" s="538" t="s">
        <v>518</v>
      </c>
      <c r="C92" s="792"/>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519</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791">
        <f>'2. LRAMVA Threshold'!O43</f>
        <v>0</v>
      </c>
      <c r="D95" s="47"/>
      <c r="E95" s="47"/>
      <c r="F95" s="47"/>
      <c r="G95" s="47"/>
      <c r="H95" s="47"/>
      <c r="I95" s="47"/>
      <c r="J95" s="47"/>
      <c r="K95" s="47"/>
      <c r="L95" s="47"/>
      <c r="M95" s="47"/>
      <c r="N95" s="47"/>
      <c r="O95" s="71"/>
    </row>
    <row r="96" spans="1:15" s="18" customFormat="1" hidden="1" outlineLevel="1">
      <c r="A96" s="4"/>
      <c r="B96" s="538" t="s">
        <v>516</v>
      </c>
      <c r="C96" s="789"/>
      <c r="D96" s="47"/>
      <c r="E96" s="47"/>
      <c r="F96" s="47"/>
      <c r="G96" s="47"/>
      <c r="H96" s="47"/>
      <c r="I96" s="47"/>
      <c r="J96" s="47"/>
      <c r="K96" s="47"/>
      <c r="L96" s="47"/>
      <c r="M96" s="47"/>
      <c r="N96" s="47"/>
      <c r="O96" s="71"/>
    </row>
    <row r="97" spans="1:15" s="18" customFormat="1" hidden="1" outlineLevel="1">
      <c r="A97" s="4"/>
      <c r="B97" s="538" t="s">
        <v>517</v>
      </c>
      <c r="C97" s="789"/>
      <c r="D97" s="47"/>
      <c r="E97" s="47"/>
      <c r="F97" s="47"/>
      <c r="G97" s="47"/>
      <c r="H97" s="47"/>
      <c r="I97" s="47"/>
      <c r="J97" s="47"/>
      <c r="K97" s="47"/>
      <c r="L97" s="47"/>
      <c r="M97" s="47"/>
      <c r="N97" s="47"/>
      <c r="O97" s="71"/>
    </row>
    <row r="98" spans="1:15" s="18" customFormat="1" hidden="1" outlineLevel="1">
      <c r="A98" s="4"/>
      <c r="B98" s="538" t="s">
        <v>493</v>
      </c>
      <c r="C98" s="789"/>
      <c r="D98" s="47"/>
      <c r="E98" s="47"/>
      <c r="F98" s="47"/>
      <c r="G98" s="47"/>
      <c r="H98" s="47"/>
      <c r="I98" s="47"/>
      <c r="J98" s="47"/>
      <c r="K98" s="47"/>
      <c r="L98" s="47"/>
      <c r="M98" s="47"/>
      <c r="N98" s="47"/>
      <c r="O98" s="71"/>
    </row>
    <row r="99" spans="1:15" s="18" customFormat="1" collapsed="1">
      <c r="A99" s="4"/>
      <c r="B99" s="538" t="s">
        <v>518</v>
      </c>
      <c r="C99" s="792"/>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519</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791">
        <f>'2. LRAMVA Threshold'!P43</f>
        <v>0</v>
      </c>
      <c r="D102" s="47"/>
      <c r="E102" s="47"/>
      <c r="F102" s="47"/>
      <c r="G102" s="47"/>
      <c r="H102" s="47"/>
      <c r="I102" s="47"/>
      <c r="J102" s="47"/>
      <c r="K102" s="47"/>
      <c r="L102" s="47"/>
      <c r="M102" s="47"/>
      <c r="N102" s="47"/>
      <c r="O102" s="71"/>
    </row>
    <row r="103" spans="1:15" s="18" customFormat="1" hidden="1" outlineLevel="1">
      <c r="A103" s="4"/>
      <c r="B103" s="538" t="s">
        <v>516</v>
      </c>
      <c r="C103" s="789"/>
      <c r="D103" s="47"/>
      <c r="E103" s="47"/>
      <c r="F103" s="47"/>
      <c r="G103" s="47"/>
      <c r="H103" s="47"/>
      <c r="I103" s="47"/>
      <c r="J103" s="47"/>
      <c r="K103" s="47"/>
      <c r="L103" s="47"/>
      <c r="M103" s="47"/>
      <c r="N103" s="47"/>
      <c r="O103" s="71"/>
    </row>
    <row r="104" spans="1:15" s="18" customFormat="1" hidden="1" outlineLevel="1">
      <c r="A104" s="4"/>
      <c r="B104" s="538" t="s">
        <v>517</v>
      </c>
      <c r="C104" s="789"/>
      <c r="D104" s="47"/>
      <c r="E104" s="47"/>
      <c r="F104" s="47"/>
      <c r="G104" s="47"/>
      <c r="H104" s="47"/>
      <c r="I104" s="47"/>
      <c r="J104" s="47"/>
      <c r="K104" s="47"/>
      <c r="L104" s="47"/>
      <c r="M104" s="47"/>
      <c r="N104" s="47"/>
      <c r="O104" s="71"/>
    </row>
    <row r="105" spans="1:15" s="18" customFormat="1" hidden="1" outlineLevel="1">
      <c r="A105" s="4"/>
      <c r="B105" s="538" t="s">
        <v>493</v>
      </c>
      <c r="C105" s="789"/>
      <c r="D105" s="47"/>
      <c r="E105" s="47"/>
      <c r="F105" s="47"/>
      <c r="G105" s="47"/>
      <c r="H105" s="47"/>
      <c r="I105" s="47"/>
      <c r="J105" s="47"/>
      <c r="K105" s="47"/>
      <c r="L105" s="47"/>
      <c r="M105" s="47"/>
      <c r="N105" s="47"/>
      <c r="O105" s="71"/>
    </row>
    <row r="106" spans="1:15" s="18" customFormat="1" collapsed="1">
      <c r="A106" s="4"/>
      <c r="B106" s="538" t="s">
        <v>518</v>
      </c>
      <c r="C106" s="792"/>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519</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791">
        <f>'2. LRAMVA Threshold'!Q43</f>
        <v>0</v>
      </c>
      <c r="D109" s="47"/>
      <c r="E109" s="47"/>
      <c r="F109" s="47"/>
      <c r="G109" s="47"/>
      <c r="H109" s="47"/>
      <c r="I109" s="47"/>
      <c r="J109" s="47"/>
      <c r="K109" s="47"/>
      <c r="L109" s="47"/>
      <c r="M109" s="47"/>
      <c r="N109" s="47"/>
      <c r="O109" s="71"/>
    </row>
    <row r="110" spans="1:15" s="18" customFormat="1" hidden="1" outlineLevel="1">
      <c r="A110" s="4"/>
      <c r="B110" s="538" t="s">
        <v>516</v>
      </c>
      <c r="C110" s="789"/>
      <c r="D110" s="47"/>
      <c r="E110" s="47"/>
      <c r="F110" s="47"/>
      <c r="G110" s="47"/>
      <c r="H110" s="47"/>
      <c r="I110" s="47"/>
      <c r="J110" s="47"/>
      <c r="K110" s="47"/>
      <c r="L110" s="47"/>
      <c r="M110" s="47"/>
      <c r="N110" s="47"/>
      <c r="O110" s="71"/>
    </row>
    <row r="111" spans="1:15" s="18" customFormat="1" hidden="1" outlineLevel="1">
      <c r="A111" s="4"/>
      <c r="B111" s="538" t="s">
        <v>517</v>
      </c>
      <c r="C111" s="789"/>
      <c r="D111" s="47"/>
      <c r="E111" s="47"/>
      <c r="F111" s="47"/>
      <c r="G111" s="47"/>
      <c r="H111" s="47"/>
      <c r="I111" s="47"/>
      <c r="J111" s="47"/>
      <c r="K111" s="47"/>
      <c r="L111" s="47"/>
      <c r="M111" s="47"/>
      <c r="N111" s="47"/>
      <c r="O111" s="71"/>
    </row>
    <row r="112" spans="1:15" s="18" customFormat="1" hidden="1" outlineLevel="1">
      <c r="A112" s="4"/>
      <c r="B112" s="538" t="s">
        <v>493</v>
      </c>
      <c r="C112" s="789"/>
      <c r="D112" s="47"/>
      <c r="E112" s="47"/>
      <c r="F112" s="47"/>
      <c r="G112" s="47"/>
      <c r="H112" s="47"/>
      <c r="I112" s="47"/>
      <c r="J112" s="47"/>
      <c r="K112" s="47"/>
      <c r="L112" s="47"/>
      <c r="M112" s="47"/>
      <c r="N112" s="47"/>
      <c r="O112" s="71"/>
    </row>
    <row r="113" spans="1:17" s="18" customFormat="1" collapsed="1">
      <c r="A113" s="4"/>
      <c r="B113" s="538" t="s">
        <v>518</v>
      </c>
      <c r="C113" s="792"/>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519</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630</v>
      </c>
      <c r="C116" s="100"/>
      <c r="D116" s="501"/>
      <c r="E116" s="501"/>
      <c r="F116" s="501"/>
      <c r="G116" s="501"/>
      <c r="H116" s="501"/>
      <c r="I116" s="501"/>
      <c r="J116" s="501"/>
      <c r="K116" s="501"/>
      <c r="L116" s="501"/>
      <c r="M116" s="501"/>
      <c r="N116" s="501"/>
      <c r="O116" s="501"/>
    </row>
    <row r="119" spans="1:17" ht="15.75">
      <c r="B119" s="120" t="s">
        <v>487</v>
      </c>
      <c r="J119" s="18"/>
    </row>
    <row r="120" spans="1:17" s="14" customFormat="1" ht="55.5" customHeight="1">
      <c r="A120" s="74"/>
      <c r="B120" s="796" t="s">
        <v>632</v>
      </c>
      <c r="C120" s="796"/>
      <c r="D120" s="796"/>
      <c r="E120" s="796"/>
      <c r="F120" s="796"/>
      <c r="G120" s="796"/>
      <c r="H120" s="796"/>
      <c r="I120" s="796"/>
      <c r="J120" s="796"/>
      <c r="K120" s="796"/>
      <c r="L120" s="796"/>
      <c r="M120" s="796"/>
      <c r="N120" s="796"/>
      <c r="O120" s="796"/>
      <c r="P120" s="796"/>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
      </c>
      <c r="F122" s="246" t="str">
        <f>'1.  LRAMVA Summary'!G50</f>
        <v/>
      </c>
      <c r="G122" s="246" t="str">
        <f>'1.  LRAMVA Summary'!H50</f>
        <v/>
      </c>
      <c r="H122" s="246" t="str">
        <f>'1.  LRAMVA Summary'!I50</f>
        <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f>'1.  LRAMVA Summary'!F51</f>
        <v>0</v>
      </c>
      <c r="F123" s="588">
        <f>'1.  LRAMVA Summary'!G51</f>
        <v>0</v>
      </c>
      <c r="G123" s="588">
        <f>'1.  LRAMVA Summary'!H51</f>
        <v>0</v>
      </c>
      <c r="H123" s="588">
        <f>'1.  LRAMVA Summary'!I51</f>
        <v>0</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30">HLOOKUP(B124,$E$15:$O$114,9,FALSE)</f>
        <v>0</v>
      </c>
      <c r="D124" s="684">
        <f>HLOOKUP(B124,$E$15:$O$114,16,FALSE)</f>
        <v>0</v>
      </c>
      <c r="E124" s="685">
        <f>HLOOKUP(B124,$E$15:$O$114,23,FALSE)</f>
        <v>0</v>
      </c>
      <c r="F124" s="684">
        <f>HLOOKUP(B124,$E$15:$O$114,30,FALSE)</f>
        <v>0</v>
      </c>
      <c r="G124" s="685">
        <f>HLOOKUP(B124,$E$15:$O$114,37,FALSE)</f>
        <v>0</v>
      </c>
      <c r="H124" s="684">
        <f>HLOOKUP(B124,$E$15:$O$114,44,FALSE)</f>
        <v>0</v>
      </c>
      <c r="I124" s="685">
        <f>HLOOKUP(B124,$E$15:$O$114,51,FALSE)</f>
        <v>0</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30"/>
        <v>0</v>
      </c>
      <c r="D125" s="687">
        <f>HLOOKUP(B125,$E$15:$O$114,16,FALSE)</f>
        <v>0</v>
      </c>
      <c r="E125" s="688">
        <f>HLOOKUP(B125,$E$15:$O$114,23,FALSE)</f>
        <v>0</v>
      </c>
      <c r="F125" s="687">
        <f>HLOOKUP(B125,$E$15:$O$114,30,FALSE)</f>
        <v>0</v>
      </c>
      <c r="G125" s="688">
        <f>HLOOKUP(B125,$E$15:$O$114,37,FALSE)</f>
        <v>0</v>
      </c>
      <c r="H125" s="687">
        <f>HLOOKUP(B125,$E$15:$O$114,44,FALSE)</f>
        <v>0</v>
      </c>
      <c r="I125" s="688">
        <f>HLOOKUP(B125,$E$15:$O$114,51,FALSE)</f>
        <v>0</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1">HLOOKUP(B125,$E$15:$O$114,100,FALSE)</f>
        <v>0</v>
      </c>
    </row>
    <row r="126" spans="1:17">
      <c r="B126" s="503">
        <v>2013</v>
      </c>
      <c r="C126" s="686">
        <f t="shared" si="30"/>
        <v>0</v>
      </c>
      <c r="D126" s="687">
        <f t="shared" ref="D126:D133" si="32">HLOOKUP(B126,$E$15:$O$114,16,FALSE)</f>
        <v>0</v>
      </c>
      <c r="E126" s="688">
        <f t="shared" ref="E126:E133" si="33">HLOOKUP(B126,$E$15:$O$114,23,FALSE)</f>
        <v>0</v>
      </c>
      <c r="F126" s="687">
        <f t="shared" ref="F126:F133" si="34">HLOOKUP(B126,$E$15:$O$114,30,FALSE)</f>
        <v>0</v>
      </c>
      <c r="G126" s="688">
        <f t="shared" ref="G126:G132" si="35">HLOOKUP(B126,$E$15:$O$114,37,FALSE)</f>
        <v>0</v>
      </c>
      <c r="H126" s="687">
        <f t="shared" ref="H126:H133" si="36">HLOOKUP(B126,$E$15:$O$114,44,FALSE)</f>
        <v>0</v>
      </c>
      <c r="I126" s="688">
        <f t="shared" ref="I126:I133" si="37">HLOOKUP(B126,$E$15:$O$114,51,FALSE)</f>
        <v>0</v>
      </c>
      <c r="J126" s="688">
        <f t="shared" ref="J126:J133" si="38">HLOOKUP(B126,$E$15:$O$114,58,FALSE)</f>
        <v>0</v>
      </c>
      <c r="K126" s="688">
        <f t="shared" ref="K126:K133" si="39">HLOOKUP(B126,$E$15:$O$114,65,FALSE)</f>
        <v>0</v>
      </c>
      <c r="L126" s="688">
        <f>HLOOKUP(B126,$E$15:$O$114,72,FALSE)</f>
        <v>0</v>
      </c>
      <c r="M126" s="688">
        <f t="shared" ref="M126:M133" si="40">HLOOKUP(B126,$E$15:$O$114,79,FALSE)</f>
        <v>0</v>
      </c>
      <c r="N126" s="688">
        <f t="shared" ref="N126:N133" si="41">HLOOKUP(B126,$E$15:$O$114,86,FALSE)</f>
        <v>0</v>
      </c>
      <c r="O126" s="688">
        <f t="shared" ref="O126:O133" si="42">HLOOKUP(B126,$E$15:$O$114,93,FALSE)</f>
        <v>0</v>
      </c>
      <c r="P126" s="688">
        <f t="shared" si="31"/>
        <v>0</v>
      </c>
    </row>
    <row r="127" spans="1:17">
      <c r="B127" s="503">
        <v>2014</v>
      </c>
      <c r="C127" s="686">
        <f t="shared" si="30"/>
        <v>0</v>
      </c>
      <c r="D127" s="687">
        <f>HLOOKUP(B127,$E$15:$O$114,16,FALSE)</f>
        <v>0</v>
      </c>
      <c r="E127" s="688">
        <f>HLOOKUP(B127,$E$15:$O$114,23,FALSE)</f>
        <v>0</v>
      </c>
      <c r="F127" s="687">
        <f>HLOOKUP(B127,$E$15:$O$114,30,FALSE)</f>
        <v>0</v>
      </c>
      <c r="G127" s="688">
        <f>HLOOKUP(B127,$E$15:$O$114,37,FALSE)</f>
        <v>0</v>
      </c>
      <c r="H127" s="687">
        <f>HLOOKUP(B127,$E$15:$O$114,44,FALSE)</f>
        <v>0</v>
      </c>
      <c r="I127" s="688">
        <f>HLOOKUP(B127,$E$15:$O$114,51,FALSE)</f>
        <v>0</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30"/>
        <v>0</v>
      </c>
      <c r="D128" s="687">
        <f t="shared" si="32"/>
        <v>0</v>
      </c>
      <c r="E128" s="688">
        <f t="shared" si="33"/>
        <v>0</v>
      </c>
      <c r="F128" s="687">
        <f t="shared" si="34"/>
        <v>0</v>
      </c>
      <c r="G128" s="688">
        <f t="shared" si="35"/>
        <v>0</v>
      </c>
      <c r="H128" s="687">
        <f t="shared" si="36"/>
        <v>0</v>
      </c>
      <c r="I128" s="688">
        <f t="shared" si="37"/>
        <v>0</v>
      </c>
      <c r="J128" s="688">
        <f t="shared" si="38"/>
        <v>0</v>
      </c>
      <c r="K128" s="688">
        <f t="shared" si="39"/>
        <v>0</v>
      </c>
      <c r="L128" s="688">
        <f t="shared" ref="L128:L133" si="43">HLOOKUP(B128,$E$15:$O$114,72,FALSE)</f>
        <v>0</v>
      </c>
      <c r="M128" s="688">
        <f t="shared" si="40"/>
        <v>0</v>
      </c>
      <c r="N128" s="688">
        <f t="shared" si="41"/>
        <v>0</v>
      </c>
      <c r="O128" s="688">
        <f t="shared" si="42"/>
        <v>0</v>
      </c>
      <c r="P128" s="688">
        <f t="shared" si="31"/>
        <v>0</v>
      </c>
    </row>
    <row r="129" spans="2:16">
      <c r="B129" s="503">
        <v>2016</v>
      </c>
      <c r="C129" s="686">
        <f t="shared" si="30"/>
        <v>0</v>
      </c>
      <c r="D129" s="687">
        <f t="shared" si="32"/>
        <v>0</v>
      </c>
      <c r="E129" s="688">
        <f t="shared" si="33"/>
        <v>0</v>
      </c>
      <c r="F129" s="687">
        <f t="shared" si="34"/>
        <v>0</v>
      </c>
      <c r="G129" s="688">
        <f t="shared" si="35"/>
        <v>0</v>
      </c>
      <c r="H129" s="687">
        <f t="shared" si="36"/>
        <v>0</v>
      </c>
      <c r="I129" s="688">
        <f t="shared" si="37"/>
        <v>0</v>
      </c>
      <c r="J129" s="688">
        <f t="shared" si="38"/>
        <v>0</v>
      </c>
      <c r="K129" s="688">
        <f t="shared" si="39"/>
        <v>0</v>
      </c>
      <c r="L129" s="688">
        <f t="shared" si="43"/>
        <v>0</v>
      </c>
      <c r="M129" s="688">
        <f t="shared" si="40"/>
        <v>0</v>
      </c>
      <c r="N129" s="688">
        <f t="shared" si="41"/>
        <v>0</v>
      </c>
      <c r="O129" s="688">
        <f t="shared" si="42"/>
        <v>0</v>
      </c>
      <c r="P129" s="688">
        <f t="shared" si="31"/>
        <v>0</v>
      </c>
    </row>
    <row r="130" spans="2:16" hidden="1">
      <c r="B130" s="503">
        <v>2017</v>
      </c>
      <c r="C130" s="686">
        <f>HLOOKUP(B130,$E$15:$O$114,9,FALSE)</f>
        <v>0</v>
      </c>
      <c r="D130" s="687">
        <f t="shared" si="32"/>
        <v>0</v>
      </c>
      <c r="E130" s="688">
        <f t="shared" si="33"/>
        <v>0</v>
      </c>
      <c r="F130" s="687">
        <f t="shared" si="34"/>
        <v>0</v>
      </c>
      <c r="G130" s="688">
        <f t="shared" si="35"/>
        <v>0</v>
      </c>
      <c r="H130" s="687">
        <f t="shared" si="36"/>
        <v>0</v>
      </c>
      <c r="I130" s="688">
        <f t="shared" si="37"/>
        <v>0</v>
      </c>
      <c r="J130" s="688">
        <f t="shared" si="38"/>
        <v>0</v>
      </c>
      <c r="K130" s="688">
        <f t="shared" si="39"/>
        <v>0</v>
      </c>
      <c r="L130" s="688">
        <f t="shared" si="43"/>
        <v>0</v>
      </c>
      <c r="M130" s="688">
        <f t="shared" si="40"/>
        <v>0</v>
      </c>
      <c r="N130" s="688">
        <f t="shared" si="41"/>
        <v>0</v>
      </c>
      <c r="O130" s="688">
        <f t="shared" si="42"/>
        <v>0</v>
      </c>
      <c r="P130" s="688">
        <f t="shared" si="31"/>
        <v>0</v>
      </c>
    </row>
    <row r="131" spans="2:16" hidden="1">
      <c r="B131" s="503">
        <v>2018</v>
      </c>
      <c r="C131" s="686">
        <f t="shared" ref="C131:C133" si="44">HLOOKUP(B131,$E$15:$O$114,9,FALSE)</f>
        <v>0</v>
      </c>
      <c r="D131" s="687">
        <f t="shared" si="32"/>
        <v>0</v>
      </c>
      <c r="E131" s="688">
        <f t="shared" si="33"/>
        <v>0</v>
      </c>
      <c r="F131" s="687">
        <f t="shared" si="34"/>
        <v>0</v>
      </c>
      <c r="G131" s="688">
        <f t="shared" si="35"/>
        <v>0</v>
      </c>
      <c r="H131" s="687">
        <f t="shared" si="36"/>
        <v>0</v>
      </c>
      <c r="I131" s="688">
        <f t="shared" si="37"/>
        <v>0</v>
      </c>
      <c r="J131" s="688">
        <f t="shared" si="38"/>
        <v>0</v>
      </c>
      <c r="K131" s="688">
        <f t="shared" si="39"/>
        <v>0</v>
      </c>
      <c r="L131" s="688">
        <f t="shared" si="43"/>
        <v>0</v>
      </c>
      <c r="M131" s="688">
        <f t="shared" si="40"/>
        <v>0</v>
      </c>
      <c r="N131" s="688">
        <f t="shared" si="41"/>
        <v>0</v>
      </c>
      <c r="O131" s="688">
        <f t="shared" si="42"/>
        <v>0</v>
      </c>
      <c r="P131" s="688">
        <f t="shared" si="31"/>
        <v>0</v>
      </c>
    </row>
    <row r="132" spans="2:16" hidden="1">
      <c r="B132" s="503">
        <v>2019</v>
      </c>
      <c r="C132" s="686">
        <f t="shared" si="44"/>
        <v>0</v>
      </c>
      <c r="D132" s="687">
        <f t="shared" si="32"/>
        <v>0</v>
      </c>
      <c r="E132" s="688">
        <f t="shared" si="33"/>
        <v>0</v>
      </c>
      <c r="F132" s="687">
        <f t="shared" si="34"/>
        <v>0</v>
      </c>
      <c r="G132" s="688">
        <f t="shared" si="35"/>
        <v>0</v>
      </c>
      <c r="H132" s="687">
        <f t="shared" si="36"/>
        <v>0</v>
      </c>
      <c r="I132" s="688">
        <f t="shared" si="37"/>
        <v>0</v>
      </c>
      <c r="J132" s="688">
        <f t="shared" si="38"/>
        <v>0</v>
      </c>
      <c r="K132" s="688">
        <f t="shared" si="39"/>
        <v>0</v>
      </c>
      <c r="L132" s="688">
        <f t="shared" si="43"/>
        <v>0</v>
      </c>
      <c r="M132" s="688">
        <f t="shared" si="40"/>
        <v>0</v>
      </c>
      <c r="N132" s="688">
        <f t="shared" si="41"/>
        <v>0</v>
      </c>
      <c r="O132" s="688">
        <f t="shared" si="42"/>
        <v>0</v>
      </c>
      <c r="P132" s="688">
        <f t="shared" si="31"/>
        <v>0</v>
      </c>
    </row>
    <row r="133" spans="2:16" hidden="1">
      <c r="B133" s="504">
        <v>2020</v>
      </c>
      <c r="C133" s="689">
        <f t="shared" si="44"/>
        <v>0</v>
      </c>
      <c r="D133" s="690">
        <f t="shared" si="32"/>
        <v>0</v>
      </c>
      <c r="E133" s="691">
        <f t="shared" si="33"/>
        <v>0</v>
      </c>
      <c r="F133" s="690">
        <f t="shared" si="34"/>
        <v>0</v>
      </c>
      <c r="G133" s="691">
        <f>HLOOKUP(B133,$E$15:$O$114,37,FALSE)</f>
        <v>0</v>
      </c>
      <c r="H133" s="690">
        <f t="shared" si="36"/>
        <v>0</v>
      </c>
      <c r="I133" s="691">
        <f t="shared" si="37"/>
        <v>0</v>
      </c>
      <c r="J133" s="691">
        <f t="shared" si="38"/>
        <v>0</v>
      </c>
      <c r="K133" s="691">
        <f t="shared" si="39"/>
        <v>0</v>
      </c>
      <c r="L133" s="691">
        <f t="shared" si="43"/>
        <v>0</v>
      </c>
      <c r="M133" s="691">
        <f t="shared" si="40"/>
        <v>0</v>
      </c>
      <c r="N133" s="691">
        <f t="shared" si="41"/>
        <v>0</v>
      </c>
      <c r="O133" s="691">
        <f t="shared" si="42"/>
        <v>0</v>
      </c>
      <c r="P133" s="691">
        <f t="shared" si="31"/>
        <v>0</v>
      </c>
    </row>
    <row r="134" spans="2:16" ht="18.75" customHeight="1">
      <c r="B134" s="500" t="s">
        <v>649</v>
      </c>
      <c r="C134" s="600"/>
      <c r="D134" s="601"/>
      <c r="E134" s="602"/>
      <c r="F134" s="601"/>
      <c r="G134" s="601"/>
      <c r="H134" s="601"/>
      <c r="I134" s="601"/>
      <c r="J134" s="601"/>
      <c r="K134" s="601"/>
      <c r="L134" s="601"/>
      <c r="M134" s="601"/>
      <c r="N134" s="601"/>
      <c r="O134" s="601"/>
      <c r="P134" s="601"/>
    </row>
    <row r="136" spans="2:16">
      <c r="B136" s="594" t="s">
        <v>531</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6"/>
  <sheetViews>
    <sheetView zoomScaleNormal="100" workbookViewId="0">
      <selection activeCell="K26" sqref="K26"/>
    </sheetView>
  </sheetViews>
  <sheetFormatPr defaultRowHeight="15"/>
  <cols>
    <col min="1" max="16384" width="9.140625" style="12"/>
  </cols>
  <sheetData>
    <row r="14" spans="2:24" ht="15.75">
      <c r="B14" s="590" t="s">
        <v>509</v>
      </c>
    </row>
    <row r="15" spans="2:24" ht="15.75">
      <c r="B15" s="590"/>
    </row>
    <row r="16" spans="2:24" s="670" customFormat="1" ht="28.5" customHeight="1">
      <c r="B16" s="797" t="s">
        <v>654</v>
      </c>
      <c r="C16" s="797"/>
      <c r="D16" s="797"/>
      <c r="E16" s="797"/>
      <c r="F16" s="797"/>
      <c r="G16" s="797"/>
      <c r="H16" s="797"/>
      <c r="I16" s="797"/>
      <c r="J16" s="797"/>
      <c r="K16" s="797"/>
      <c r="L16" s="797"/>
      <c r="M16" s="797"/>
      <c r="N16" s="797"/>
      <c r="O16" s="797"/>
      <c r="P16" s="797"/>
      <c r="Q16" s="797"/>
      <c r="R16" s="797"/>
      <c r="S16" s="797"/>
      <c r="T16" s="797"/>
      <c r="U16" s="797"/>
      <c r="V16" s="797"/>
      <c r="W16" s="797"/>
      <c r="X16" s="797"/>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Judy But</cp:lastModifiedBy>
  <cp:lastPrinted>2017-05-24T00:43:43Z</cp:lastPrinted>
  <dcterms:created xsi:type="dcterms:W3CDTF">2012-03-05T18:56:04Z</dcterms:created>
  <dcterms:modified xsi:type="dcterms:W3CDTF">2017-07-21T19:06:20Z</dcterms:modified>
</cp:coreProperties>
</file>