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3a3815613143da3/PEG20/OEB/APB/"/>
    </mc:Choice>
  </mc:AlternateContent>
  <xr:revisionPtr revIDLastSave="5" documentId="8_{1789CCD2-8412-4E25-A63D-0B65DA2D76AA}" xr6:coauthVersionLast="46" xr6:coauthVersionMax="46" xr10:uidLastSave="{68CB3106-4C9D-4911-B7FE-63C7E9552893}"/>
  <bookViews>
    <workbookView xWindow="2805" yWindow="195" windowWidth="23625" windowHeight="15600" tabRatio="749" xr2:uid="{1E76E1C7-348F-4011-8544-C0994DCEAEAD}"/>
  </bookViews>
  <sheets>
    <sheet name="Cover" sheetId="89" r:id="rId1"/>
    <sheet name="Table of Contents" sheetId="32" r:id="rId2"/>
    <sheet name="T1 Preliminary Models" sheetId="30" r:id="rId3"/>
    <sheet name="T2 Updated Models" sheetId="8" r:id="rId4"/>
    <sheet name="T3 Model Comparison" sheetId="86" r:id="rId5"/>
    <sheet name="UNIT COST TABLES" sheetId="74" r:id="rId6"/>
    <sheet name="T4 Billing Unit Cost Table" sheetId="58" r:id="rId7"/>
    <sheet name="T7 Pole Maint Unit Cost Table" sheetId="59" r:id="rId8"/>
    <sheet name="T10 Lines Unit Cost Table" sheetId="55" r:id="rId9"/>
    <sheet name="T13 Meter Unit Cost Table" sheetId="60" r:id="rId10"/>
    <sheet name="T16 Vegetation Management O&amp;M" sheetId="56" r:id="rId11"/>
    <sheet name="T19 Station Main Unit Cost" sheetId="57" r:id="rId12"/>
    <sheet name="T22 PTF Capex Unit Cost Table" sheetId="68" r:id="rId13"/>
    <sheet name="T25 Stations Capex Unit Cost" sheetId="67" r:id="rId14"/>
    <sheet name="T28 Line Tran Capex Unit Cost" sheetId="69" r:id="rId15"/>
    <sheet name="T31 Metering Capex Unit Cost" sheetId="70" r:id="rId16"/>
    <sheet name="ECONOMETRIC BENCHMARKING TABLES" sheetId="44" r:id="rId17"/>
    <sheet name="T6 Billing O&amp;M Results" sheetId="75" r:id="rId18"/>
    <sheet name="T9 Poles O&amp;M Results" sheetId="76" r:id="rId19"/>
    <sheet name="T12 Lines O&amp;M Results" sheetId="77" r:id="rId20"/>
    <sheet name="T15 Meters O&amp;M Results" sheetId="78" r:id="rId21"/>
    <sheet name="T18 Veg Mgmt O&amp;M Results" sheetId="79" r:id="rId22"/>
    <sheet name="T21 Station O&amp;M Results" sheetId="80" r:id="rId23"/>
    <sheet name="T24 Pole-Tower-Fixt Capex " sheetId="81" r:id="rId24"/>
    <sheet name="T27 Dx Station Capex Results" sheetId="82" r:id="rId25"/>
    <sheet name="T30 Line Transformer Capex" sheetId="83" r:id="rId26"/>
    <sheet name="T33 Meters Capex Results" sheetId="84" r:id="rId27"/>
    <sheet name="ECONOMETRIC MODEL PARAMETERS" sheetId="33" r:id="rId28"/>
    <sheet name="T5 Billing O&amp;M" sheetId="35" r:id="rId29"/>
    <sheet name="T8 Pole Maint O&amp;M" sheetId="36" r:id="rId30"/>
    <sheet name="T11 Lines O&amp;M" sheetId="34" r:id="rId31"/>
    <sheet name="T14 Meter Maint O&amp;M" sheetId="39" r:id="rId32"/>
    <sheet name="T17 Veg Mgmt O&amp;M" sheetId="37" r:id="rId33"/>
    <sheet name="T20 Station O&amp;M" sheetId="38" r:id="rId34"/>
    <sheet name="T23 Pole-Tower-Fixture Capex" sheetId="40" r:id="rId35"/>
    <sheet name="T26 Dx Station Capex" sheetId="43" r:id="rId36"/>
    <sheet name="T29 Line Transformer Capex" sheetId="41" r:id="rId37"/>
    <sheet name="T32 Meters Capex" sheetId="42" r:id="rId38"/>
    <sheet name="Questionnaire" sheetId="73" r:id="rId39"/>
    <sheet name="END OF REPORT TABLES" sheetId="88" r:id="rId40"/>
  </sheets>
  <definedNames>
    <definedName name="__FDS_HYPERLINK_TOGGLE_STATE__" hidden="1">"ON"</definedName>
    <definedName name="_xlnm._FilterDatabase" localSheetId="19" hidden="1">'T12 Lines O&amp;M Results'!$A$6:$B$93</definedName>
    <definedName name="_xlnm._FilterDatabase" localSheetId="20" hidden="1">'T15 Meters O&amp;M Results'!$A$6:$B$88</definedName>
    <definedName name="_xlnm._FilterDatabase" localSheetId="21" hidden="1">'T18 Veg Mgmt O&amp;M Results'!$A$6:$B$89</definedName>
    <definedName name="_xlnm._FilterDatabase" localSheetId="22" hidden="1">'T21 Station O&amp;M Results'!$A$6:$B$87</definedName>
    <definedName name="_xlnm._FilterDatabase" localSheetId="23" hidden="1">'T24 Pole-Tower-Fixt Capex '!$A$6:$B$95</definedName>
    <definedName name="_xlnm._FilterDatabase" localSheetId="24" hidden="1">'T27 Dx Station Capex Results'!$A$6:$B$88</definedName>
    <definedName name="_xlnm._FilterDatabase" localSheetId="25" hidden="1">'T30 Line Transformer Capex'!$A$6:$B$91</definedName>
    <definedName name="_xlnm._FilterDatabase" localSheetId="26" hidden="1">'T33 Meters Capex Results'!$A$6:$B$91</definedName>
    <definedName name="_xlnm._FilterDatabase" localSheetId="17" hidden="1">'T6 Billing O&amp;M Results'!$A$6:$B$92</definedName>
    <definedName name="_xlnm._FilterDatabase" localSheetId="18" hidden="1">'T9 Poles O&amp;M Results'!$A$6:$B$93</definedName>
    <definedName name="_Parse_Out" hidden="1">#REF!</definedName>
    <definedName name="AS2DocOpenMode" hidden="1">"AS2DocumentEdit"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7" i="86" l="1"/>
  <c r="R8" i="70"/>
  <c r="S8" i="70" s="1"/>
  <c r="R9" i="70"/>
  <c r="S9" i="70"/>
  <c r="R10" i="70"/>
  <c r="S10" i="70" s="1"/>
  <c r="R11" i="70"/>
  <c r="S11" i="70"/>
  <c r="R12" i="70"/>
  <c r="S12" i="70" s="1"/>
  <c r="R13" i="70"/>
  <c r="S13" i="70"/>
  <c r="R14" i="70"/>
  <c r="S14" i="70" s="1"/>
  <c r="R15" i="70"/>
  <c r="S15" i="70"/>
  <c r="R16" i="70"/>
  <c r="S16" i="70" s="1"/>
  <c r="R17" i="70"/>
  <c r="S17" i="70"/>
  <c r="R18" i="70"/>
  <c r="S18" i="70" s="1"/>
  <c r="R19" i="70"/>
  <c r="S19" i="70"/>
  <c r="R20" i="70"/>
  <c r="S20" i="70" s="1"/>
  <c r="R21" i="70"/>
  <c r="S21" i="70"/>
  <c r="R22" i="70"/>
  <c r="S22" i="70" s="1"/>
  <c r="R23" i="70"/>
  <c r="S23" i="70"/>
  <c r="R24" i="70"/>
  <c r="S24" i="70" s="1"/>
  <c r="R25" i="70"/>
  <c r="S25" i="70"/>
  <c r="R26" i="70"/>
  <c r="S26" i="70" s="1"/>
  <c r="R27" i="70"/>
  <c r="S27" i="70"/>
  <c r="R28" i="70"/>
  <c r="S28" i="70" s="1"/>
  <c r="R29" i="70"/>
  <c r="S29" i="70"/>
  <c r="R30" i="70"/>
  <c r="S30" i="70" s="1"/>
  <c r="R31" i="70"/>
  <c r="S31" i="70"/>
  <c r="R32" i="70"/>
  <c r="S32" i="70" s="1"/>
  <c r="R33" i="70"/>
  <c r="S33" i="70"/>
  <c r="R34" i="70"/>
  <c r="S34" i="70" s="1"/>
  <c r="R35" i="70"/>
  <c r="S35" i="70"/>
  <c r="R36" i="70"/>
  <c r="S36" i="70" s="1"/>
  <c r="R37" i="70"/>
  <c r="S37" i="70"/>
  <c r="R38" i="70"/>
  <c r="S38" i="70" s="1"/>
  <c r="R39" i="70"/>
  <c r="S39" i="70"/>
  <c r="R40" i="70"/>
  <c r="S40" i="70" s="1"/>
  <c r="R41" i="70"/>
  <c r="S41" i="70"/>
  <c r="R42" i="70"/>
  <c r="S42" i="70" s="1"/>
  <c r="R43" i="70"/>
  <c r="S43" i="70"/>
  <c r="R44" i="70"/>
  <c r="S44" i="70" s="1"/>
  <c r="R45" i="70"/>
  <c r="S45" i="70"/>
  <c r="R46" i="70"/>
  <c r="S46" i="70" s="1"/>
  <c r="R47" i="70"/>
  <c r="S47" i="70"/>
  <c r="R48" i="70"/>
  <c r="S48" i="70" s="1"/>
  <c r="R49" i="70"/>
  <c r="S49" i="70"/>
  <c r="R50" i="70"/>
  <c r="S50" i="70" s="1"/>
  <c r="R51" i="70"/>
  <c r="S51" i="70"/>
  <c r="R52" i="70"/>
  <c r="S52" i="70" s="1"/>
  <c r="R53" i="70"/>
  <c r="S53" i="70"/>
  <c r="R54" i="70"/>
  <c r="S54" i="70" s="1"/>
  <c r="R55" i="70"/>
  <c r="S55" i="70"/>
  <c r="R56" i="70"/>
  <c r="S56" i="70" s="1"/>
  <c r="R57" i="70"/>
  <c r="S57" i="70"/>
  <c r="R58" i="70"/>
  <c r="S58" i="70" s="1"/>
  <c r="R59" i="70"/>
  <c r="S59" i="70"/>
  <c r="R60" i="70"/>
  <c r="S60" i="70" s="1"/>
  <c r="R61" i="70"/>
  <c r="S61" i="70"/>
  <c r="R62" i="70"/>
  <c r="S62" i="70" s="1"/>
  <c r="R63" i="70"/>
  <c r="S63" i="70"/>
  <c r="R64" i="70"/>
  <c r="S64" i="70" s="1"/>
  <c r="R7" i="70"/>
  <c r="S7" i="70" s="1"/>
  <c r="M25" i="86"/>
  <c r="R8" i="69"/>
  <c r="S8" i="69" s="1"/>
  <c r="R9" i="69"/>
  <c r="S9" i="69"/>
  <c r="R10" i="69"/>
  <c r="S10" i="69" s="1"/>
  <c r="R11" i="69"/>
  <c r="S11" i="69"/>
  <c r="R12" i="69"/>
  <c r="S12" i="69" s="1"/>
  <c r="R13" i="69"/>
  <c r="S13" i="69"/>
  <c r="R14" i="69"/>
  <c r="S14" i="69" s="1"/>
  <c r="R15" i="69"/>
  <c r="S15" i="69"/>
  <c r="R16" i="69"/>
  <c r="S16" i="69" s="1"/>
  <c r="R17" i="69"/>
  <c r="S17" i="69"/>
  <c r="R18" i="69"/>
  <c r="S18" i="69" s="1"/>
  <c r="R19" i="69"/>
  <c r="S19" i="69"/>
  <c r="R20" i="69"/>
  <c r="S20" i="69" s="1"/>
  <c r="R21" i="69"/>
  <c r="S21" i="69"/>
  <c r="R22" i="69"/>
  <c r="S22" i="69" s="1"/>
  <c r="R23" i="69"/>
  <c r="S23" i="69"/>
  <c r="R24" i="69"/>
  <c r="S24" i="69" s="1"/>
  <c r="R25" i="69"/>
  <c r="S25" i="69"/>
  <c r="R26" i="69"/>
  <c r="S26" i="69" s="1"/>
  <c r="R27" i="69"/>
  <c r="S27" i="69"/>
  <c r="R28" i="69"/>
  <c r="S28" i="69" s="1"/>
  <c r="R29" i="69"/>
  <c r="S29" i="69"/>
  <c r="R30" i="69"/>
  <c r="S30" i="69" s="1"/>
  <c r="R31" i="69"/>
  <c r="S31" i="69"/>
  <c r="R32" i="69"/>
  <c r="S32" i="69" s="1"/>
  <c r="R33" i="69"/>
  <c r="S33" i="69"/>
  <c r="R34" i="69"/>
  <c r="S34" i="69" s="1"/>
  <c r="R35" i="69"/>
  <c r="S35" i="69"/>
  <c r="R36" i="69"/>
  <c r="S36" i="69" s="1"/>
  <c r="R37" i="69"/>
  <c r="S37" i="69"/>
  <c r="R38" i="69"/>
  <c r="S38" i="69" s="1"/>
  <c r="R39" i="69"/>
  <c r="S39" i="69"/>
  <c r="R40" i="69"/>
  <c r="S40" i="69" s="1"/>
  <c r="R41" i="69"/>
  <c r="S41" i="69"/>
  <c r="R42" i="69"/>
  <c r="S42" i="69" s="1"/>
  <c r="R43" i="69"/>
  <c r="S43" i="69"/>
  <c r="R44" i="69"/>
  <c r="S44" i="69" s="1"/>
  <c r="R45" i="69"/>
  <c r="S45" i="69"/>
  <c r="R46" i="69"/>
  <c r="S46" i="69" s="1"/>
  <c r="R47" i="69"/>
  <c r="S47" i="69"/>
  <c r="R48" i="69"/>
  <c r="S48" i="69" s="1"/>
  <c r="R49" i="69"/>
  <c r="S49" i="69"/>
  <c r="R50" i="69"/>
  <c r="S50" i="69" s="1"/>
  <c r="R51" i="69"/>
  <c r="S51" i="69"/>
  <c r="R52" i="69"/>
  <c r="S52" i="69" s="1"/>
  <c r="R53" i="69"/>
  <c r="S53" i="69"/>
  <c r="R54" i="69"/>
  <c r="S54" i="69" s="1"/>
  <c r="R55" i="69"/>
  <c r="S55" i="69"/>
  <c r="R56" i="69"/>
  <c r="S56" i="69" s="1"/>
  <c r="R57" i="69"/>
  <c r="S57" i="69"/>
  <c r="R58" i="69"/>
  <c r="S58" i="69" s="1"/>
  <c r="R59" i="69"/>
  <c r="S59" i="69"/>
  <c r="R60" i="69"/>
  <c r="S60" i="69" s="1"/>
  <c r="R61" i="69"/>
  <c r="S61" i="69"/>
  <c r="R62" i="69"/>
  <c r="S62" i="69" s="1"/>
  <c r="R63" i="69"/>
  <c r="S63" i="69"/>
  <c r="R64" i="69"/>
  <c r="S64" i="69" s="1"/>
  <c r="R7" i="69"/>
  <c r="S7" i="69" s="1"/>
  <c r="S4" i="69"/>
  <c r="M23" i="86"/>
  <c r="R8" i="67"/>
  <c r="S8" i="67" s="1"/>
  <c r="R9" i="67"/>
  <c r="S9" i="67"/>
  <c r="R10" i="67"/>
  <c r="S10" i="67" s="1"/>
  <c r="R11" i="67"/>
  <c r="S11" i="67"/>
  <c r="R12" i="67"/>
  <c r="S12" i="67" s="1"/>
  <c r="R13" i="67"/>
  <c r="S13" i="67"/>
  <c r="R14" i="67"/>
  <c r="S14" i="67" s="1"/>
  <c r="R15" i="67"/>
  <c r="S15" i="67"/>
  <c r="R16" i="67"/>
  <c r="S16" i="67" s="1"/>
  <c r="R17" i="67"/>
  <c r="S17" i="67"/>
  <c r="R18" i="67"/>
  <c r="S18" i="67" s="1"/>
  <c r="R19" i="67"/>
  <c r="S19" i="67"/>
  <c r="R20" i="67"/>
  <c r="S20" i="67" s="1"/>
  <c r="R21" i="67"/>
  <c r="S21" i="67"/>
  <c r="R22" i="67"/>
  <c r="S22" i="67" s="1"/>
  <c r="R23" i="67"/>
  <c r="S23" i="67"/>
  <c r="R24" i="67"/>
  <c r="S24" i="67" s="1"/>
  <c r="R25" i="67"/>
  <c r="S25" i="67"/>
  <c r="R26" i="67"/>
  <c r="S26" i="67" s="1"/>
  <c r="R27" i="67"/>
  <c r="S27" i="67"/>
  <c r="R28" i="67"/>
  <c r="S28" i="67" s="1"/>
  <c r="R29" i="67"/>
  <c r="S29" i="67"/>
  <c r="R30" i="67"/>
  <c r="S30" i="67" s="1"/>
  <c r="R31" i="67"/>
  <c r="S31" i="67"/>
  <c r="R32" i="67"/>
  <c r="S32" i="67" s="1"/>
  <c r="R33" i="67"/>
  <c r="S33" i="67"/>
  <c r="R34" i="67"/>
  <c r="S34" i="67" s="1"/>
  <c r="R35" i="67"/>
  <c r="S35" i="67"/>
  <c r="R36" i="67"/>
  <c r="S36" i="67" s="1"/>
  <c r="R37" i="67"/>
  <c r="S37" i="67"/>
  <c r="R38" i="67"/>
  <c r="S38" i="67" s="1"/>
  <c r="R39" i="67"/>
  <c r="S39" i="67"/>
  <c r="R40" i="67"/>
  <c r="S40" i="67" s="1"/>
  <c r="R41" i="67"/>
  <c r="S41" i="67"/>
  <c r="R42" i="67"/>
  <c r="S42" i="67" s="1"/>
  <c r="R43" i="67"/>
  <c r="S43" i="67"/>
  <c r="R44" i="67"/>
  <c r="S44" i="67" s="1"/>
  <c r="R45" i="67"/>
  <c r="S45" i="67"/>
  <c r="R46" i="67"/>
  <c r="S46" i="67" s="1"/>
  <c r="R47" i="67"/>
  <c r="S47" i="67"/>
  <c r="R48" i="67"/>
  <c r="S48" i="67" s="1"/>
  <c r="R49" i="67"/>
  <c r="S49" i="67"/>
  <c r="R50" i="67"/>
  <c r="S50" i="67" s="1"/>
  <c r="R51" i="67"/>
  <c r="S51" i="67"/>
  <c r="R52" i="67"/>
  <c r="S52" i="67" s="1"/>
  <c r="R53" i="67"/>
  <c r="S53" i="67"/>
  <c r="R54" i="67"/>
  <c r="S54" i="67" s="1"/>
  <c r="R55" i="67"/>
  <c r="S55" i="67"/>
  <c r="R56" i="67"/>
  <c r="S56" i="67" s="1"/>
  <c r="R57" i="67"/>
  <c r="S57" i="67"/>
  <c r="R58" i="67"/>
  <c r="S58" i="67" s="1"/>
  <c r="R59" i="67"/>
  <c r="S59" i="67"/>
  <c r="R60" i="67"/>
  <c r="S60" i="67" s="1"/>
  <c r="R61" i="67"/>
  <c r="S61" i="67"/>
  <c r="R62" i="67"/>
  <c r="S62" i="67" s="1"/>
  <c r="R63" i="67"/>
  <c r="S63" i="67"/>
  <c r="R64" i="67"/>
  <c r="S64" i="67" s="1"/>
  <c r="R7" i="67"/>
  <c r="S7" i="67" s="1"/>
  <c r="S4" i="67"/>
  <c r="M21" i="86"/>
  <c r="R8" i="68"/>
  <c r="S8" i="68"/>
  <c r="R9" i="68"/>
  <c r="S9" i="68"/>
  <c r="R10" i="68"/>
  <c r="S10" i="68"/>
  <c r="R11" i="68"/>
  <c r="S11" i="68"/>
  <c r="R12" i="68"/>
  <c r="S12" i="68"/>
  <c r="R13" i="68"/>
  <c r="S13" i="68"/>
  <c r="R14" i="68"/>
  <c r="S14" i="68"/>
  <c r="R15" i="68"/>
  <c r="S15" i="68"/>
  <c r="R16" i="68"/>
  <c r="S16" i="68"/>
  <c r="R17" i="68"/>
  <c r="S17" i="68"/>
  <c r="R18" i="68"/>
  <c r="S18" i="68"/>
  <c r="R19" i="68"/>
  <c r="S19" i="68"/>
  <c r="R20" i="68"/>
  <c r="S20" i="68"/>
  <c r="R21" i="68"/>
  <c r="S21" i="68"/>
  <c r="R22" i="68"/>
  <c r="S22" i="68"/>
  <c r="R23" i="68"/>
  <c r="S23" i="68"/>
  <c r="R24" i="68"/>
  <c r="S24" i="68"/>
  <c r="R25" i="68"/>
  <c r="S25" i="68"/>
  <c r="R26" i="68"/>
  <c r="S26" i="68"/>
  <c r="R27" i="68"/>
  <c r="S27" i="68"/>
  <c r="R28" i="68"/>
  <c r="S28" i="68"/>
  <c r="R29" i="68"/>
  <c r="S29" i="68"/>
  <c r="R30" i="68"/>
  <c r="S30" i="68"/>
  <c r="R31" i="68"/>
  <c r="S31" i="68"/>
  <c r="R32" i="68"/>
  <c r="S32" i="68"/>
  <c r="R33" i="68"/>
  <c r="S33" i="68"/>
  <c r="R34" i="68"/>
  <c r="S34" i="68"/>
  <c r="R35" i="68"/>
  <c r="S35" i="68"/>
  <c r="R36" i="68"/>
  <c r="S36" i="68"/>
  <c r="R37" i="68"/>
  <c r="S37" i="68"/>
  <c r="R38" i="68"/>
  <c r="S38" i="68"/>
  <c r="R39" i="68"/>
  <c r="S39" i="68"/>
  <c r="R40" i="68"/>
  <c r="S40" i="68"/>
  <c r="R41" i="68"/>
  <c r="S41" i="68"/>
  <c r="R42" i="68"/>
  <c r="S42" i="68"/>
  <c r="R43" i="68"/>
  <c r="S43" i="68"/>
  <c r="R44" i="68"/>
  <c r="S44" i="68"/>
  <c r="R45" i="68"/>
  <c r="S45" i="68"/>
  <c r="R46" i="68"/>
  <c r="S46" i="68"/>
  <c r="R47" i="68"/>
  <c r="S47" i="68"/>
  <c r="R48" i="68"/>
  <c r="S48" i="68"/>
  <c r="R49" i="68"/>
  <c r="S49" i="68"/>
  <c r="R50" i="68"/>
  <c r="S50" i="68"/>
  <c r="R51" i="68"/>
  <c r="S51" i="68"/>
  <c r="R52" i="68"/>
  <c r="S52" i="68"/>
  <c r="R53" i="68"/>
  <c r="S53" i="68"/>
  <c r="R54" i="68"/>
  <c r="S54" i="68"/>
  <c r="R55" i="68"/>
  <c r="S55" i="68"/>
  <c r="R56" i="68"/>
  <c r="S56" i="68"/>
  <c r="R57" i="68"/>
  <c r="S57" i="68"/>
  <c r="R58" i="68"/>
  <c r="S58" i="68"/>
  <c r="R59" i="68"/>
  <c r="S59" i="68"/>
  <c r="R60" i="68"/>
  <c r="S60" i="68"/>
  <c r="R61" i="68"/>
  <c r="S61" i="68"/>
  <c r="R62" i="68"/>
  <c r="S62" i="68"/>
  <c r="R63" i="68"/>
  <c r="S63" i="68"/>
  <c r="R64" i="68"/>
  <c r="S64" i="68"/>
  <c r="R7" i="68"/>
  <c r="S7" i="68" s="1"/>
  <c r="S4" i="68"/>
  <c r="M19" i="86"/>
  <c r="R8" i="57"/>
  <c r="S8" i="57" s="1"/>
  <c r="R9" i="57"/>
  <c r="S9" i="57"/>
  <c r="R10" i="57"/>
  <c r="S10" i="57" s="1"/>
  <c r="R11" i="57"/>
  <c r="S11" i="57"/>
  <c r="R12" i="57"/>
  <c r="S12" i="57" s="1"/>
  <c r="R13" i="57"/>
  <c r="S13" i="57"/>
  <c r="R14" i="57"/>
  <c r="S14" i="57" s="1"/>
  <c r="R15" i="57"/>
  <c r="S15" i="57"/>
  <c r="R16" i="57"/>
  <c r="S16" i="57" s="1"/>
  <c r="R17" i="57"/>
  <c r="S17" i="57"/>
  <c r="R18" i="57"/>
  <c r="S18" i="57" s="1"/>
  <c r="R19" i="57"/>
  <c r="S19" i="57"/>
  <c r="R20" i="57"/>
  <c r="S20" i="57" s="1"/>
  <c r="R21" i="57"/>
  <c r="S21" i="57"/>
  <c r="R22" i="57"/>
  <c r="S22" i="57" s="1"/>
  <c r="R23" i="57"/>
  <c r="S23" i="57"/>
  <c r="R24" i="57"/>
  <c r="S24" i="57" s="1"/>
  <c r="R25" i="57"/>
  <c r="S25" i="57"/>
  <c r="R26" i="57"/>
  <c r="S26" i="57" s="1"/>
  <c r="R27" i="57"/>
  <c r="S27" i="57"/>
  <c r="R28" i="57"/>
  <c r="S28" i="57" s="1"/>
  <c r="R29" i="57"/>
  <c r="S29" i="57"/>
  <c r="R30" i="57"/>
  <c r="S30" i="57" s="1"/>
  <c r="R31" i="57"/>
  <c r="S31" i="57"/>
  <c r="R32" i="57"/>
  <c r="S32" i="57" s="1"/>
  <c r="R33" i="57"/>
  <c r="S33" i="57"/>
  <c r="R34" i="57"/>
  <c r="S34" i="57" s="1"/>
  <c r="R35" i="57"/>
  <c r="S35" i="57"/>
  <c r="R36" i="57"/>
  <c r="S36" i="57" s="1"/>
  <c r="R37" i="57"/>
  <c r="S37" i="57"/>
  <c r="R38" i="57"/>
  <c r="S38" i="57" s="1"/>
  <c r="R39" i="57"/>
  <c r="S39" i="57"/>
  <c r="R40" i="57"/>
  <c r="S40" i="57" s="1"/>
  <c r="R41" i="57"/>
  <c r="S41" i="57"/>
  <c r="R42" i="57"/>
  <c r="S42" i="57" s="1"/>
  <c r="R43" i="57"/>
  <c r="S43" i="57"/>
  <c r="R44" i="57"/>
  <c r="S44" i="57" s="1"/>
  <c r="R45" i="57"/>
  <c r="S45" i="57"/>
  <c r="R46" i="57"/>
  <c r="S46" i="57" s="1"/>
  <c r="R47" i="57"/>
  <c r="S47" i="57"/>
  <c r="R48" i="57"/>
  <c r="S48" i="57" s="1"/>
  <c r="R49" i="57"/>
  <c r="S49" i="57"/>
  <c r="R50" i="57"/>
  <c r="S50" i="57" s="1"/>
  <c r="R51" i="57"/>
  <c r="S51" i="57"/>
  <c r="R52" i="57"/>
  <c r="S52" i="57" s="1"/>
  <c r="R53" i="57"/>
  <c r="S53" i="57"/>
  <c r="R54" i="57"/>
  <c r="S54" i="57" s="1"/>
  <c r="R55" i="57"/>
  <c r="S55" i="57"/>
  <c r="R56" i="57"/>
  <c r="S56" i="57" s="1"/>
  <c r="R57" i="57"/>
  <c r="S57" i="57"/>
  <c r="R58" i="57"/>
  <c r="S58" i="57" s="1"/>
  <c r="R59" i="57"/>
  <c r="S59" i="57"/>
  <c r="R60" i="57"/>
  <c r="S60" i="57" s="1"/>
  <c r="R61" i="57"/>
  <c r="S61" i="57"/>
  <c r="R62" i="57"/>
  <c r="S62" i="57" s="1"/>
  <c r="R63" i="57"/>
  <c r="S63" i="57"/>
  <c r="R64" i="57"/>
  <c r="S64" i="57" s="1"/>
  <c r="R7" i="57"/>
  <c r="S7" i="57" s="1"/>
  <c r="S4" i="57"/>
  <c r="M17" i="86"/>
  <c r="R8" i="56"/>
  <c r="S8" i="56" s="1"/>
  <c r="R9" i="56"/>
  <c r="S9" i="56"/>
  <c r="R10" i="56"/>
  <c r="S10" i="56" s="1"/>
  <c r="R11" i="56"/>
  <c r="S11" i="56"/>
  <c r="R12" i="56"/>
  <c r="S12" i="56" s="1"/>
  <c r="R13" i="56"/>
  <c r="S13" i="56"/>
  <c r="R14" i="56"/>
  <c r="S14" i="56" s="1"/>
  <c r="R15" i="56"/>
  <c r="S15" i="56"/>
  <c r="R16" i="56"/>
  <c r="S16" i="56" s="1"/>
  <c r="R17" i="56"/>
  <c r="S17" i="56"/>
  <c r="R18" i="56"/>
  <c r="S18" i="56" s="1"/>
  <c r="R19" i="56"/>
  <c r="S19" i="56"/>
  <c r="R20" i="56"/>
  <c r="S20" i="56" s="1"/>
  <c r="R21" i="56"/>
  <c r="S21" i="56"/>
  <c r="R22" i="56"/>
  <c r="S22" i="56" s="1"/>
  <c r="R23" i="56"/>
  <c r="S23" i="56"/>
  <c r="R24" i="56"/>
  <c r="S24" i="56" s="1"/>
  <c r="R25" i="56"/>
  <c r="S25" i="56"/>
  <c r="R26" i="56"/>
  <c r="S26" i="56" s="1"/>
  <c r="R27" i="56"/>
  <c r="S27" i="56"/>
  <c r="R28" i="56"/>
  <c r="S28" i="56" s="1"/>
  <c r="R29" i="56"/>
  <c r="S29" i="56"/>
  <c r="R30" i="56"/>
  <c r="S30" i="56" s="1"/>
  <c r="R31" i="56"/>
  <c r="S31" i="56"/>
  <c r="R32" i="56"/>
  <c r="S32" i="56" s="1"/>
  <c r="R33" i="56"/>
  <c r="S33" i="56"/>
  <c r="R34" i="56"/>
  <c r="S34" i="56" s="1"/>
  <c r="R35" i="56"/>
  <c r="S35" i="56"/>
  <c r="R36" i="56"/>
  <c r="S36" i="56" s="1"/>
  <c r="R37" i="56"/>
  <c r="S37" i="56"/>
  <c r="R38" i="56"/>
  <c r="S38" i="56" s="1"/>
  <c r="R39" i="56"/>
  <c r="S39" i="56"/>
  <c r="R40" i="56"/>
  <c r="S40" i="56" s="1"/>
  <c r="R41" i="56"/>
  <c r="S41" i="56"/>
  <c r="R42" i="56"/>
  <c r="S42" i="56" s="1"/>
  <c r="R43" i="56"/>
  <c r="S43" i="56"/>
  <c r="R44" i="56"/>
  <c r="S44" i="56" s="1"/>
  <c r="R45" i="56"/>
  <c r="S45" i="56"/>
  <c r="R46" i="56"/>
  <c r="S46" i="56" s="1"/>
  <c r="R47" i="56"/>
  <c r="S47" i="56"/>
  <c r="R48" i="56"/>
  <c r="S48" i="56" s="1"/>
  <c r="R49" i="56"/>
  <c r="S49" i="56"/>
  <c r="R50" i="56"/>
  <c r="S50" i="56" s="1"/>
  <c r="R51" i="56"/>
  <c r="S51" i="56"/>
  <c r="R52" i="56"/>
  <c r="S52" i="56" s="1"/>
  <c r="R53" i="56"/>
  <c r="S53" i="56"/>
  <c r="R54" i="56"/>
  <c r="S54" i="56" s="1"/>
  <c r="R55" i="56"/>
  <c r="S55" i="56"/>
  <c r="R56" i="56"/>
  <c r="S56" i="56" s="1"/>
  <c r="R57" i="56"/>
  <c r="S57" i="56"/>
  <c r="R58" i="56"/>
  <c r="S58" i="56" s="1"/>
  <c r="R59" i="56"/>
  <c r="S59" i="56"/>
  <c r="R60" i="56"/>
  <c r="S60" i="56" s="1"/>
  <c r="R61" i="56"/>
  <c r="S61" i="56"/>
  <c r="R62" i="56"/>
  <c r="S62" i="56" s="1"/>
  <c r="R63" i="56"/>
  <c r="S63" i="56"/>
  <c r="R64" i="56"/>
  <c r="S64" i="56" s="1"/>
  <c r="R7" i="56"/>
  <c r="S7" i="56" s="1"/>
  <c r="S4" i="56"/>
  <c r="M15" i="86"/>
  <c r="R8" i="60"/>
  <c r="S8" i="60" s="1"/>
  <c r="R9" i="60"/>
  <c r="S9" i="60"/>
  <c r="R10" i="60"/>
  <c r="S10" i="60" s="1"/>
  <c r="R11" i="60"/>
  <c r="S11" i="60"/>
  <c r="R12" i="60"/>
  <c r="S12" i="60" s="1"/>
  <c r="R13" i="60"/>
  <c r="S13" i="60"/>
  <c r="R14" i="60"/>
  <c r="S14" i="60" s="1"/>
  <c r="R15" i="60"/>
  <c r="S15" i="60"/>
  <c r="R16" i="60"/>
  <c r="S16" i="60" s="1"/>
  <c r="R17" i="60"/>
  <c r="S17" i="60"/>
  <c r="R18" i="60"/>
  <c r="S18" i="60" s="1"/>
  <c r="R19" i="60"/>
  <c r="S19" i="60"/>
  <c r="R20" i="60"/>
  <c r="S20" i="60" s="1"/>
  <c r="R21" i="60"/>
  <c r="S21" i="60"/>
  <c r="R22" i="60"/>
  <c r="S22" i="60" s="1"/>
  <c r="R23" i="60"/>
  <c r="S23" i="60"/>
  <c r="R24" i="60"/>
  <c r="S24" i="60" s="1"/>
  <c r="R25" i="60"/>
  <c r="S25" i="60"/>
  <c r="R26" i="60"/>
  <c r="S26" i="60" s="1"/>
  <c r="R27" i="60"/>
  <c r="S27" i="60"/>
  <c r="R28" i="60"/>
  <c r="S28" i="60" s="1"/>
  <c r="R29" i="60"/>
  <c r="S29" i="60"/>
  <c r="R30" i="60"/>
  <c r="S30" i="60" s="1"/>
  <c r="R31" i="60"/>
  <c r="S31" i="60"/>
  <c r="R32" i="60"/>
  <c r="S32" i="60" s="1"/>
  <c r="R33" i="60"/>
  <c r="S33" i="60"/>
  <c r="R34" i="60"/>
  <c r="S34" i="60" s="1"/>
  <c r="R35" i="60"/>
  <c r="S35" i="60"/>
  <c r="R36" i="60"/>
  <c r="S36" i="60" s="1"/>
  <c r="R37" i="60"/>
  <c r="S37" i="60"/>
  <c r="R38" i="60"/>
  <c r="S38" i="60" s="1"/>
  <c r="R39" i="60"/>
  <c r="S39" i="60"/>
  <c r="R40" i="60"/>
  <c r="S40" i="60" s="1"/>
  <c r="R41" i="60"/>
  <c r="S41" i="60"/>
  <c r="R42" i="60"/>
  <c r="S42" i="60" s="1"/>
  <c r="R43" i="60"/>
  <c r="S43" i="60"/>
  <c r="R44" i="60"/>
  <c r="S44" i="60" s="1"/>
  <c r="R45" i="60"/>
  <c r="S45" i="60"/>
  <c r="R46" i="60"/>
  <c r="S46" i="60" s="1"/>
  <c r="R47" i="60"/>
  <c r="S47" i="60"/>
  <c r="R48" i="60"/>
  <c r="S48" i="60" s="1"/>
  <c r="R49" i="60"/>
  <c r="S49" i="60"/>
  <c r="R50" i="60"/>
  <c r="S50" i="60" s="1"/>
  <c r="R51" i="60"/>
  <c r="S51" i="60"/>
  <c r="R52" i="60"/>
  <c r="S52" i="60" s="1"/>
  <c r="R53" i="60"/>
  <c r="S53" i="60"/>
  <c r="R54" i="60"/>
  <c r="S54" i="60" s="1"/>
  <c r="R55" i="60"/>
  <c r="S55" i="60"/>
  <c r="R56" i="60"/>
  <c r="S56" i="60" s="1"/>
  <c r="R57" i="60"/>
  <c r="S57" i="60"/>
  <c r="R58" i="60"/>
  <c r="S58" i="60" s="1"/>
  <c r="R59" i="60"/>
  <c r="S59" i="60"/>
  <c r="R60" i="60"/>
  <c r="S60" i="60" s="1"/>
  <c r="R61" i="60"/>
  <c r="S61" i="60"/>
  <c r="R62" i="60"/>
  <c r="S62" i="60" s="1"/>
  <c r="R63" i="60"/>
  <c r="S63" i="60"/>
  <c r="R64" i="60"/>
  <c r="S64" i="60" s="1"/>
  <c r="R7" i="60"/>
  <c r="S7" i="60" s="1"/>
  <c r="M13" i="86"/>
  <c r="R8" i="55"/>
  <c r="S8" i="55" s="1"/>
  <c r="R9" i="55"/>
  <c r="S9" i="55"/>
  <c r="R10" i="55"/>
  <c r="S10" i="55" s="1"/>
  <c r="R11" i="55"/>
  <c r="S11" i="55"/>
  <c r="R12" i="55"/>
  <c r="S12" i="55" s="1"/>
  <c r="R13" i="55"/>
  <c r="S13" i="55"/>
  <c r="R14" i="55"/>
  <c r="S14" i="55" s="1"/>
  <c r="R15" i="55"/>
  <c r="S15" i="55"/>
  <c r="R16" i="55"/>
  <c r="S16" i="55" s="1"/>
  <c r="R17" i="55"/>
  <c r="S17" i="55"/>
  <c r="R18" i="55"/>
  <c r="S18" i="55" s="1"/>
  <c r="R19" i="55"/>
  <c r="S19" i="55"/>
  <c r="R20" i="55"/>
  <c r="S20" i="55" s="1"/>
  <c r="R21" i="55"/>
  <c r="S21" i="55"/>
  <c r="R22" i="55"/>
  <c r="S22" i="55" s="1"/>
  <c r="R23" i="55"/>
  <c r="S23" i="55"/>
  <c r="R24" i="55"/>
  <c r="S24" i="55" s="1"/>
  <c r="R25" i="55"/>
  <c r="S25" i="55"/>
  <c r="R26" i="55"/>
  <c r="S26" i="55" s="1"/>
  <c r="R27" i="55"/>
  <c r="S27" i="55"/>
  <c r="R28" i="55"/>
  <c r="S28" i="55" s="1"/>
  <c r="R29" i="55"/>
  <c r="S29" i="55"/>
  <c r="R30" i="55"/>
  <c r="S30" i="55" s="1"/>
  <c r="R31" i="55"/>
  <c r="S31" i="55"/>
  <c r="R32" i="55"/>
  <c r="S32" i="55" s="1"/>
  <c r="R33" i="55"/>
  <c r="S33" i="55"/>
  <c r="R34" i="55"/>
  <c r="S34" i="55" s="1"/>
  <c r="R35" i="55"/>
  <c r="S35" i="55"/>
  <c r="R36" i="55"/>
  <c r="S36" i="55" s="1"/>
  <c r="R37" i="55"/>
  <c r="S37" i="55"/>
  <c r="R38" i="55"/>
  <c r="S38" i="55" s="1"/>
  <c r="R39" i="55"/>
  <c r="S39" i="55"/>
  <c r="R40" i="55"/>
  <c r="S40" i="55" s="1"/>
  <c r="R41" i="55"/>
  <c r="S41" i="55"/>
  <c r="R42" i="55"/>
  <c r="S42" i="55" s="1"/>
  <c r="R43" i="55"/>
  <c r="S43" i="55"/>
  <c r="R44" i="55"/>
  <c r="S44" i="55" s="1"/>
  <c r="R45" i="55"/>
  <c r="S45" i="55"/>
  <c r="R46" i="55"/>
  <c r="S46" i="55" s="1"/>
  <c r="R47" i="55"/>
  <c r="S47" i="55"/>
  <c r="R48" i="55"/>
  <c r="S48" i="55" s="1"/>
  <c r="R49" i="55"/>
  <c r="S49" i="55"/>
  <c r="R50" i="55"/>
  <c r="S50" i="55" s="1"/>
  <c r="R51" i="55"/>
  <c r="S51" i="55"/>
  <c r="R52" i="55"/>
  <c r="S52" i="55" s="1"/>
  <c r="R53" i="55"/>
  <c r="S53" i="55"/>
  <c r="R54" i="55"/>
  <c r="S54" i="55" s="1"/>
  <c r="R55" i="55"/>
  <c r="S55" i="55"/>
  <c r="R56" i="55"/>
  <c r="S56" i="55" s="1"/>
  <c r="R57" i="55"/>
  <c r="S57" i="55"/>
  <c r="R58" i="55"/>
  <c r="S58" i="55" s="1"/>
  <c r="R59" i="55"/>
  <c r="S59" i="55"/>
  <c r="R60" i="55"/>
  <c r="S60" i="55" s="1"/>
  <c r="R61" i="55"/>
  <c r="S61" i="55"/>
  <c r="R62" i="55"/>
  <c r="S62" i="55" s="1"/>
  <c r="R63" i="55"/>
  <c r="S63" i="55"/>
  <c r="R64" i="55"/>
  <c r="S64" i="55" s="1"/>
  <c r="R7" i="55"/>
  <c r="R7" i="58"/>
  <c r="M11" i="86"/>
  <c r="R8" i="59"/>
  <c r="S8" i="59"/>
  <c r="R9" i="59"/>
  <c r="S9" i="59"/>
  <c r="R10" i="59"/>
  <c r="S10" i="59"/>
  <c r="R11" i="59"/>
  <c r="S11" i="59"/>
  <c r="R12" i="59"/>
  <c r="S12" i="59"/>
  <c r="R13" i="59"/>
  <c r="S13" i="59"/>
  <c r="R14" i="59"/>
  <c r="S14" i="59"/>
  <c r="R15" i="59"/>
  <c r="S15" i="59"/>
  <c r="R16" i="59"/>
  <c r="S16" i="59"/>
  <c r="R17" i="59"/>
  <c r="S17" i="59"/>
  <c r="R18" i="59"/>
  <c r="S18" i="59"/>
  <c r="R19" i="59"/>
  <c r="S19" i="59"/>
  <c r="R20" i="59"/>
  <c r="S20" i="59"/>
  <c r="R21" i="59"/>
  <c r="S21" i="59"/>
  <c r="R22" i="59"/>
  <c r="S22" i="59"/>
  <c r="R23" i="59"/>
  <c r="S23" i="59"/>
  <c r="R24" i="59"/>
  <c r="S24" i="59"/>
  <c r="R25" i="59"/>
  <c r="S25" i="59"/>
  <c r="R26" i="59"/>
  <c r="S26" i="59"/>
  <c r="R27" i="59"/>
  <c r="S27" i="59"/>
  <c r="R28" i="59"/>
  <c r="S28" i="59"/>
  <c r="R29" i="59"/>
  <c r="S29" i="59"/>
  <c r="R30" i="59"/>
  <c r="S30" i="59"/>
  <c r="R31" i="59"/>
  <c r="S31" i="59"/>
  <c r="R32" i="59"/>
  <c r="S32" i="59"/>
  <c r="R33" i="59"/>
  <c r="S33" i="59"/>
  <c r="R34" i="59"/>
  <c r="S34" i="59"/>
  <c r="R35" i="59"/>
  <c r="S35" i="59"/>
  <c r="R36" i="59"/>
  <c r="S36" i="59"/>
  <c r="R37" i="59"/>
  <c r="S37" i="59"/>
  <c r="R38" i="59"/>
  <c r="S38" i="59"/>
  <c r="R39" i="59"/>
  <c r="S39" i="59"/>
  <c r="R40" i="59"/>
  <c r="S40" i="59"/>
  <c r="R41" i="59"/>
  <c r="S41" i="59"/>
  <c r="R42" i="59"/>
  <c r="S42" i="59"/>
  <c r="R43" i="59"/>
  <c r="S43" i="59"/>
  <c r="R44" i="59"/>
  <c r="S44" i="59"/>
  <c r="R45" i="59"/>
  <c r="S45" i="59"/>
  <c r="R46" i="59"/>
  <c r="S46" i="59"/>
  <c r="R47" i="59"/>
  <c r="S47" i="59"/>
  <c r="R48" i="59"/>
  <c r="S48" i="59"/>
  <c r="R49" i="59"/>
  <c r="S49" i="59"/>
  <c r="R50" i="59"/>
  <c r="S50" i="59"/>
  <c r="R51" i="59"/>
  <c r="S51" i="59"/>
  <c r="R52" i="59"/>
  <c r="S52" i="59"/>
  <c r="R53" i="59"/>
  <c r="S53" i="59"/>
  <c r="R54" i="59"/>
  <c r="S54" i="59"/>
  <c r="R55" i="59"/>
  <c r="S55" i="59"/>
  <c r="R56" i="59"/>
  <c r="S56" i="59"/>
  <c r="R57" i="59"/>
  <c r="S57" i="59"/>
  <c r="R58" i="59"/>
  <c r="S58" i="59"/>
  <c r="R59" i="59"/>
  <c r="S59" i="59"/>
  <c r="R60" i="59"/>
  <c r="S60" i="59"/>
  <c r="R61" i="59"/>
  <c r="S61" i="59"/>
  <c r="R62" i="59"/>
  <c r="S62" i="59"/>
  <c r="R63" i="59"/>
  <c r="S63" i="59"/>
  <c r="R64" i="59"/>
  <c r="S64" i="59"/>
  <c r="R7" i="59"/>
  <c r="S7" i="59" s="1"/>
  <c r="S4" i="59"/>
  <c r="J27" i="8"/>
  <c r="N27" i="8" s="1"/>
  <c r="J11" i="86"/>
  <c r="J13" i="86"/>
  <c r="J15" i="86"/>
  <c r="J17" i="86"/>
  <c r="J19" i="86"/>
  <c r="J21" i="86"/>
  <c r="J23" i="86"/>
  <c r="J25" i="86"/>
  <c r="J9" i="86"/>
  <c r="N11" i="8"/>
  <c r="N13" i="8"/>
  <c r="N15" i="8"/>
  <c r="N17" i="8"/>
  <c r="N19" i="8"/>
  <c r="N21" i="8"/>
  <c r="N23" i="8"/>
  <c r="N25" i="8"/>
  <c r="N9" i="8"/>
  <c r="L11" i="8"/>
  <c r="L13" i="8"/>
  <c r="L15" i="8"/>
  <c r="L17" i="8"/>
  <c r="L19" i="8"/>
  <c r="L21" i="8"/>
  <c r="L23" i="8"/>
  <c r="L25" i="8"/>
  <c r="L27" i="8"/>
  <c r="L9" i="8"/>
  <c r="J13" i="8"/>
  <c r="J11" i="8"/>
  <c r="J15" i="8"/>
  <c r="J17" i="8"/>
  <c r="J19" i="8"/>
  <c r="J21" i="8"/>
  <c r="J23" i="8"/>
  <c r="J25" i="8"/>
  <c r="J9" i="8"/>
  <c r="S5" i="70" l="1"/>
  <c r="S4" i="70"/>
  <c r="U5" i="70" s="1"/>
  <c r="U4" i="70" s="1"/>
  <c r="S5" i="69"/>
  <c r="U5" i="69" s="1"/>
  <c r="U4" i="69" s="1"/>
  <c r="S5" i="67"/>
  <c r="U5" i="67" s="1"/>
  <c r="U4" i="67" s="1"/>
  <c r="S5" i="68"/>
  <c r="U5" i="68" s="1"/>
  <c r="U4" i="68" s="1"/>
  <c r="S5" i="57"/>
  <c r="U5" i="57" s="1"/>
  <c r="U4" i="57" s="1"/>
  <c r="S5" i="56"/>
  <c r="U5" i="56" s="1"/>
  <c r="U4" i="56" s="1"/>
  <c r="S5" i="60"/>
  <c r="S4" i="60"/>
  <c r="U5" i="60" s="1"/>
  <c r="U4" i="60" s="1"/>
  <c r="S4" i="55"/>
  <c r="S7" i="55"/>
  <c r="S5" i="55" s="1"/>
  <c r="S5" i="59"/>
  <c r="U5" i="59" s="1"/>
  <c r="U4" i="59" s="1"/>
  <c r="J27" i="86"/>
  <c r="U5" i="55" l="1"/>
  <c r="U4" i="55" s="1"/>
  <c r="F66" i="57"/>
  <c r="O64" i="57" l="1"/>
  <c r="N64" i="57"/>
  <c r="M64" i="57"/>
  <c r="O63" i="57"/>
  <c r="N63" i="57"/>
  <c r="M63" i="57"/>
  <c r="O62" i="57"/>
  <c r="N62" i="57"/>
  <c r="M62" i="57"/>
  <c r="O61" i="57"/>
  <c r="N61" i="57"/>
  <c r="M61" i="57"/>
  <c r="O60" i="57"/>
  <c r="N60" i="57"/>
  <c r="M60" i="57"/>
  <c r="O59" i="57"/>
  <c r="N59" i="57"/>
  <c r="M59" i="57"/>
  <c r="O58" i="57"/>
  <c r="N58" i="57"/>
  <c r="M58" i="57"/>
  <c r="O57" i="57"/>
  <c r="N57" i="57"/>
  <c r="M57" i="57"/>
  <c r="O55" i="57"/>
  <c r="N55" i="57"/>
  <c r="M55" i="57"/>
  <c r="O54" i="57"/>
  <c r="N54" i="57"/>
  <c r="M54" i="57"/>
  <c r="O53" i="57"/>
  <c r="N53" i="57"/>
  <c r="M53" i="57"/>
  <c r="O52" i="57"/>
  <c r="N52" i="57"/>
  <c r="M52" i="57"/>
  <c r="O51" i="57"/>
  <c r="N51" i="57"/>
  <c r="M51" i="57"/>
  <c r="O50" i="57"/>
  <c r="N50" i="57"/>
  <c r="M50" i="57"/>
  <c r="O49" i="57"/>
  <c r="N49" i="57"/>
  <c r="M49" i="57"/>
  <c r="O48" i="57"/>
  <c r="N48" i="57"/>
  <c r="M48" i="57"/>
  <c r="O47" i="57"/>
  <c r="N47" i="57"/>
  <c r="M47" i="57"/>
  <c r="O46" i="57"/>
  <c r="N46" i="57"/>
  <c r="M46" i="57"/>
  <c r="O45" i="57"/>
  <c r="N45" i="57"/>
  <c r="M45" i="57"/>
  <c r="O43" i="57"/>
  <c r="N43" i="57"/>
  <c r="M43" i="57"/>
  <c r="O42" i="57"/>
  <c r="N42" i="57"/>
  <c r="M42" i="57"/>
  <c r="O41" i="57"/>
  <c r="N41" i="57"/>
  <c r="M41" i="57"/>
  <c r="O40" i="57"/>
  <c r="N40" i="57"/>
  <c r="M40" i="57"/>
  <c r="O39" i="57"/>
  <c r="N39" i="57"/>
  <c r="M39" i="57"/>
  <c r="O38" i="57"/>
  <c r="N38" i="57"/>
  <c r="M38" i="57"/>
  <c r="O37" i="57"/>
  <c r="N37" i="57"/>
  <c r="M37" i="57"/>
  <c r="O36" i="57"/>
  <c r="N36" i="57"/>
  <c r="M36" i="57"/>
  <c r="O35" i="57"/>
  <c r="N35" i="57"/>
  <c r="M35" i="57"/>
  <c r="O34" i="57"/>
  <c r="N34" i="57"/>
  <c r="M34" i="57"/>
  <c r="O33" i="57"/>
  <c r="N33" i="57"/>
  <c r="M33" i="57"/>
  <c r="O31" i="57"/>
  <c r="N31" i="57"/>
  <c r="M31" i="57"/>
  <c r="O29" i="57"/>
  <c r="N29" i="57"/>
  <c r="M29" i="57"/>
  <c r="O27" i="57"/>
  <c r="N27" i="57"/>
  <c r="M27" i="57"/>
  <c r="O26" i="57"/>
  <c r="N26" i="57"/>
  <c r="O25" i="57"/>
  <c r="N25" i="57"/>
  <c r="O23" i="57"/>
  <c r="N23" i="57"/>
  <c r="M23" i="57"/>
  <c r="O22" i="57"/>
  <c r="N22" i="57"/>
  <c r="M22" i="57"/>
  <c r="O21" i="57"/>
  <c r="N21" i="57"/>
  <c r="M21" i="57"/>
  <c r="O20" i="57"/>
  <c r="N20" i="57"/>
  <c r="M20" i="57"/>
  <c r="O18" i="57"/>
  <c r="N18" i="57"/>
  <c r="M18" i="57"/>
  <c r="O16" i="57"/>
  <c r="N16" i="57"/>
  <c r="M16" i="57"/>
  <c r="O15" i="57"/>
  <c r="N15" i="57"/>
  <c r="M15" i="57"/>
  <c r="O14" i="57"/>
  <c r="N14" i="57"/>
  <c r="M14" i="57"/>
  <c r="O13" i="57"/>
  <c r="N13" i="57"/>
  <c r="M13" i="57"/>
  <c r="O12" i="57"/>
  <c r="N12" i="57"/>
  <c r="M12" i="57"/>
  <c r="O10" i="57"/>
  <c r="N10" i="57"/>
  <c r="M10" i="57"/>
  <c r="O9" i="57"/>
  <c r="N9" i="57"/>
  <c r="M9" i="57"/>
  <c r="O8" i="57"/>
  <c r="N8" i="57"/>
  <c r="M8" i="57"/>
  <c r="O7" i="57"/>
  <c r="N7" i="57"/>
  <c r="M7" i="57"/>
  <c r="E65" i="76"/>
  <c r="C65" i="77"/>
  <c r="C66" i="82"/>
  <c r="C65" i="76"/>
  <c r="B16" i="36"/>
  <c r="D16" i="36"/>
  <c r="E16" i="36"/>
  <c r="B17" i="36"/>
  <c r="D17" i="36"/>
  <c r="E17" i="36"/>
  <c r="F17" i="36"/>
  <c r="B18" i="36"/>
  <c r="D18" i="36"/>
  <c r="E18" i="36"/>
  <c r="F18" i="36"/>
  <c r="B19" i="36"/>
  <c r="D19" i="36"/>
  <c r="E19" i="36"/>
  <c r="F19" i="36"/>
  <c r="B20" i="36"/>
  <c r="D20" i="36"/>
  <c r="E20" i="36"/>
  <c r="F20" i="36"/>
  <c r="B21" i="36"/>
  <c r="D21" i="36"/>
  <c r="E21" i="36"/>
  <c r="F21" i="36"/>
  <c r="B22" i="36"/>
  <c r="D22" i="36"/>
  <c r="E22" i="36"/>
  <c r="F22" i="36"/>
  <c r="D23" i="36"/>
  <c r="E23" i="36"/>
  <c r="F23" i="36"/>
  <c r="E29" i="86"/>
  <c r="C29" i="86"/>
  <c r="P25" i="86"/>
  <c r="P21" i="86"/>
  <c r="P17" i="86"/>
  <c r="R10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9" i="8"/>
  <c r="O8" i="55"/>
  <c r="E21" i="40"/>
  <c r="E19" i="40"/>
  <c r="D19" i="40"/>
  <c r="D21" i="40"/>
  <c r="E19" i="42"/>
  <c r="D19" i="42"/>
  <c r="D18" i="42"/>
  <c r="E18" i="41"/>
  <c r="D18" i="41"/>
  <c r="D17" i="41"/>
  <c r="D19" i="41"/>
  <c r="B18" i="34"/>
  <c r="D18" i="34"/>
  <c r="E18" i="34"/>
  <c r="B19" i="34"/>
  <c r="D19" i="34"/>
  <c r="E19" i="34"/>
  <c r="F19" i="34"/>
  <c r="B20" i="34"/>
  <c r="D20" i="34"/>
  <c r="E20" i="34"/>
  <c r="F20" i="34"/>
  <c r="B21" i="34"/>
  <c r="D21" i="34"/>
  <c r="E21" i="34"/>
  <c r="F21" i="34"/>
  <c r="B22" i="34"/>
  <c r="D22" i="34"/>
  <c r="E22" i="34"/>
  <c r="F22" i="34"/>
  <c r="B23" i="34"/>
  <c r="D23" i="34"/>
  <c r="E23" i="34"/>
  <c r="B24" i="34"/>
  <c r="D24" i="34"/>
  <c r="E24" i="34"/>
  <c r="F24" i="34"/>
  <c r="B25" i="34"/>
  <c r="D25" i="34"/>
  <c r="E25" i="34"/>
  <c r="F25" i="34"/>
  <c r="B26" i="34"/>
  <c r="D26" i="34"/>
  <c r="E26" i="34"/>
  <c r="F26" i="34"/>
  <c r="D27" i="34"/>
  <c r="E27" i="34"/>
  <c r="C66" i="84" l="1"/>
  <c r="C66" i="81"/>
  <c r="C65" i="81"/>
  <c r="C66" i="76"/>
  <c r="C65" i="84"/>
  <c r="C66" i="83"/>
  <c r="C65" i="83"/>
  <c r="C65" i="82"/>
  <c r="C66" i="79"/>
  <c r="C65" i="79"/>
  <c r="C65" i="78"/>
  <c r="C66" i="78"/>
  <c r="C66" i="77"/>
  <c r="G29" i="86"/>
  <c r="J29" i="86"/>
  <c r="P29" i="86" s="1"/>
  <c r="P15" i="86"/>
  <c r="P23" i="86"/>
  <c r="P11" i="86"/>
  <c r="P19" i="86"/>
  <c r="P27" i="86"/>
  <c r="E17" i="43" l="1"/>
  <c r="D17" i="43"/>
  <c r="D16" i="43"/>
  <c r="E15" i="43"/>
  <c r="D15" i="43"/>
  <c r="E13" i="43"/>
  <c r="D13" i="43"/>
  <c r="E19" i="41"/>
  <c r="E17" i="41"/>
  <c r="D14" i="41"/>
  <c r="F18" i="42"/>
  <c r="E18" i="42"/>
  <c r="F17" i="40"/>
  <c r="E17" i="40"/>
  <c r="D15" i="40"/>
  <c r="D21" i="37"/>
  <c r="E22" i="37"/>
  <c r="F19" i="37"/>
  <c r="E19" i="37"/>
  <c r="D19" i="37"/>
  <c r="R11" i="8"/>
  <c r="F22" i="38"/>
  <c r="E22" i="38"/>
  <c r="D22" i="38"/>
  <c r="F19" i="38"/>
  <c r="F16" i="38"/>
  <c r="E16" i="38"/>
  <c r="D15" i="38"/>
  <c r="D22" i="37"/>
  <c r="F18" i="37"/>
  <c r="E18" i="37"/>
  <c r="D18" i="37"/>
  <c r="F18" i="35"/>
  <c r="E18" i="35"/>
  <c r="D18" i="35"/>
  <c r="E23" i="35"/>
  <c r="D23" i="35"/>
  <c r="E68" i="79" l="1"/>
  <c r="E65" i="83"/>
  <c r="E67" i="77"/>
  <c r="E67" i="80"/>
  <c r="E67" i="78"/>
  <c r="E68" i="84"/>
  <c r="E67" i="82"/>
  <c r="E68" i="80"/>
  <c r="E67" i="79"/>
  <c r="E65" i="84"/>
  <c r="E66" i="84"/>
  <c r="E67" i="84"/>
  <c r="E66" i="83"/>
  <c r="E67" i="83"/>
  <c r="E68" i="83"/>
  <c r="E68" i="82"/>
  <c r="E65" i="82"/>
  <c r="E66" i="82"/>
  <c r="E67" i="81"/>
  <c r="E65" i="81"/>
  <c r="E68" i="81"/>
  <c r="E66" i="81"/>
  <c r="E65" i="79"/>
  <c r="E66" i="79"/>
  <c r="E68" i="78"/>
  <c r="E65" i="78"/>
  <c r="E66" i="78"/>
  <c r="E65" i="77"/>
  <c r="E66" i="77"/>
  <c r="E68" i="77"/>
  <c r="E68" i="76"/>
  <c r="E66" i="76"/>
  <c r="E67" i="76"/>
  <c r="E65" i="75"/>
  <c r="E66" i="75"/>
  <c r="N7" i="56" l="1"/>
  <c r="N8" i="56"/>
  <c r="N9" i="56"/>
  <c r="O9" i="56"/>
  <c r="N11" i="56"/>
  <c r="N12" i="56"/>
  <c r="N13" i="56"/>
  <c r="O13" i="56"/>
  <c r="M14" i="56"/>
  <c r="N14" i="56"/>
  <c r="M16" i="56"/>
  <c r="O16" i="56"/>
  <c r="M17" i="56"/>
  <c r="N17" i="56"/>
  <c r="O17" i="56"/>
  <c r="O18" i="56"/>
  <c r="N19" i="56"/>
  <c r="O19" i="56"/>
  <c r="O20" i="56"/>
  <c r="N21" i="56"/>
  <c r="O21" i="56"/>
  <c r="M22" i="56"/>
  <c r="O22" i="56"/>
  <c r="M23" i="56"/>
  <c r="N23" i="56"/>
  <c r="O23" i="56"/>
  <c r="M24" i="56"/>
  <c r="O24" i="56"/>
  <c r="M25" i="56"/>
  <c r="N25" i="56"/>
  <c r="O25" i="56"/>
  <c r="O26" i="56"/>
  <c r="N27" i="56"/>
  <c r="O27" i="56"/>
  <c r="O28" i="56"/>
  <c r="N29" i="56"/>
  <c r="O29" i="56"/>
  <c r="M30" i="56"/>
  <c r="O30" i="56"/>
  <c r="M31" i="56"/>
  <c r="N31" i="56"/>
  <c r="O31" i="56"/>
  <c r="O32" i="56"/>
  <c r="N33" i="56"/>
  <c r="O33" i="56"/>
  <c r="M34" i="56"/>
  <c r="O34" i="56"/>
  <c r="M35" i="56"/>
  <c r="N35" i="56"/>
  <c r="O35" i="56"/>
  <c r="O36" i="56"/>
  <c r="N38" i="56"/>
  <c r="O38" i="56"/>
  <c r="M39" i="56"/>
  <c r="N39" i="56"/>
  <c r="N40" i="56"/>
  <c r="O40" i="56"/>
  <c r="M41" i="56"/>
  <c r="N41" i="56"/>
  <c r="O42" i="56"/>
  <c r="M43" i="56"/>
  <c r="N43" i="56"/>
  <c r="N44" i="56"/>
  <c r="O44" i="56"/>
  <c r="M45" i="56"/>
  <c r="N45" i="56"/>
  <c r="N46" i="56"/>
  <c r="O46" i="56"/>
  <c r="M47" i="56"/>
  <c r="N47" i="56"/>
  <c r="N48" i="56"/>
  <c r="O48" i="56"/>
  <c r="N51" i="56"/>
  <c r="O51" i="56"/>
  <c r="M52" i="56"/>
  <c r="N52" i="56"/>
  <c r="N53" i="56"/>
  <c r="O53" i="56"/>
  <c r="N54" i="56"/>
  <c r="N55" i="56"/>
  <c r="O55" i="56"/>
  <c r="N56" i="56"/>
  <c r="N57" i="56"/>
  <c r="O57" i="56"/>
  <c r="M58" i="56"/>
  <c r="N58" i="56"/>
  <c r="N59" i="56"/>
  <c r="O59" i="56"/>
  <c r="M60" i="56"/>
  <c r="N60" i="56"/>
  <c r="N61" i="56"/>
  <c r="O61" i="56"/>
  <c r="M62" i="56"/>
  <c r="N62" i="56"/>
  <c r="N63" i="56"/>
  <c r="O63" i="56"/>
  <c r="M64" i="56"/>
  <c r="N64" i="56"/>
  <c r="O9" i="67"/>
  <c r="O19" i="68"/>
  <c r="N19" i="68"/>
  <c r="O64" i="68"/>
  <c r="N64" i="68"/>
  <c r="M64" i="68"/>
  <c r="O63" i="68"/>
  <c r="N63" i="68"/>
  <c r="M63" i="68"/>
  <c r="O62" i="68"/>
  <c r="N62" i="68"/>
  <c r="M62" i="68"/>
  <c r="O61" i="68"/>
  <c r="N61" i="68"/>
  <c r="M61" i="68"/>
  <c r="O60" i="68"/>
  <c r="N60" i="68"/>
  <c r="M60" i="68"/>
  <c r="O59" i="68"/>
  <c r="N59" i="68"/>
  <c r="M59" i="68"/>
  <c r="O58" i="68"/>
  <c r="N58" i="68"/>
  <c r="M58" i="68"/>
  <c r="O57" i="68"/>
  <c r="N57" i="68"/>
  <c r="M57" i="68"/>
  <c r="O56" i="68"/>
  <c r="N56" i="68"/>
  <c r="M56" i="68"/>
  <c r="O55" i="68"/>
  <c r="N55" i="68"/>
  <c r="M55" i="68"/>
  <c r="O54" i="68"/>
  <c r="N54" i="68"/>
  <c r="M54" i="68"/>
  <c r="O53" i="68"/>
  <c r="N53" i="68"/>
  <c r="M53" i="68"/>
  <c r="O52" i="68"/>
  <c r="N52" i="68"/>
  <c r="M52" i="68"/>
  <c r="O51" i="68"/>
  <c r="N51" i="68"/>
  <c r="M51" i="68"/>
  <c r="O50" i="68"/>
  <c r="N50" i="68"/>
  <c r="O49" i="68"/>
  <c r="N49" i="68"/>
  <c r="M49" i="68"/>
  <c r="O48" i="68"/>
  <c r="N48" i="68"/>
  <c r="M48" i="68"/>
  <c r="O47" i="68"/>
  <c r="N47" i="68"/>
  <c r="M47" i="68"/>
  <c r="O46" i="68"/>
  <c r="N46" i="68"/>
  <c r="M46" i="68"/>
  <c r="O45" i="68"/>
  <c r="N45" i="68"/>
  <c r="M45" i="68"/>
  <c r="O44" i="68"/>
  <c r="N44" i="68"/>
  <c r="M44" i="68"/>
  <c r="O43" i="68"/>
  <c r="N43" i="68"/>
  <c r="M43" i="68"/>
  <c r="O42" i="68"/>
  <c r="N42" i="68"/>
  <c r="M42" i="68"/>
  <c r="O41" i="68"/>
  <c r="N41" i="68"/>
  <c r="M41" i="68"/>
  <c r="O40" i="68"/>
  <c r="N40" i="68"/>
  <c r="M40" i="68"/>
  <c r="O39" i="68"/>
  <c r="N39" i="68"/>
  <c r="M39" i="68"/>
  <c r="O38" i="68"/>
  <c r="N38" i="68"/>
  <c r="M38" i="68"/>
  <c r="O37" i="68"/>
  <c r="N37" i="68"/>
  <c r="M37" i="68"/>
  <c r="O35" i="68"/>
  <c r="N35" i="68"/>
  <c r="M35" i="68"/>
  <c r="O34" i="68"/>
  <c r="N34" i="68"/>
  <c r="M34" i="68"/>
  <c r="O33" i="68"/>
  <c r="N33" i="68"/>
  <c r="M33" i="68"/>
  <c r="O32" i="68"/>
  <c r="N32" i="68"/>
  <c r="M32" i="68"/>
  <c r="O31" i="68"/>
  <c r="N31" i="68"/>
  <c r="M31" i="68"/>
  <c r="O30" i="68"/>
  <c r="N30" i="68"/>
  <c r="M30" i="68"/>
  <c r="O29" i="68"/>
  <c r="N29" i="68"/>
  <c r="M29" i="68"/>
  <c r="O28" i="68"/>
  <c r="N28" i="68"/>
  <c r="M28" i="68"/>
  <c r="O27" i="68"/>
  <c r="N27" i="68"/>
  <c r="M27" i="68"/>
  <c r="O26" i="68"/>
  <c r="N26" i="68"/>
  <c r="M26" i="68"/>
  <c r="O25" i="68"/>
  <c r="N25" i="68"/>
  <c r="M25" i="68"/>
  <c r="O24" i="68"/>
  <c r="N24" i="68"/>
  <c r="M24" i="68"/>
  <c r="O23" i="68"/>
  <c r="N23" i="68"/>
  <c r="M23" i="68"/>
  <c r="O22" i="68"/>
  <c r="N22" i="68"/>
  <c r="M22" i="68"/>
  <c r="O21" i="68"/>
  <c r="N21" i="68"/>
  <c r="M21" i="68"/>
  <c r="O20" i="68"/>
  <c r="N20" i="68"/>
  <c r="M20" i="68"/>
  <c r="O18" i="68"/>
  <c r="N18" i="68"/>
  <c r="M18" i="68"/>
  <c r="O17" i="68"/>
  <c r="N17" i="68"/>
  <c r="M17" i="68"/>
  <c r="O16" i="68"/>
  <c r="N16" i="68"/>
  <c r="M16" i="68"/>
  <c r="O15" i="68"/>
  <c r="N15" i="68"/>
  <c r="M15" i="68"/>
  <c r="O14" i="68"/>
  <c r="N14" i="68"/>
  <c r="M14" i="68"/>
  <c r="O13" i="68"/>
  <c r="N13" i="68"/>
  <c r="M13" i="68"/>
  <c r="O12" i="68"/>
  <c r="N12" i="68"/>
  <c r="M12" i="68"/>
  <c r="O11" i="68"/>
  <c r="N11" i="68"/>
  <c r="M11" i="68"/>
  <c r="O10" i="68"/>
  <c r="N10" i="68"/>
  <c r="M10" i="68"/>
  <c r="O9" i="68"/>
  <c r="N9" i="68"/>
  <c r="M9" i="68"/>
  <c r="O8" i="68"/>
  <c r="N8" i="68"/>
  <c r="M8" i="68"/>
  <c r="O7" i="68"/>
  <c r="N7" i="68"/>
  <c r="O19" i="69"/>
  <c r="N19" i="69"/>
  <c r="O64" i="69"/>
  <c r="N64" i="69"/>
  <c r="M64" i="69"/>
  <c r="N63" i="69"/>
  <c r="M63" i="69"/>
  <c r="O62" i="69"/>
  <c r="M62" i="69"/>
  <c r="O61" i="69"/>
  <c r="N61" i="69"/>
  <c r="O60" i="69"/>
  <c r="N60" i="69"/>
  <c r="M60" i="69"/>
  <c r="N59" i="69"/>
  <c r="M59" i="69"/>
  <c r="O58" i="69"/>
  <c r="M58" i="69"/>
  <c r="O57" i="69"/>
  <c r="N57" i="69"/>
  <c r="O56" i="69"/>
  <c r="N56" i="69"/>
  <c r="M56" i="69"/>
  <c r="N55" i="69"/>
  <c r="M55" i="69"/>
  <c r="O54" i="69"/>
  <c r="M54" i="69"/>
  <c r="O53" i="69"/>
  <c r="N53" i="69"/>
  <c r="O52" i="69"/>
  <c r="N52" i="69"/>
  <c r="M52" i="69"/>
  <c r="N51" i="69"/>
  <c r="M51" i="69"/>
  <c r="O50" i="69"/>
  <c r="M50" i="69"/>
  <c r="O49" i="69"/>
  <c r="N49" i="69"/>
  <c r="O48" i="69"/>
  <c r="N48" i="69"/>
  <c r="M48" i="69"/>
  <c r="N47" i="69"/>
  <c r="M47" i="69"/>
  <c r="O46" i="69"/>
  <c r="M46" i="69"/>
  <c r="O45" i="69"/>
  <c r="N45" i="69"/>
  <c r="O44" i="69"/>
  <c r="N44" i="69"/>
  <c r="M44" i="69"/>
  <c r="N43" i="69"/>
  <c r="M43" i="69"/>
  <c r="O42" i="69"/>
  <c r="M42" i="69"/>
  <c r="O41" i="69"/>
  <c r="N41" i="69"/>
  <c r="O40" i="69"/>
  <c r="N40" i="69"/>
  <c r="M40" i="69"/>
  <c r="N39" i="69"/>
  <c r="M39" i="69"/>
  <c r="O38" i="69"/>
  <c r="M38" i="69"/>
  <c r="O37" i="69"/>
  <c r="N37" i="69"/>
  <c r="O36" i="69"/>
  <c r="N36" i="69"/>
  <c r="M36" i="69"/>
  <c r="N35" i="69"/>
  <c r="M35" i="69"/>
  <c r="O34" i="69"/>
  <c r="M34" i="69"/>
  <c r="O33" i="69"/>
  <c r="N33" i="69"/>
  <c r="O32" i="69"/>
  <c r="N32" i="69"/>
  <c r="M32" i="69"/>
  <c r="N31" i="69"/>
  <c r="M31" i="69"/>
  <c r="O30" i="69"/>
  <c r="M30" i="69"/>
  <c r="O29" i="69"/>
  <c r="N29" i="69"/>
  <c r="O28" i="69"/>
  <c r="N28" i="69"/>
  <c r="M28" i="69"/>
  <c r="N27" i="69"/>
  <c r="M27" i="69"/>
  <c r="O26" i="69"/>
  <c r="M26" i="69"/>
  <c r="O25" i="69"/>
  <c r="N25" i="69"/>
  <c r="O24" i="69"/>
  <c r="N24" i="69"/>
  <c r="M24" i="69"/>
  <c r="N23" i="69"/>
  <c r="M23" i="69"/>
  <c r="O22" i="69"/>
  <c r="M22" i="69"/>
  <c r="O21" i="69"/>
  <c r="N21" i="69"/>
  <c r="O20" i="69"/>
  <c r="N20" i="69"/>
  <c r="M20" i="69"/>
  <c r="O18" i="69"/>
  <c r="M18" i="69"/>
  <c r="O17" i="69"/>
  <c r="N17" i="69"/>
  <c r="O16" i="69"/>
  <c r="N16" i="69"/>
  <c r="M16" i="69"/>
  <c r="N15" i="69"/>
  <c r="M15" i="69"/>
  <c r="O14" i="69"/>
  <c r="M14" i="69"/>
  <c r="O13" i="69"/>
  <c r="N13" i="69"/>
  <c r="O12" i="69"/>
  <c r="N12" i="69"/>
  <c r="M12" i="69"/>
  <c r="N11" i="69"/>
  <c r="M11" i="69"/>
  <c r="O10" i="69"/>
  <c r="M10" i="69"/>
  <c r="O9" i="69"/>
  <c r="N9" i="69"/>
  <c r="O8" i="69"/>
  <c r="N8" i="69"/>
  <c r="M8" i="69"/>
  <c r="N7" i="69"/>
  <c r="O19" i="70"/>
  <c r="N19" i="70"/>
  <c r="N64" i="70"/>
  <c r="M64" i="70"/>
  <c r="O63" i="70"/>
  <c r="M63" i="70"/>
  <c r="O62" i="70"/>
  <c r="N62" i="70"/>
  <c r="O61" i="70"/>
  <c r="N61" i="70"/>
  <c r="M61" i="70"/>
  <c r="N60" i="70"/>
  <c r="M60" i="70"/>
  <c r="O59" i="70"/>
  <c r="M59" i="70"/>
  <c r="O58" i="70"/>
  <c r="N58" i="70"/>
  <c r="O57" i="70"/>
  <c r="N57" i="70"/>
  <c r="M57" i="70"/>
  <c r="N56" i="70"/>
  <c r="M56" i="70"/>
  <c r="O55" i="70"/>
  <c r="M55" i="70"/>
  <c r="O54" i="70"/>
  <c r="N54" i="70"/>
  <c r="O53" i="70"/>
  <c r="N53" i="70"/>
  <c r="M53" i="70"/>
  <c r="N52" i="70"/>
  <c r="M52" i="70"/>
  <c r="O51" i="70"/>
  <c r="M51" i="70"/>
  <c r="O50" i="70"/>
  <c r="N50" i="70"/>
  <c r="O49" i="70"/>
  <c r="N49" i="70"/>
  <c r="M49" i="70"/>
  <c r="N48" i="70"/>
  <c r="M48" i="70"/>
  <c r="O47" i="70"/>
  <c r="M47" i="70"/>
  <c r="O46" i="70"/>
  <c r="N46" i="70"/>
  <c r="O45" i="70"/>
  <c r="N45" i="70"/>
  <c r="M45" i="70"/>
  <c r="N44" i="70"/>
  <c r="M44" i="70"/>
  <c r="O43" i="70"/>
  <c r="M43" i="70"/>
  <c r="O42" i="70"/>
  <c r="N42" i="70"/>
  <c r="O41" i="70"/>
  <c r="N41" i="70"/>
  <c r="M41" i="70"/>
  <c r="N40" i="70"/>
  <c r="M40" i="70"/>
  <c r="O39" i="70"/>
  <c r="M39" i="70"/>
  <c r="O38" i="70"/>
  <c r="N38" i="70"/>
  <c r="O37" i="70"/>
  <c r="N37" i="70"/>
  <c r="M37" i="70"/>
  <c r="N36" i="70"/>
  <c r="M36" i="70"/>
  <c r="O35" i="70"/>
  <c r="M35" i="70"/>
  <c r="O34" i="70"/>
  <c r="N34" i="70"/>
  <c r="O33" i="70"/>
  <c r="N33" i="70"/>
  <c r="M33" i="70"/>
  <c r="N32" i="70"/>
  <c r="M32" i="70"/>
  <c r="O31" i="70"/>
  <c r="M31" i="70"/>
  <c r="O30" i="70"/>
  <c r="N30" i="70"/>
  <c r="O29" i="70"/>
  <c r="N29" i="70"/>
  <c r="M29" i="70"/>
  <c r="N28" i="70"/>
  <c r="M28" i="70"/>
  <c r="O27" i="70"/>
  <c r="M27" i="70"/>
  <c r="O26" i="70"/>
  <c r="N26" i="70"/>
  <c r="O25" i="70"/>
  <c r="N25" i="70"/>
  <c r="M25" i="70"/>
  <c r="N24" i="70"/>
  <c r="M24" i="70"/>
  <c r="O23" i="70"/>
  <c r="M23" i="70"/>
  <c r="O22" i="70"/>
  <c r="N22" i="70"/>
  <c r="O21" i="70"/>
  <c r="N21" i="70"/>
  <c r="M21" i="70"/>
  <c r="N20" i="70"/>
  <c r="M20" i="70"/>
  <c r="O18" i="70"/>
  <c r="N18" i="70"/>
  <c r="O17" i="70"/>
  <c r="N17" i="70"/>
  <c r="M17" i="70"/>
  <c r="N16" i="70"/>
  <c r="M16" i="70"/>
  <c r="O15" i="70"/>
  <c r="M15" i="70"/>
  <c r="O14" i="70"/>
  <c r="N14" i="70"/>
  <c r="O13" i="70"/>
  <c r="N13" i="70"/>
  <c r="M13" i="70"/>
  <c r="N12" i="70"/>
  <c r="M12" i="70"/>
  <c r="O11" i="70"/>
  <c r="M11" i="70"/>
  <c r="O10" i="70"/>
  <c r="N10" i="70"/>
  <c r="O9" i="70"/>
  <c r="N9" i="70"/>
  <c r="M9" i="70"/>
  <c r="N8" i="70"/>
  <c r="M8" i="70"/>
  <c r="O7" i="70"/>
  <c r="M7" i="67"/>
  <c r="N11" i="60"/>
  <c r="O64" i="60"/>
  <c r="N64" i="60"/>
  <c r="O63" i="60"/>
  <c r="N63" i="60"/>
  <c r="M63" i="60"/>
  <c r="N62" i="60"/>
  <c r="M62" i="60"/>
  <c r="O61" i="60"/>
  <c r="M61" i="60"/>
  <c r="O60" i="60"/>
  <c r="N60" i="60"/>
  <c r="O59" i="60"/>
  <c r="N59" i="60"/>
  <c r="M59" i="60"/>
  <c r="N58" i="60"/>
  <c r="M58" i="60"/>
  <c r="O57" i="60"/>
  <c r="M57" i="60"/>
  <c r="O56" i="60"/>
  <c r="N56" i="60"/>
  <c r="O55" i="60"/>
  <c r="N55" i="60"/>
  <c r="M55" i="60"/>
  <c r="N54" i="60"/>
  <c r="M54" i="60"/>
  <c r="O53" i="60"/>
  <c r="M53" i="60"/>
  <c r="O52" i="60"/>
  <c r="N52" i="60"/>
  <c r="O51" i="60"/>
  <c r="N51" i="60"/>
  <c r="M51" i="60"/>
  <c r="N50" i="60"/>
  <c r="M50" i="60"/>
  <c r="O49" i="60"/>
  <c r="M49" i="60"/>
  <c r="O48" i="60"/>
  <c r="N48" i="60"/>
  <c r="O47" i="60"/>
  <c r="N47" i="60"/>
  <c r="M47" i="60"/>
  <c r="N46" i="60"/>
  <c r="M46" i="60"/>
  <c r="O45" i="60"/>
  <c r="M45" i="60"/>
  <c r="O44" i="60"/>
  <c r="N44" i="60"/>
  <c r="O43" i="60"/>
  <c r="N43" i="60"/>
  <c r="M43" i="60"/>
  <c r="N42" i="60"/>
  <c r="M42" i="60"/>
  <c r="O41" i="60"/>
  <c r="M41" i="60"/>
  <c r="O40" i="60"/>
  <c r="N40" i="60"/>
  <c r="O39" i="60"/>
  <c r="N39" i="60"/>
  <c r="M39" i="60"/>
  <c r="N38" i="60"/>
  <c r="M38" i="60"/>
  <c r="O37" i="60"/>
  <c r="M37" i="60"/>
  <c r="O36" i="60"/>
  <c r="N36" i="60"/>
  <c r="O35" i="60"/>
  <c r="N35" i="60"/>
  <c r="M35" i="60"/>
  <c r="N34" i="60"/>
  <c r="M34" i="60"/>
  <c r="O33" i="60"/>
  <c r="M33" i="60"/>
  <c r="O32" i="60"/>
  <c r="N32" i="60"/>
  <c r="O31" i="60"/>
  <c r="N31" i="60"/>
  <c r="M31" i="60"/>
  <c r="N30" i="60"/>
  <c r="M30" i="60"/>
  <c r="O29" i="60"/>
  <c r="M29" i="60"/>
  <c r="O28" i="60"/>
  <c r="N28" i="60"/>
  <c r="O27" i="60"/>
  <c r="N27" i="60"/>
  <c r="M27" i="60"/>
  <c r="N26" i="60"/>
  <c r="M26" i="60"/>
  <c r="O25" i="60"/>
  <c r="M25" i="60"/>
  <c r="O24" i="60"/>
  <c r="N24" i="60"/>
  <c r="O23" i="60"/>
  <c r="N23" i="60"/>
  <c r="M23" i="60"/>
  <c r="N22" i="60"/>
  <c r="M22" i="60"/>
  <c r="O21" i="60"/>
  <c r="M21" i="60"/>
  <c r="O20" i="60"/>
  <c r="N20" i="60"/>
  <c r="O19" i="60"/>
  <c r="N19" i="60"/>
  <c r="M19" i="60"/>
  <c r="N18" i="60"/>
  <c r="M18" i="60"/>
  <c r="O17" i="60"/>
  <c r="M17" i="60"/>
  <c r="O16" i="60"/>
  <c r="M16" i="60"/>
  <c r="O15" i="60"/>
  <c r="N15" i="60"/>
  <c r="O14" i="60"/>
  <c r="N14" i="60"/>
  <c r="M14" i="60"/>
  <c r="O13" i="60"/>
  <c r="N13" i="60"/>
  <c r="M13" i="60"/>
  <c r="O12" i="60"/>
  <c r="N12" i="60"/>
  <c r="M12" i="60"/>
  <c r="O11" i="60"/>
  <c r="M11" i="60"/>
  <c r="N10" i="60"/>
  <c r="M10" i="60"/>
  <c r="O9" i="60"/>
  <c r="M9" i="60"/>
  <c r="O8" i="60"/>
  <c r="N8" i="60"/>
  <c r="O7" i="60"/>
  <c r="N7" i="60"/>
  <c r="M8" i="60" l="1"/>
  <c r="N17" i="60"/>
  <c r="O18" i="60"/>
  <c r="M20" i="60"/>
  <c r="P20" i="60" s="1"/>
  <c r="N21" i="60"/>
  <c r="O22" i="60"/>
  <c r="M24" i="60"/>
  <c r="N25" i="60"/>
  <c r="P25" i="60" s="1"/>
  <c r="O26" i="60"/>
  <c r="M28" i="60"/>
  <c r="N29" i="60"/>
  <c r="O30" i="60"/>
  <c r="M32" i="60"/>
  <c r="N33" i="60"/>
  <c r="P33" i="60" s="1"/>
  <c r="O34" i="60"/>
  <c r="M36" i="60"/>
  <c r="P36" i="60" s="1"/>
  <c r="N37" i="60"/>
  <c r="O38" i="60"/>
  <c r="M40" i="60"/>
  <c r="N41" i="60"/>
  <c r="P41" i="60" s="1"/>
  <c r="O42" i="60"/>
  <c r="M44" i="60"/>
  <c r="P44" i="60" s="1"/>
  <c r="N45" i="60"/>
  <c r="O46" i="60"/>
  <c r="M48" i="60"/>
  <c r="N49" i="60"/>
  <c r="O50" i="60"/>
  <c r="M52" i="60"/>
  <c r="P52" i="60" s="1"/>
  <c r="N53" i="60"/>
  <c r="O54" i="60"/>
  <c r="M56" i="60"/>
  <c r="N57" i="60"/>
  <c r="P57" i="60" s="1"/>
  <c r="O58" i="60"/>
  <c r="M60" i="60"/>
  <c r="N61" i="60"/>
  <c r="O62" i="60"/>
  <c r="M64" i="60"/>
  <c r="O10" i="60"/>
  <c r="M15" i="60"/>
  <c r="P15" i="60" s="1"/>
  <c r="N9" i="60"/>
  <c r="P9" i="60" s="1"/>
  <c r="M7" i="60"/>
  <c r="M56" i="56"/>
  <c r="M54" i="56"/>
  <c r="M12" i="56"/>
  <c r="P12" i="56" s="1"/>
  <c r="O11" i="56"/>
  <c r="M8" i="56"/>
  <c r="O7" i="56"/>
  <c r="N42" i="56"/>
  <c r="M33" i="56"/>
  <c r="M29" i="56"/>
  <c r="P29" i="56" s="1"/>
  <c r="M27" i="56"/>
  <c r="M21" i="56"/>
  <c r="P21" i="56" s="1"/>
  <c r="M19" i="56"/>
  <c r="M11" i="56"/>
  <c r="M36" i="56"/>
  <c r="M32" i="56"/>
  <c r="M28" i="56"/>
  <c r="M26" i="56"/>
  <c r="M20" i="56"/>
  <c r="M18" i="56"/>
  <c r="O64" i="56"/>
  <c r="M63" i="56"/>
  <c r="O62" i="56"/>
  <c r="M61" i="56"/>
  <c r="P61" i="56" s="1"/>
  <c r="O60" i="56"/>
  <c r="M59" i="56"/>
  <c r="O58" i="56"/>
  <c r="M57" i="56"/>
  <c r="P57" i="56" s="1"/>
  <c r="O56" i="56"/>
  <c r="M55" i="56"/>
  <c r="P55" i="56" s="1"/>
  <c r="O54" i="56"/>
  <c r="M53" i="56"/>
  <c r="O52" i="56"/>
  <c r="M51" i="56"/>
  <c r="P51" i="56" s="1"/>
  <c r="M48" i="56"/>
  <c r="O47" i="56"/>
  <c r="M46" i="56"/>
  <c r="O45" i="56"/>
  <c r="M44" i="56"/>
  <c r="P44" i="56" s="1"/>
  <c r="O43" i="56"/>
  <c r="M42" i="56"/>
  <c r="O41" i="56"/>
  <c r="M40" i="56"/>
  <c r="P40" i="56" s="1"/>
  <c r="O39" i="56"/>
  <c r="M38" i="56"/>
  <c r="N36" i="56"/>
  <c r="N34" i="56"/>
  <c r="N32" i="56"/>
  <c r="N30" i="56"/>
  <c r="N28" i="56"/>
  <c r="N26" i="56"/>
  <c r="N24" i="56"/>
  <c r="P24" i="56" s="1"/>
  <c r="N22" i="56"/>
  <c r="N20" i="56"/>
  <c r="P20" i="56" s="1"/>
  <c r="N18" i="56"/>
  <c r="N16" i="56"/>
  <c r="P16" i="56" s="1"/>
  <c r="O14" i="56"/>
  <c r="M13" i="56"/>
  <c r="O12" i="56"/>
  <c r="M9" i="56"/>
  <c r="O8" i="56"/>
  <c r="M7" i="56"/>
  <c r="M19" i="68"/>
  <c r="P19" i="68" s="1"/>
  <c r="O7" i="69"/>
  <c r="M9" i="69"/>
  <c r="N10" i="69"/>
  <c r="O11" i="69"/>
  <c r="P11" i="69" s="1"/>
  <c r="M13" i="69"/>
  <c r="N14" i="69"/>
  <c r="O15" i="69"/>
  <c r="M17" i="69"/>
  <c r="P17" i="69" s="1"/>
  <c r="N18" i="69"/>
  <c r="M19" i="69"/>
  <c r="P19" i="69" s="1"/>
  <c r="M21" i="69"/>
  <c r="P21" i="69" s="1"/>
  <c r="N22" i="69"/>
  <c r="P22" i="69" s="1"/>
  <c r="O23" i="69"/>
  <c r="M25" i="69"/>
  <c r="N26" i="69"/>
  <c r="O27" i="69"/>
  <c r="P27" i="69" s="1"/>
  <c r="M29" i="69"/>
  <c r="N30" i="69"/>
  <c r="P30" i="69" s="1"/>
  <c r="O31" i="69"/>
  <c r="P31" i="69" s="1"/>
  <c r="M33" i="69"/>
  <c r="P33" i="69" s="1"/>
  <c r="N34" i="69"/>
  <c r="O35" i="69"/>
  <c r="P35" i="69" s="1"/>
  <c r="M37" i="69"/>
  <c r="P37" i="69" s="1"/>
  <c r="N38" i="69"/>
  <c r="O39" i="69"/>
  <c r="M41" i="69"/>
  <c r="N42" i="69"/>
  <c r="O43" i="69"/>
  <c r="P43" i="69" s="1"/>
  <c r="M45" i="69"/>
  <c r="N46" i="69"/>
  <c r="P46" i="69" s="1"/>
  <c r="O47" i="69"/>
  <c r="P47" i="69" s="1"/>
  <c r="M49" i="69"/>
  <c r="N50" i="69"/>
  <c r="O51" i="69"/>
  <c r="P51" i="69" s="1"/>
  <c r="M53" i="69"/>
  <c r="P53" i="69" s="1"/>
  <c r="N54" i="69"/>
  <c r="P54" i="69" s="1"/>
  <c r="O55" i="69"/>
  <c r="M57" i="69"/>
  <c r="N58" i="69"/>
  <c r="O59" i="69"/>
  <c r="P59" i="69" s="1"/>
  <c r="M61" i="69"/>
  <c r="N62" i="69"/>
  <c r="P62" i="69" s="1"/>
  <c r="O63" i="69"/>
  <c r="P63" i="69" s="1"/>
  <c r="N7" i="70"/>
  <c r="O8" i="70"/>
  <c r="M10" i="70"/>
  <c r="P10" i="70" s="1"/>
  <c r="N11" i="70"/>
  <c r="O12" i="70"/>
  <c r="M14" i="70"/>
  <c r="N15" i="70"/>
  <c r="O16" i="70"/>
  <c r="M18" i="70"/>
  <c r="P18" i="70" s="1"/>
  <c r="O20" i="70"/>
  <c r="M22" i="70"/>
  <c r="P22" i="70" s="1"/>
  <c r="N23" i="70"/>
  <c r="O24" i="70"/>
  <c r="P24" i="70" s="1"/>
  <c r="M26" i="70"/>
  <c r="N27" i="70"/>
  <c r="P27" i="70" s="1"/>
  <c r="O28" i="70"/>
  <c r="M30" i="70"/>
  <c r="P30" i="70" s="1"/>
  <c r="N31" i="70"/>
  <c r="O32" i="70"/>
  <c r="P32" i="70" s="1"/>
  <c r="M34" i="70"/>
  <c r="N35" i="70"/>
  <c r="P35" i="70" s="1"/>
  <c r="O36" i="70"/>
  <c r="M38" i="70"/>
  <c r="P38" i="70" s="1"/>
  <c r="N39" i="70"/>
  <c r="O40" i="70"/>
  <c r="P40" i="70" s="1"/>
  <c r="M42" i="70"/>
  <c r="N43" i="70"/>
  <c r="P43" i="70" s="1"/>
  <c r="O44" i="70"/>
  <c r="M46" i="70"/>
  <c r="P46" i="70" s="1"/>
  <c r="N47" i="70"/>
  <c r="O48" i="70"/>
  <c r="P48" i="70" s="1"/>
  <c r="M50" i="70"/>
  <c r="N51" i="70"/>
  <c r="O52" i="70"/>
  <c r="M54" i="70"/>
  <c r="P54" i="70" s="1"/>
  <c r="N55" i="70"/>
  <c r="O56" i="70"/>
  <c r="P56" i="70" s="1"/>
  <c r="M58" i="70"/>
  <c r="N59" i="70"/>
  <c r="P59" i="70" s="1"/>
  <c r="O60" i="70"/>
  <c r="M62" i="70"/>
  <c r="P62" i="70" s="1"/>
  <c r="N63" i="70"/>
  <c r="O64" i="70"/>
  <c r="P64" i="70" s="1"/>
  <c r="M19" i="70"/>
  <c r="P19" i="70" s="1"/>
  <c r="P11" i="70"/>
  <c r="P15" i="70"/>
  <c r="P20" i="70"/>
  <c r="P28" i="70"/>
  <c r="P36" i="70"/>
  <c r="P44" i="70"/>
  <c r="P52" i="70"/>
  <c r="P60" i="70"/>
  <c r="P10" i="69"/>
  <c r="P14" i="69"/>
  <c r="P18" i="69"/>
  <c r="P23" i="69"/>
  <c r="P39" i="69"/>
  <c r="P55" i="69"/>
  <c r="P9" i="68"/>
  <c r="P13" i="68"/>
  <c r="P17" i="68"/>
  <c r="P22" i="68"/>
  <c r="P26" i="68"/>
  <c r="P30" i="68"/>
  <c r="P34" i="68"/>
  <c r="P38" i="68"/>
  <c r="P42" i="68"/>
  <c r="P46" i="68"/>
  <c r="P54" i="68"/>
  <c r="P58" i="68"/>
  <c r="P62" i="68"/>
  <c r="M7" i="68"/>
  <c r="P7" i="68" s="1"/>
  <c r="M7" i="70"/>
  <c r="P8" i="70"/>
  <c r="P12" i="70"/>
  <c r="P35" i="68"/>
  <c r="P39" i="68"/>
  <c r="P43" i="68"/>
  <c r="P47" i="68"/>
  <c r="P51" i="68"/>
  <c r="P55" i="68"/>
  <c r="P59" i="68"/>
  <c r="P63" i="68"/>
  <c r="N8" i="67"/>
  <c r="M10" i="67"/>
  <c r="M12" i="67"/>
  <c r="N13" i="67"/>
  <c r="O14" i="67"/>
  <c r="M16" i="67"/>
  <c r="M18" i="67"/>
  <c r="N20" i="67"/>
  <c r="O21" i="67"/>
  <c r="M25" i="67"/>
  <c r="N27" i="67"/>
  <c r="O29" i="67"/>
  <c r="M33" i="67"/>
  <c r="N34" i="67"/>
  <c r="O35" i="67"/>
  <c r="M37" i="67"/>
  <c r="N38" i="67"/>
  <c r="O39" i="67"/>
  <c r="N41" i="67"/>
  <c r="N43" i="67"/>
  <c r="M46" i="67"/>
  <c r="N47" i="67"/>
  <c r="O48" i="67"/>
  <c r="M50" i="67"/>
  <c r="N51" i="67"/>
  <c r="O52" i="67"/>
  <c r="M54" i="67"/>
  <c r="N55" i="67"/>
  <c r="O59" i="67"/>
  <c r="M61" i="67"/>
  <c r="N62" i="67"/>
  <c r="O63" i="67"/>
  <c r="N7" i="67"/>
  <c r="O8" i="67"/>
  <c r="N10" i="67"/>
  <c r="N12" i="67"/>
  <c r="O13" i="67"/>
  <c r="M15" i="67"/>
  <c r="N16" i="67"/>
  <c r="N18" i="67"/>
  <c r="O20" i="67"/>
  <c r="M22" i="67"/>
  <c r="N25" i="67"/>
  <c r="O27" i="67"/>
  <c r="M31" i="67"/>
  <c r="N33" i="67"/>
  <c r="O34" i="67"/>
  <c r="M36" i="67"/>
  <c r="N37" i="67"/>
  <c r="O38" i="67"/>
  <c r="O41" i="67"/>
  <c r="O43" i="67"/>
  <c r="M45" i="67"/>
  <c r="N46" i="67"/>
  <c r="O47" i="67"/>
  <c r="M49" i="67"/>
  <c r="N50" i="67"/>
  <c r="O51" i="67"/>
  <c r="M53" i="67"/>
  <c r="N54" i="67"/>
  <c r="O55" i="67"/>
  <c r="M60" i="67"/>
  <c r="N61" i="67"/>
  <c r="O62" i="67"/>
  <c r="M64" i="67"/>
  <c r="P21" i="68"/>
  <c r="P25" i="68"/>
  <c r="P29" i="68"/>
  <c r="P33" i="68"/>
  <c r="P37" i="68"/>
  <c r="P41" i="68"/>
  <c r="P45" i="68"/>
  <c r="P49" i="68"/>
  <c r="P53" i="68"/>
  <c r="P57" i="68"/>
  <c r="P61" i="68"/>
  <c r="O7" i="67"/>
  <c r="P7" i="67" s="1"/>
  <c r="M9" i="67"/>
  <c r="O10" i="67"/>
  <c r="O12" i="67"/>
  <c r="M14" i="67"/>
  <c r="N15" i="67"/>
  <c r="O16" i="67"/>
  <c r="O18" i="67"/>
  <c r="M21" i="67"/>
  <c r="N22" i="67"/>
  <c r="O25" i="67"/>
  <c r="M29" i="67"/>
  <c r="N31" i="67"/>
  <c r="O33" i="67"/>
  <c r="M35" i="67"/>
  <c r="N36" i="67"/>
  <c r="O37" i="67"/>
  <c r="M39" i="67"/>
  <c r="P39" i="67" s="1"/>
  <c r="N40" i="67"/>
  <c r="M42" i="67"/>
  <c r="P42" i="67" s="1"/>
  <c r="N45" i="67"/>
  <c r="O46" i="67"/>
  <c r="M48" i="67"/>
  <c r="N49" i="67"/>
  <c r="O50" i="67"/>
  <c r="M52" i="67"/>
  <c r="P52" i="67" s="1"/>
  <c r="N53" i="67"/>
  <c r="O54" i="67"/>
  <c r="M59" i="67"/>
  <c r="N60" i="67"/>
  <c r="O61" i="67"/>
  <c r="M63" i="67"/>
  <c r="N64" i="67"/>
  <c r="P40" i="68"/>
  <c r="P44" i="68"/>
  <c r="P48" i="68"/>
  <c r="P52" i="68"/>
  <c r="P56" i="68"/>
  <c r="P60" i="68"/>
  <c r="P64" i="68"/>
  <c r="M8" i="67"/>
  <c r="N9" i="67"/>
  <c r="P9" i="67" s="1"/>
  <c r="M13" i="67"/>
  <c r="N14" i="67"/>
  <c r="O15" i="67"/>
  <c r="M20" i="67"/>
  <c r="N21" i="67"/>
  <c r="O22" i="67"/>
  <c r="M27" i="67"/>
  <c r="N29" i="67"/>
  <c r="O31" i="67"/>
  <c r="M34" i="67"/>
  <c r="N35" i="67"/>
  <c r="O36" i="67"/>
  <c r="M38" i="67"/>
  <c r="N39" i="67"/>
  <c r="O40" i="67"/>
  <c r="M43" i="67"/>
  <c r="O45" i="67"/>
  <c r="M47" i="67"/>
  <c r="N48" i="67"/>
  <c r="O49" i="67"/>
  <c r="M51" i="67"/>
  <c r="N52" i="67"/>
  <c r="O53" i="67"/>
  <c r="M55" i="67"/>
  <c r="N59" i="67"/>
  <c r="O60" i="67"/>
  <c r="M62" i="67"/>
  <c r="N63" i="67"/>
  <c r="O64" i="67"/>
  <c r="P16" i="70"/>
  <c r="P21" i="70"/>
  <c r="P25" i="70"/>
  <c r="P29" i="70"/>
  <c r="P33" i="70"/>
  <c r="P37" i="70"/>
  <c r="P41" i="70"/>
  <c r="P45" i="70"/>
  <c r="P49" i="70"/>
  <c r="P53" i="70"/>
  <c r="P57" i="70"/>
  <c r="P61" i="70"/>
  <c r="P15" i="69"/>
  <c r="P20" i="69"/>
  <c r="P24" i="69"/>
  <c r="P28" i="69"/>
  <c r="P32" i="69"/>
  <c r="P36" i="69"/>
  <c r="P40" i="69"/>
  <c r="P44" i="69"/>
  <c r="P48" i="69"/>
  <c r="P52" i="69"/>
  <c r="P56" i="69"/>
  <c r="P60" i="69"/>
  <c r="P64" i="69"/>
  <c r="P10" i="68"/>
  <c r="P14" i="68"/>
  <c r="P18" i="68"/>
  <c r="P23" i="68"/>
  <c r="P27" i="68"/>
  <c r="P31" i="68"/>
  <c r="P60" i="67"/>
  <c r="M7" i="69"/>
  <c r="P7" i="69" s="1"/>
  <c r="P14" i="70"/>
  <c r="P23" i="70"/>
  <c r="P31" i="70"/>
  <c r="P39" i="70"/>
  <c r="P47" i="70"/>
  <c r="P51" i="70"/>
  <c r="P55" i="70"/>
  <c r="P63" i="70"/>
  <c r="P9" i="69"/>
  <c r="P13" i="69"/>
  <c r="P26" i="69"/>
  <c r="P34" i="69"/>
  <c r="P38" i="69"/>
  <c r="P42" i="69"/>
  <c r="P50" i="69"/>
  <c r="P58" i="69"/>
  <c r="P8" i="68"/>
  <c r="P12" i="68"/>
  <c r="P16" i="68"/>
  <c r="P63" i="67"/>
  <c r="P9" i="70"/>
  <c r="P13" i="70"/>
  <c r="P17" i="70"/>
  <c r="P26" i="70"/>
  <c r="P34" i="70"/>
  <c r="P42" i="70"/>
  <c r="P50" i="70"/>
  <c r="P58" i="70"/>
  <c r="P8" i="69"/>
  <c r="P12" i="69"/>
  <c r="P16" i="69"/>
  <c r="P25" i="69"/>
  <c r="P29" i="69"/>
  <c r="P41" i="69"/>
  <c r="P45" i="69"/>
  <c r="P49" i="69"/>
  <c r="P57" i="69"/>
  <c r="P61" i="69"/>
  <c r="P11" i="68"/>
  <c r="P15" i="68"/>
  <c r="P20" i="68"/>
  <c r="P24" i="68"/>
  <c r="P28" i="68"/>
  <c r="P32" i="68"/>
  <c r="P47" i="67"/>
  <c r="P26" i="57"/>
  <c r="P46" i="57"/>
  <c r="P63" i="57"/>
  <c r="P51" i="57"/>
  <c r="P57" i="57"/>
  <c r="P8" i="57"/>
  <c r="P21" i="57"/>
  <c r="P22" i="57"/>
  <c r="P29" i="57"/>
  <c r="P33" i="57"/>
  <c r="P37" i="57"/>
  <c r="P48" i="57"/>
  <c r="P54" i="57"/>
  <c r="P20" i="57"/>
  <c r="P45" i="57"/>
  <c r="P52" i="57"/>
  <c r="P60" i="57"/>
  <c r="P10" i="57"/>
  <c r="P13" i="57"/>
  <c r="P31" i="57"/>
  <c r="P40" i="57"/>
  <c r="P47" i="57"/>
  <c r="P35" i="57"/>
  <c r="P12" i="57"/>
  <c r="K66" i="56"/>
  <c r="P22" i="56"/>
  <c r="P36" i="56"/>
  <c r="P32" i="56"/>
  <c r="P45" i="56"/>
  <c r="P28" i="56"/>
  <c r="P62" i="56"/>
  <c r="P43" i="56"/>
  <c r="P61" i="60"/>
  <c r="P11" i="60"/>
  <c r="P12" i="60"/>
  <c r="P29" i="60"/>
  <c r="P37" i="60"/>
  <c r="P45" i="60"/>
  <c r="P49" i="60"/>
  <c r="P53" i="60"/>
  <c r="P7" i="60"/>
  <c r="P8" i="60"/>
  <c r="P17" i="60"/>
  <c r="P26" i="60"/>
  <c r="P34" i="60"/>
  <c r="P38" i="60"/>
  <c r="P42" i="60"/>
  <c r="P50" i="60"/>
  <c r="P18" i="60"/>
  <c r="P21" i="60"/>
  <c r="P13" i="60"/>
  <c r="P14" i="60"/>
  <c r="P19" i="60"/>
  <c r="P23" i="60"/>
  <c r="P24" i="60"/>
  <c r="P27" i="60"/>
  <c r="P28" i="60"/>
  <c r="P31" i="60"/>
  <c r="P32" i="60"/>
  <c r="P35" i="60"/>
  <c r="P39" i="60"/>
  <c r="P40" i="60"/>
  <c r="P43" i="60"/>
  <c r="P47" i="60"/>
  <c r="P48" i="60"/>
  <c r="P51" i="60"/>
  <c r="P55" i="60"/>
  <c r="P56" i="60"/>
  <c r="P59" i="60"/>
  <c r="P60" i="60"/>
  <c r="P63" i="60"/>
  <c r="P64" i="60"/>
  <c r="P16" i="60"/>
  <c r="P58" i="60"/>
  <c r="P30" i="56"/>
  <c r="P34" i="56"/>
  <c r="P46" i="56"/>
  <c r="P38" i="56"/>
  <c r="P35" i="56"/>
  <c r="P31" i="56"/>
  <c r="P27" i="56"/>
  <c r="P23" i="56"/>
  <c r="P19" i="56"/>
  <c r="P17" i="56"/>
  <c r="P53" i="56"/>
  <c r="P63" i="56"/>
  <c r="P59" i="56"/>
  <c r="P56" i="56"/>
  <c r="P13" i="56"/>
  <c r="P7" i="70" l="1"/>
  <c r="P53" i="67"/>
  <c r="P35" i="67"/>
  <c r="P15" i="67"/>
  <c r="P8" i="67"/>
  <c r="P55" i="67"/>
  <c r="P34" i="67"/>
  <c r="P22" i="67"/>
  <c r="P29" i="67"/>
  <c r="P47" i="56"/>
  <c r="P39" i="56"/>
  <c r="P54" i="56"/>
  <c r="P26" i="56"/>
  <c r="P8" i="56"/>
  <c r="P14" i="56"/>
  <c r="P64" i="56"/>
  <c r="P54" i="60"/>
  <c r="P62" i="60"/>
  <c r="P46" i="60"/>
  <c r="P30" i="60"/>
  <c r="P22" i="60"/>
  <c r="P10" i="60"/>
  <c r="O66" i="60" s="1"/>
  <c r="P14" i="67"/>
  <c r="P36" i="67"/>
  <c r="P50" i="67"/>
  <c r="P37" i="67"/>
  <c r="P20" i="67"/>
  <c r="P64" i="67"/>
  <c r="P59" i="67"/>
  <c r="P51" i="67"/>
  <c r="P45" i="67"/>
  <c r="P38" i="67"/>
  <c r="P31" i="67"/>
  <c r="P21" i="67"/>
  <c r="P13" i="67"/>
  <c r="P48" i="67"/>
  <c r="P40" i="67"/>
  <c r="P62" i="67"/>
  <c r="P49" i="67"/>
  <c r="P27" i="67"/>
  <c r="P43" i="67"/>
  <c r="P54" i="67"/>
  <c r="P41" i="67"/>
  <c r="P18" i="67"/>
  <c r="P12" i="67"/>
  <c r="P61" i="67"/>
  <c r="P25" i="67"/>
  <c r="P16" i="67"/>
  <c r="P10" i="67"/>
  <c r="P46" i="67"/>
  <c r="P33" i="67"/>
  <c r="P39" i="57"/>
  <c r="P16" i="57"/>
  <c r="P18" i="57"/>
  <c r="P41" i="57"/>
  <c r="P58" i="57"/>
  <c r="P43" i="57"/>
  <c r="P36" i="57"/>
  <c r="P64" i="57"/>
  <c r="P55" i="57"/>
  <c r="P23" i="57"/>
  <c r="P53" i="57"/>
  <c r="P9" i="57"/>
  <c r="P27" i="57"/>
  <c r="P7" i="57"/>
  <c r="P15" i="57"/>
  <c r="P34" i="57"/>
  <c r="P61" i="57"/>
  <c r="P49" i="57"/>
  <c r="P42" i="57"/>
  <c r="P14" i="57"/>
  <c r="P59" i="57"/>
  <c r="P25" i="57"/>
  <c r="P62" i="57"/>
  <c r="P38" i="57"/>
  <c r="P50" i="57"/>
  <c r="P9" i="56"/>
  <c r="P18" i="56"/>
  <c r="P48" i="56"/>
  <c r="P60" i="56"/>
  <c r="P11" i="56"/>
  <c r="P52" i="56"/>
  <c r="P25" i="56"/>
  <c r="P33" i="56"/>
  <c r="P42" i="56"/>
  <c r="P41" i="56"/>
  <c r="P58" i="56"/>
  <c r="P7" i="56"/>
  <c r="E66" i="56"/>
  <c r="F20" i="40"/>
  <c r="E20" i="40"/>
  <c r="D20" i="40"/>
  <c r="D47" i="32"/>
  <c r="D48" i="32" s="1"/>
  <c r="D43" i="32"/>
  <c r="D44" i="32" s="1"/>
  <c r="D39" i="32"/>
  <c r="D40" i="32" s="1"/>
  <c r="D35" i="32"/>
  <c r="D36" i="32" s="1"/>
  <c r="D31" i="32"/>
  <c r="D32" i="32" s="1"/>
  <c r="D27" i="32"/>
  <c r="D28" i="32" s="1"/>
  <c r="D23" i="32"/>
  <c r="D24" i="32" s="1"/>
  <c r="D19" i="32"/>
  <c r="D20" i="32" s="1"/>
  <c r="D15" i="32"/>
  <c r="D16" i="32" s="1"/>
  <c r="D11" i="32"/>
  <c r="D12" i="32" s="1"/>
  <c r="F20" i="35"/>
  <c r="F22" i="35"/>
  <c r="F21" i="35"/>
  <c r="B15" i="39"/>
  <c r="D15" i="39"/>
  <c r="E15" i="39"/>
  <c r="B16" i="39"/>
  <c r="D16" i="39"/>
  <c r="E16" i="39"/>
  <c r="F16" i="39"/>
  <c r="B17" i="39"/>
  <c r="D17" i="39"/>
  <c r="E17" i="39"/>
  <c r="B18" i="39"/>
  <c r="D18" i="39"/>
  <c r="E18" i="39"/>
  <c r="F18" i="39"/>
  <c r="B19" i="39"/>
  <c r="D19" i="39"/>
  <c r="E19" i="39"/>
  <c r="F19" i="39"/>
  <c r="B20" i="39"/>
  <c r="D20" i="39"/>
  <c r="E20" i="39"/>
  <c r="F20" i="39"/>
  <c r="D21" i="39"/>
  <c r="E21" i="39"/>
  <c r="B15" i="42"/>
  <c r="D15" i="42"/>
  <c r="E15" i="42"/>
  <c r="F15" i="42"/>
  <c r="B16" i="42"/>
  <c r="D16" i="42"/>
  <c r="E16" i="42"/>
  <c r="F16" i="42"/>
  <c r="B17" i="42"/>
  <c r="D17" i="42"/>
  <c r="E17" i="42"/>
  <c r="F17" i="42"/>
  <c r="B18" i="42"/>
  <c r="F14" i="42"/>
  <c r="E14" i="42"/>
  <c r="D14" i="42"/>
  <c r="B14" i="42"/>
  <c r="B15" i="41"/>
  <c r="D15" i="41"/>
  <c r="E15" i="41"/>
  <c r="F15" i="41"/>
  <c r="B16" i="41"/>
  <c r="D16" i="41"/>
  <c r="E16" i="41"/>
  <c r="B17" i="41"/>
  <c r="F17" i="41"/>
  <c r="B18" i="41"/>
  <c r="F18" i="41"/>
  <c r="E14" i="41"/>
  <c r="B14" i="41"/>
  <c r="D14" i="43"/>
  <c r="E14" i="43"/>
  <c r="F15" i="43"/>
  <c r="E16" i="43"/>
  <c r="F16" i="43"/>
  <c r="B13" i="43"/>
  <c r="B20" i="40"/>
  <c r="B16" i="40"/>
  <c r="D16" i="40"/>
  <c r="E16" i="40"/>
  <c r="F16" i="40"/>
  <c r="B17" i="40"/>
  <c r="D17" i="40"/>
  <c r="B18" i="40"/>
  <c r="D18" i="40"/>
  <c r="E18" i="40"/>
  <c r="F18" i="40"/>
  <c r="B19" i="40"/>
  <c r="F19" i="40"/>
  <c r="E15" i="40"/>
  <c r="B16" i="38"/>
  <c r="D16" i="38"/>
  <c r="B17" i="38"/>
  <c r="D17" i="38"/>
  <c r="E17" i="38"/>
  <c r="F17" i="38"/>
  <c r="B18" i="38"/>
  <c r="D18" i="38"/>
  <c r="E18" i="38"/>
  <c r="B19" i="38"/>
  <c r="D19" i="38"/>
  <c r="E19" i="38"/>
  <c r="B20" i="38"/>
  <c r="D20" i="38"/>
  <c r="E20" i="38"/>
  <c r="F20" i="38"/>
  <c r="B21" i="38"/>
  <c r="D21" i="38"/>
  <c r="E21" i="38"/>
  <c r="F21" i="38"/>
  <c r="E15" i="38"/>
  <c r="B15" i="38"/>
  <c r="B16" i="37"/>
  <c r="D16" i="37"/>
  <c r="E16" i="37"/>
  <c r="F16" i="37"/>
  <c r="B17" i="37"/>
  <c r="D17" i="37"/>
  <c r="E17" i="37"/>
  <c r="F17" i="37"/>
  <c r="B18" i="37"/>
  <c r="B19" i="37"/>
  <c r="B20" i="37"/>
  <c r="D20" i="37"/>
  <c r="E20" i="37"/>
  <c r="F20" i="37"/>
  <c r="B21" i="37"/>
  <c r="E21" i="37"/>
  <c r="F21" i="37"/>
  <c r="E15" i="37"/>
  <c r="D15" i="37"/>
  <c r="B15" i="37"/>
  <c r="D17" i="35"/>
  <c r="E17" i="35"/>
  <c r="D19" i="35"/>
  <c r="E19" i="35"/>
  <c r="D20" i="35"/>
  <c r="E20" i="35"/>
  <c r="D21" i="35"/>
  <c r="E21" i="35"/>
  <c r="D22" i="35"/>
  <c r="E22" i="35"/>
  <c r="E16" i="35"/>
  <c r="D16" i="35"/>
  <c r="B17" i="35"/>
  <c r="B18" i="35"/>
  <c r="B19" i="35"/>
  <c r="B20" i="35"/>
  <c r="B21" i="35"/>
  <c r="B22" i="35"/>
  <c r="B16" i="35"/>
  <c r="F28" i="30"/>
  <c r="D28" i="30"/>
  <c r="M50" i="68"/>
  <c r="P50" i="68" s="1"/>
  <c r="B16" i="43"/>
  <c r="B15" i="43"/>
  <c r="B14" i="43"/>
  <c r="B15" i="40"/>
  <c r="O66" i="56" l="1"/>
  <c r="G29" i="8"/>
  <c r="N36" i="68"/>
  <c r="O36" i="68"/>
  <c r="F66" i="58"/>
  <c r="M36" i="68"/>
  <c r="D66" i="76" l="1"/>
  <c r="D65" i="76"/>
  <c r="C65" i="75"/>
  <c r="D65" i="84"/>
  <c r="D66" i="84"/>
  <c r="D66" i="83"/>
  <c r="D65" i="83"/>
  <c r="D65" i="82"/>
  <c r="D66" i="82"/>
  <c r="D66" i="81"/>
  <c r="D65" i="81"/>
  <c r="D65" i="79"/>
  <c r="D66" i="79"/>
  <c r="D65" i="78"/>
  <c r="D66" i="78"/>
  <c r="D66" i="77"/>
  <c r="D65" i="77"/>
  <c r="C66" i="75"/>
  <c r="E66" i="60"/>
  <c r="N11" i="55"/>
  <c r="P36" i="68"/>
  <c r="E66" i="69"/>
  <c r="F66" i="55"/>
  <c r="E66" i="67"/>
  <c r="E66" i="68"/>
  <c r="E66" i="70"/>
  <c r="F66" i="59"/>
  <c r="K66" i="58"/>
  <c r="O66" i="58"/>
  <c r="R8" i="58" l="1"/>
  <c r="S8" i="58" s="1"/>
  <c r="R28" i="58"/>
  <c r="S28" i="58" s="1"/>
  <c r="R36" i="58"/>
  <c r="S36" i="58" s="1"/>
  <c r="R48" i="58"/>
  <c r="S48" i="58" s="1"/>
  <c r="R56" i="58"/>
  <c r="S56" i="58" s="1"/>
  <c r="R45" i="58"/>
  <c r="S45" i="58" s="1"/>
  <c r="R57" i="58"/>
  <c r="S57" i="58" s="1"/>
  <c r="R64" i="58"/>
  <c r="S64" i="58" s="1"/>
  <c r="R9" i="58"/>
  <c r="S9" i="58" s="1"/>
  <c r="R13" i="58"/>
  <c r="S13" i="58" s="1"/>
  <c r="R17" i="58"/>
  <c r="S17" i="58" s="1"/>
  <c r="R21" i="58"/>
  <c r="S21" i="58" s="1"/>
  <c r="R25" i="58"/>
  <c r="S25" i="58" s="1"/>
  <c r="R29" i="58"/>
  <c r="S29" i="58" s="1"/>
  <c r="R33" i="58"/>
  <c r="S33" i="58" s="1"/>
  <c r="R41" i="58"/>
  <c r="S41" i="58" s="1"/>
  <c r="R53" i="58"/>
  <c r="S53" i="58" s="1"/>
  <c r="R10" i="58"/>
  <c r="S10" i="58" s="1"/>
  <c r="R14" i="58"/>
  <c r="S14" i="58" s="1"/>
  <c r="R18" i="58"/>
  <c r="S18" i="58" s="1"/>
  <c r="R22" i="58"/>
  <c r="S22" i="58" s="1"/>
  <c r="R26" i="58"/>
  <c r="S26" i="58" s="1"/>
  <c r="R30" i="58"/>
  <c r="S30" i="58" s="1"/>
  <c r="R34" i="58"/>
  <c r="S34" i="58" s="1"/>
  <c r="R38" i="58"/>
  <c r="S38" i="58" s="1"/>
  <c r="R42" i="58"/>
  <c r="S42" i="58" s="1"/>
  <c r="R46" i="58"/>
  <c r="S46" i="58" s="1"/>
  <c r="R50" i="58"/>
  <c r="S50" i="58" s="1"/>
  <c r="R54" i="58"/>
  <c r="S54" i="58" s="1"/>
  <c r="R58" i="58"/>
  <c r="S58" i="58" s="1"/>
  <c r="R62" i="58"/>
  <c r="S62" i="58" s="1"/>
  <c r="R11" i="58"/>
  <c r="S11" i="58" s="1"/>
  <c r="R15" i="58"/>
  <c r="S15" i="58" s="1"/>
  <c r="R19" i="58"/>
  <c r="S19" i="58" s="1"/>
  <c r="R23" i="58"/>
  <c r="S23" i="58" s="1"/>
  <c r="R27" i="58"/>
  <c r="S27" i="58" s="1"/>
  <c r="R31" i="58"/>
  <c r="S31" i="58" s="1"/>
  <c r="R35" i="58"/>
  <c r="S35" i="58" s="1"/>
  <c r="R39" i="58"/>
  <c r="S39" i="58" s="1"/>
  <c r="R43" i="58"/>
  <c r="S43" i="58" s="1"/>
  <c r="R47" i="58"/>
  <c r="S47" i="58" s="1"/>
  <c r="R51" i="58"/>
  <c r="S51" i="58" s="1"/>
  <c r="R55" i="58"/>
  <c r="S55" i="58" s="1"/>
  <c r="R59" i="58"/>
  <c r="S59" i="58" s="1"/>
  <c r="R63" i="58"/>
  <c r="S63" i="58" s="1"/>
  <c r="R12" i="58"/>
  <c r="S12" i="58" s="1"/>
  <c r="R16" i="58"/>
  <c r="S16" i="58" s="1"/>
  <c r="R20" i="58"/>
  <c r="S20" i="58" s="1"/>
  <c r="R24" i="58"/>
  <c r="S24" i="58" s="1"/>
  <c r="R32" i="58"/>
  <c r="S32" i="58" s="1"/>
  <c r="R40" i="58"/>
  <c r="S40" i="58" s="1"/>
  <c r="R44" i="58"/>
  <c r="S44" i="58" s="1"/>
  <c r="R52" i="58"/>
  <c r="S52" i="58" s="1"/>
  <c r="R60" i="58"/>
  <c r="S60" i="58" s="1"/>
  <c r="R37" i="58"/>
  <c r="S37" i="58" s="1"/>
  <c r="R49" i="58"/>
  <c r="S49" i="58" s="1"/>
  <c r="R61" i="58"/>
  <c r="S61" i="58" s="1"/>
  <c r="D66" i="75"/>
  <c r="D65" i="75"/>
  <c r="S4" i="58" l="1"/>
  <c r="S7" i="58"/>
  <c r="S5" i="58" s="1"/>
  <c r="K66" i="60"/>
  <c r="K66" i="67"/>
  <c r="K66" i="68"/>
  <c r="O66" i="68"/>
  <c r="O42" i="55"/>
  <c r="O46" i="55"/>
  <c r="O33" i="55"/>
  <c r="O9" i="55"/>
  <c r="O7" i="55"/>
  <c r="O13" i="55"/>
  <c r="O21" i="55"/>
  <c r="O58" i="55"/>
  <c r="O41" i="55"/>
  <c r="O56" i="55"/>
  <c r="O40" i="55"/>
  <c r="O39" i="55"/>
  <c r="O52" i="55"/>
  <c r="O23" i="55"/>
  <c r="O37" i="55"/>
  <c r="O28" i="55"/>
  <c r="O49" i="55"/>
  <c r="O27" i="55"/>
  <c r="O48" i="55"/>
  <c r="O61" i="55"/>
  <c r="O14" i="55"/>
  <c r="O20" i="55"/>
  <c r="O55" i="55"/>
  <c r="O17" i="55"/>
  <c r="O51" i="55"/>
  <c r="O35" i="55"/>
  <c r="O50" i="55"/>
  <c r="O29" i="55"/>
  <c r="O11" i="55"/>
  <c r="O16" i="55"/>
  <c r="O24" i="55"/>
  <c r="O45" i="55"/>
  <c r="O22" i="55"/>
  <c r="O44" i="55"/>
  <c r="O60" i="55"/>
  <c r="O59" i="55"/>
  <c r="O26" i="55"/>
  <c r="O47" i="55"/>
  <c r="O12" i="55"/>
  <c r="O15" i="55"/>
  <c r="O31" i="55"/>
  <c r="O54" i="55"/>
  <c r="O57" i="55"/>
  <c r="O43" i="55"/>
  <c r="O10" i="55"/>
  <c r="O32" i="55"/>
  <c r="O25" i="55"/>
  <c r="O64" i="55"/>
  <c r="O34" i="55"/>
  <c r="O36" i="55"/>
  <c r="O63" i="55"/>
  <c r="O30" i="55"/>
  <c r="O53" i="55"/>
  <c r="O19" i="55"/>
  <c r="O18" i="55"/>
  <c r="O38" i="55"/>
  <c r="O62" i="55"/>
  <c r="U5" i="58" l="1"/>
  <c r="U4" i="58" s="1"/>
  <c r="M9" i="86" s="1"/>
  <c r="P9" i="86" s="1"/>
  <c r="O66" i="67"/>
  <c r="K66" i="69"/>
  <c r="K66" i="70"/>
  <c r="O66" i="70"/>
  <c r="O66" i="69"/>
  <c r="N10" i="55"/>
  <c r="N45" i="55"/>
  <c r="N19" i="55"/>
  <c r="N64" i="55"/>
  <c r="N47" i="55"/>
  <c r="N41" i="55"/>
  <c r="N56" i="55"/>
  <c r="N17" i="55"/>
  <c r="N9" i="55"/>
  <c r="N24" i="55"/>
  <c r="N34" i="55"/>
  <c r="N58" i="55"/>
  <c r="N49" i="55"/>
  <c r="N18" i="55"/>
  <c r="N26" i="55"/>
  <c r="N16" i="55"/>
  <c r="N48" i="55"/>
  <c r="N36" i="55"/>
  <c r="N28" i="55"/>
  <c r="N51" i="55"/>
  <c r="N27" i="55"/>
  <c r="N12" i="55"/>
  <c r="N15" i="55"/>
  <c r="N42" i="55"/>
  <c r="N44" i="55"/>
  <c r="N60" i="55"/>
  <c r="N35" i="55"/>
  <c r="N13" i="55"/>
  <c r="N37" i="55"/>
  <c r="N32" i="55"/>
  <c r="N52" i="55"/>
  <c r="N54" i="55"/>
  <c r="N22" i="55"/>
  <c r="N43" i="55"/>
  <c r="N20" i="55"/>
  <c r="N59" i="55"/>
  <c r="N50" i="55"/>
  <c r="N61" i="55"/>
  <c r="N63" i="55"/>
  <c r="N30" i="55"/>
  <c r="N53" i="55"/>
  <c r="N7" i="55"/>
  <c r="N55" i="55"/>
  <c r="N23" i="55"/>
  <c r="N21" i="55"/>
  <c r="N31" i="55"/>
  <c r="N25" i="55"/>
  <c r="N38" i="55"/>
  <c r="N62" i="55"/>
  <c r="N8" i="55"/>
  <c r="N14" i="55"/>
  <c r="N29" i="55"/>
  <c r="N40" i="55"/>
  <c r="N39" i="55"/>
  <c r="N33" i="55"/>
  <c r="N46" i="55"/>
  <c r="N57" i="55"/>
  <c r="K66" i="59" l="1"/>
  <c r="O66" i="59"/>
  <c r="M38" i="55"/>
  <c r="M51" i="55"/>
  <c r="M16" i="55"/>
  <c r="M53" i="55"/>
  <c r="M29" i="55"/>
  <c r="M28" i="55"/>
  <c r="M7" i="55"/>
  <c r="M41" i="55"/>
  <c r="M46" i="55"/>
  <c r="M62" i="55"/>
  <c r="M36" i="55"/>
  <c r="M42" i="55"/>
  <c r="M44" i="55"/>
  <c r="M19" i="55"/>
  <c r="M21" i="55"/>
  <c r="M10" i="55"/>
  <c r="M60" i="55"/>
  <c r="M57" i="55"/>
  <c r="M37" i="55"/>
  <c r="M52" i="55"/>
  <c r="M54" i="55"/>
  <c r="M11" i="55"/>
  <c r="M49" i="55"/>
  <c r="M17" i="55"/>
  <c r="M23" i="55"/>
  <c r="M24" i="55"/>
  <c r="M45" i="55"/>
  <c r="M61" i="55"/>
  <c r="M63" i="55"/>
  <c r="M14" i="55"/>
  <c r="M8" i="55"/>
  <c r="P8" i="55" s="1"/>
  <c r="M30" i="55"/>
  <c r="M18" i="55"/>
  <c r="M32" i="55"/>
  <c r="M55" i="55"/>
  <c r="M31" i="55"/>
  <c r="M22" i="55"/>
  <c r="M12" i="55"/>
  <c r="M9" i="55"/>
  <c r="M20" i="55"/>
  <c r="M35" i="55"/>
  <c r="M40" i="55"/>
  <c r="M64" i="55"/>
  <c r="M39" i="55"/>
  <c r="M13" i="55"/>
  <c r="M15" i="55"/>
  <c r="M27" i="55"/>
  <c r="M43" i="55"/>
  <c r="M48" i="55"/>
  <c r="M26" i="55"/>
  <c r="M47" i="55"/>
  <c r="M25" i="55"/>
  <c r="M33" i="55"/>
  <c r="M56" i="55"/>
  <c r="M50" i="55"/>
  <c r="M59" i="55"/>
  <c r="M34" i="55"/>
  <c r="M58" i="55"/>
  <c r="P33" i="55" l="1"/>
  <c r="P56" i="55"/>
  <c r="P48" i="55"/>
  <c r="P13" i="55"/>
  <c r="P35" i="55"/>
  <c r="P22" i="55"/>
  <c r="P61" i="55"/>
  <c r="P45" i="55"/>
  <c r="P17" i="55"/>
  <c r="P57" i="55"/>
  <c r="P29" i="55"/>
  <c r="P51" i="55"/>
  <c r="P38" i="55"/>
  <c r="P25" i="55"/>
  <c r="P40" i="55"/>
  <c r="P9" i="55"/>
  <c r="P12" i="55"/>
  <c r="P55" i="55"/>
  <c r="P32" i="55"/>
  <c r="P23" i="55"/>
  <c r="P49" i="55"/>
  <c r="P11" i="55"/>
  <c r="P52" i="55"/>
  <c r="P37" i="55"/>
  <c r="P21" i="55"/>
  <c r="P46" i="55"/>
  <c r="P16" i="55"/>
  <c r="P50" i="55"/>
  <c r="P34" i="55"/>
  <c r="P47" i="55"/>
  <c r="P27" i="55"/>
  <c r="P39" i="55"/>
  <c r="P64" i="55"/>
  <c r="P31" i="55"/>
  <c r="P30" i="55"/>
  <c r="P14" i="55"/>
  <c r="P63" i="55"/>
  <c r="P60" i="55"/>
  <c r="P10" i="55"/>
  <c r="P44" i="55"/>
  <c r="P62" i="55"/>
  <c r="P7" i="55"/>
  <c r="P28" i="55"/>
  <c r="P15" i="55"/>
  <c r="P59" i="55"/>
  <c r="P26" i="55"/>
  <c r="P58" i="55"/>
  <c r="P43" i="55"/>
  <c r="P20" i="55"/>
  <c r="P18" i="55"/>
  <c r="P24" i="55"/>
  <c r="P54" i="55"/>
  <c r="P19" i="55"/>
  <c r="P42" i="55"/>
  <c r="P36" i="55"/>
  <c r="P41" i="55"/>
  <c r="P53" i="55"/>
  <c r="K66" i="57"/>
  <c r="K66" i="55" l="1"/>
  <c r="O66" i="55"/>
  <c r="O66" i="57"/>
  <c r="H29" i="30"/>
  <c r="M27" i="30"/>
  <c r="J27" i="30"/>
  <c r="K27" i="30" s="1"/>
  <c r="O27" i="30" s="1"/>
  <c r="M25" i="30"/>
  <c r="J25" i="30"/>
  <c r="K25" i="30" s="1"/>
  <c r="O25" i="30" s="1"/>
  <c r="M23" i="30"/>
  <c r="J23" i="30"/>
  <c r="K23" i="30" s="1"/>
  <c r="O23" i="30" s="1"/>
  <c r="M21" i="30"/>
  <c r="J21" i="30"/>
  <c r="K21" i="30" s="1"/>
  <c r="O21" i="30" s="1"/>
  <c r="M19" i="30"/>
  <c r="J19" i="30"/>
  <c r="K19" i="30" s="1"/>
  <c r="O19" i="30" s="1"/>
  <c r="M17" i="30"/>
  <c r="J17" i="30"/>
  <c r="K17" i="30" s="1"/>
  <c r="O17" i="30" s="1"/>
  <c r="M15" i="30"/>
  <c r="J15" i="30"/>
  <c r="K15" i="30" s="1"/>
  <c r="O15" i="30" s="1"/>
  <c r="M13" i="30"/>
  <c r="J13" i="30"/>
  <c r="K13" i="30" s="1"/>
  <c r="O13" i="30" s="1"/>
  <c r="M11" i="30"/>
  <c r="J11" i="30"/>
  <c r="K11" i="30" s="1"/>
  <c r="O11" i="30" s="1"/>
  <c r="M9" i="30"/>
  <c r="J9" i="30"/>
  <c r="K9" i="30" s="1"/>
  <c r="M29" i="30" l="1"/>
  <c r="K29" i="30"/>
  <c r="O29" i="30" s="1"/>
  <c r="O9" i="30"/>
  <c r="P13" i="86" l="1"/>
  <c r="M29" i="86"/>
  <c r="E29" i="8"/>
  <c r="C29" i="8"/>
  <c r="L29" i="8" s="1"/>
  <c r="J29" i="8" l="1"/>
  <c r="N29" i="8" s="1"/>
</calcChain>
</file>

<file path=xl/sharedStrings.xml><?xml version="1.0" encoding="utf-8"?>
<sst xmlns="http://schemas.openxmlformats.org/spreadsheetml/2006/main" count="2627" uniqueCount="349">
  <si>
    <t>Comment</t>
  </si>
  <si>
    <t>Summary of Preliminary Models</t>
  </si>
  <si>
    <t>Summary of Updated Model Improvement</t>
  </si>
  <si>
    <t>How the Econometric Models Compared to Unit Cost</t>
  </si>
  <si>
    <t>Econometric Model of Billing O&amp;M Cost</t>
  </si>
  <si>
    <t>Cost Performance Results:  Billing O&amp;M</t>
  </si>
  <si>
    <t>Econometric Model of Pole Maintenance O&amp;M Cost</t>
  </si>
  <si>
    <t>Cost Performance Results:  Pole Maintenance O&amp;M</t>
  </si>
  <si>
    <t>Econometric Model of Lines O&amp;M Cost</t>
  </si>
  <si>
    <t>Cost Performance Results:  Lines O&amp;M</t>
  </si>
  <si>
    <t>Econometric Model of Meter O&amp;M Cost</t>
  </si>
  <si>
    <t>Cost Performance Results:  Meter O&amp;M</t>
  </si>
  <si>
    <t>Econometric Model of Veg Management O&amp;M Cost</t>
  </si>
  <si>
    <t>Cost Performance Results:  Veg Management O&amp;M</t>
  </si>
  <si>
    <t>Econometric Model of Station Management O&amp;M Cost</t>
  </si>
  <si>
    <t>Cost Performance Results:  Station Management O&amp;M</t>
  </si>
  <si>
    <t>Econometric Model of Poles, Towers, Fixtures Capex</t>
  </si>
  <si>
    <t>Cost Performance Results:  Poles, Towers, Fixtures Capex</t>
  </si>
  <si>
    <t>Econometric Model of Distribution Station Capex</t>
  </si>
  <si>
    <t>Cost Performance Results:  Distribution Station Capex</t>
  </si>
  <si>
    <t>Econometric Model of Line Transformers Capex</t>
  </si>
  <si>
    <t>Cost Performance Results:  Line Transformers Capex</t>
  </si>
  <si>
    <t>Econometric Model of Meter Capex</t>
  </si>
  <si>
    <t>Cost Performance Results:  Meter Capex</t>
  </si>
  <si>
    <t>Reformatted to 3 pages</t>
  </si>
  <si>
    <t>Previous Results</t>
  </si>
  <si>
    <t>Current Results</t>
  </si>
  <si>
    <t>Improvement</t>
  </si>
  <si>
    <t>Model</t>
  </si>
  <si>
    <t>R-squared value</t>
  </si>
  <si>
    <t># of companies in sample</t>
  </si>
  <si>
    <t>% of companies within 50%</t>
  </si>
  <si>
    <t>number within 50</t>
  </si>
  <si>
    <t>Meter Capex</t>
  </si>
  <si>
    <t>Station Capex</t>
  </si>
  <si>
    <t>Line Transformer Capex</t>
  </si>
  <si>
    <t>Poles, Towers, and Fixtures Capex</t>
  </si>
  <si>
    <t>Average</t>
  </si>
  <si>
    <t>ok</t>
  </si>
  <si>
    <t>Econometric Results</t>
  </si>
  <si>
    <t>Unit Cost Results</t>
  </si>
  <si>
    <t>Improvement from Econometrics</t>
  </si>
  <si>
    <t>na</t>
  </si>
  <si>
    <t>VARIABLE KEY</t>
  </si>
  <si>
    <t>Scale Variables:</t>
  </si>
  <si>
    <t>yn =</t>
  </si>
  <si>
    <t>Number of customers</t>
  </si>
  <si>
    <t>ypol =</t>
  </si>
  <si>
    <t>Number of poles</t>
  </si>
  <si>
    <t>Business Conditions:</t>
  </si>
  <si>
    <t>km per pole</t>
  </si>
  <si>
    <t>agetrf20 =</t>
  </si>
  <si>
    <t>% line transformers under 20 years old</t>
  </si>
  <si>
    <t>pctmscdx =</t>
  </si>
  <si>
    <t>% distribution O&amp;M miscellaneous</t>
  </si>
  <si>
    <t>pctsupdx =</t>
  </si>
  <si>
    <t>% distribution O&amp;M supervision</t>
  </si>
  <si>
    <t>penload =</t>
  </si>
  <si>
    <t>Pensions allocated to O&amp;M</t>
  </si>
  <si>
    <t>trend =</t>
  </si>
  <si>
    <t>Time trend</t>
  </si>
  <si>
    <t>EXPLANATORY VARIABLE</t>
  </si>
  <si>
    <t>ESTIMATED COEFFICIENT</t>
  </si>
  <si>
    <t>T-STATISTIC</t>
  </si>
  <si>
    <t>P-VALUE</t>
  </si>
  <si>
    <t>Estimate</t>
  </si>
  <si>
    <t>Std. Error</t>
  </si>
  <si>
    <t>t value</t>
  </si>
  <si>
    <t>Pr(&gt;|t|)</t>
  </si>
  <si>
    <t>(Intercept)</t>
  </si>
  <si>
    <t>&lt; 2e-16</t>
  </si>
  <si>
    <t>***</t>
  </si>
  <si>
    <t>yn</t>
  </si>
  <si>
    <t>ypol</t>
  </si>
  <si>
    <t>agetrf20</t>
  </si>
  <si>
    <t>**</t>
  </si>
  <si>
    <t>pctmscdx</t>
  </si>
  <si>
    <t>pctsupdx</t>
  </si>
  <si>
    <t>penload</t>
  </si>
  <si>
    <t>trend</t>
  </si>
  <si>
    <t>Constant*</t>
  </si>
  <si>
    <t>System Rbar-Squared</t>
  </si>
  <si>
    <t>Sample Period</t>
  </si>
  <si>
    <t>2012-2019</t>
  </si>
  <si>
    <t>Number of Observations</t>
  </si>
  <si>
    <t>pctmscbill =</t>
  </si>
  <si>
    <t>Percentage of O&amp;M that is miscellaneous</t>
  </si>
  <si>
    <t>pctsupbill =</t>
  </si>
  <si>
    <t>Percentage of O&amp;M that is supervision</t>
  </si>
  <si>
    <t>I(yn * yn/2)</t>
  </si>
  <si>
    <t>pctmscbill</t>
  </si>
  <si>
    <t>pctsupbill</t>
  </si>
  <si>
    <t>*Estimate is significant at the 95% confidence level</t>
  </si>
  <si>
    <t>npoles =</t>
  </si>
  <si>
    <t>oldpol50 =</t>
  </si>
  <si>
    <t>% poles over 50 years old</t>
  </si>
  <si>
    <t>*</t>
  </si>
  <si>
    <t>npoles</t>
  </si>
  <si>
    <t>oldpol50</t>
  </si>
  <si>
    <t>ykmohperypol =</t>
  </si>
  <si>
    <t>vegDE =</t>
  </si>
  <si>
    <t>60% or more vegetation</t>
  </si>
  <si>
    <t>Percent of distribution O&amp;M that is miscellaneous</t>
  </si>
  <si>
    <t>ykmohperypol</t>
  </si>
  <si>
    <t>vegDE</t>
  </si>
  <si>
    <t>nstation =</t>
  </si>
  <si>
    <t>mvaperstat =</t>
  </si>
  <si>
    <t>Station capacity</t>
  </si>
  <si>
    <t>statyes =</t>
  </si>
  <si>
    <t>Affirmed outsourcing</t>
  </si>
  <si>
    <t>nstation</t>
  </si>
  <si>
    <t>I(nstation * nstation/2)</t>
  </si>
  <si>
    <t>mvaperstat</t>
  </si>
  <si>
    <t>statyes</t>
  </si>
  <si>
    <t>npoles=</t>
  </si>
  <si>
    <t>Econometric Model of Poles, Towers and Fixtures Capex</t>
  </si>
  <si>
    <t>ykmtot =</t>
  </si>
  <si>
    <t>Total km of line</t>
  </si>
  <si>
    <t>ynaddavg =</t>
  </si>
  <si>
    <t>Average number of customers added</t>
  </si>
  <si>
    <t>ykmtot</t>
  </si>
  <si>
    <t>ynaddavg</t>
  </si>
  <si>
    <t>.</t>
  </si>
  <si>
    <t>Econometric Model of Line Transformer Capex</t>
  </si>
  <si>
    <t>Constant</t>
  </si>
  <si>
    <t>numstat =</t>
  </si>
  <si>
    <t>Number of stations</t>
  </si>
  <si>
    <t>numtrf =</t>
  </si>
  <si>
    <t>Number of transformers</t>
  </si>
  <si>
    <t>numstat</t>
  </si>
  <si>
    <t>I(numstat * numstat/2)</t>
  </si>
  <si>
    <t>numtrf</t>
  </si>
  <si>
    <t>Cost Performance Results: Lines O&amp;M</t>
  </si>
  <si>
    <t>Distributor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</si>
  <si>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</si>
  <si>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</si>
  <si>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</si>
  <si>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</si>
  <si>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</si>
  <si>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</si>
  <si>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</si>
  <si>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</si>
  <si>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</si>
  <si>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Elexicon Energy Inc.</t>
  </si>
  <si>
    <t>Entegrus Powerlines Inc.</t>
  </si>
  <si>
    <t>ERTH Power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</si>
  <si>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</si>
  <si>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</si>
  <si>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</si>
  <si>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</si>
  <si>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</si>
  <si>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</si>
  <si>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</si>
  <si>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Hearst Power Distribution Company Limited</t>
  </si>
  <si>
    <t>Hydro 2000 Inc.</t>
  </si>
  <si>
    <t>Hydro Hawkesbury Inc.</t>
  </si>
  <si>
    <t>Innpower Corporation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</si>
  <si>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</si>
  <si>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</si>
  <si>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</si>
  <si>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</si>
  <si>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</si>
  <si>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</si>
  <si>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</si>
  <si>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</si>
  <si>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</si>
  <si>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</si>
  <si>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</si>
  <si>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</si>
  <si>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</si>
  <si>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</si>
  <si>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</si>
  <si>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</si>
  <si>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</si>
  <si>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</si>
  <si>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</si>
  <si>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</si>
  <si>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</si>
  <si>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</si>
  <si>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</si>
  <si>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</si>
  <si>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</si>
  <si>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</si>
  <si>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</si>
  <si>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</si>
  <si>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Median</t>
  </si>
  <si>
    <t>Max</t>
  </si>
  <si>
    <t>Min</t>
  </si>
  <si>
    <t>Cost Performance Results: Billing O&amp;M</t>
  </si>
  <si>
    <t>Cost Performance Results: Poles, Towers and Fixtures Capex</t>
  </si>
  <si>
    <t>Cost Performance Results: Line Transformers Capex</t>
  </si>
  <si>
    <t>Cost Performance Results: Meter Capex</t>
  </si>
  <si>
    <t>Cost Performance Results: Distribution Station Capex</t>
  </si>
  <si>
    <t>Unit Cost Indexes by Distributor: Lines O&amp;M</t>
  </si>
  <si>
    <t>Alectra Utilities Corporation</t>
  </si>
  <si>
    <t>Algoma Power Inc.</t>
  </si>
  <si>
    <t>Energy Plus (merged)</t>
  </si>
  <si>
    <t>ENWIN Utilities Ltd.</t>
  </si>
  <si>
    <t>HON (merged)</t>
  </si>
  <si>
    <t>Hydro Ottawa Limited</t>
  </si>
  <si>
    <t>Lakeland (merged)</t>
  </si>
  <si>
    <t>Toronto Hydro-Electric System Limited</t>
  </si>
  <si>
    <t>Unit Cost Indexes by Distributor: Stations Capex</t>
  </si>
  <si>
    <t/>
  </si>
  <si>
    <t>Unit Cost Indexes by Distributor: Poles, Towers, and Fixtures Capex</t>
  </si>
  <si>
    <t>Unit Cost Indexes by Distributor: Line Transformer Capex</t>
  </si>
  <si>
    <t>Unit Cost Indexes by Distributor: Meter Capex</t>
  </si>
  <si>
    <t>Copy and paste 3 pages into report.</t>
  </si>
  <si>
    <t>Distributor Average</t>
  </si>
  <si>
    <t>custperkm</t>
  </si>
  <si>
    <t>I(npoles * npoles/2)</t>
  </si>
  <si>
    <t>custperkm =</t>
  </si>
  <si>
    <t>Customers per km of line</t>
  </si>
  <si>
    <t>I(ypol * ypol/2)</t>
  </si>
  <si>
    <t>ykmpernpol</t>
  </si>
  <si>
    <t>Fig 1</t>
  </si>
  <si>
    <t>Scale (1,000 customers)</t>
  </si>
  <si>
    <t>Cost ($1,000)</t>
  </si>
  <si>
    <t>Unit Cost ($ / customer)</t>
  </si>
  <si>
    <t>Scale (1,000 Poles)</t>
  </si>
  <si>
    <t>Scale Index</t>
  </si>
  <si>
    <t>Unit Cost ($ per customer)</t>
  </si>
  <si>
    <t>Scale (number of stations)</t>
  </si>
  <si>
    <t>Unit Cost ($ per station)</t>
  </si>
  <si>
    <t>Unit Cost ($ / pole)</t>
  </si>
  <si>
    <t>Scale (1,000 poles)</t>
  </si>
  <si>
    <t>Unit Cost ($ per pole)</t>
  </si>
  <si>
    <t>Average Actual</t>
  </si>
  <si>
    <t>Average Predicted</t>
  </si>
  <si>
    <t>Unit Cost ($ per Pole)</t>
  </si>
  <si>
    <t xml:space="preserve">Unit Cost Indexes by Distributor: Billing O&amp;M </t>
  </si>
  <si>
    <t xml:space="preserve">Unit Cost Indexes by Distributor: Pole Maintenance O&amp;M </t>
  </si>
  <si>
    <t xml:space="preserve">Unit Cost Indexes by Distributor: Lines O&amp;M </t>
  </si>
  <si>
    <t xml:space="preserve">Unit Cost Indexes by Distributor: Meter O&amp;M </t>
  </si>
  <si>
    <t xml:space="preserve">Unit Cost Indexes by Distributor: Veg Management O&amp;M </t>
  </si>
  <si>
    <t>Unit Cost Indexes by Distributor: Station Management O&amp;M</t>
  </si>
  <si>
    <t>Unit Cost Indexes by Distributor: Poles, Towers, Fixtures Capex</t>
  </si>
  <si>
    <t xml:space="preserve">Unit Cost Indexes by Distributor: Distribution Station Capex </t>
  </si>
  <si>
    <t>Unit Cost Indexes by Distributor: Line Transformers Capex</t>
  </si>
  <si>
    <t>2021-02-17 13:17:28 CST</t>
  </si>
  <si>
    <t>Coefficients</t>
  </si>
  <si>
    <t>:</t>
  </si>
  <si>
    <t>Average Actual Cost</t>
  </si>
  <si>
    <t>Average Predicted Cost</t>
  </si>
  <si>
    <t>Average Actual Less Predicted 2017-2019</t>
  </si>
  <si>
    <t>Bluewater Power Distribution</t>
  </si>
  <si>
    <t>Energy Plus</t>
  </si>
  <si>
    <t>Espanola Regional Hydro Distribution</t>
  </si>
  <si>
    <t>Hearst Power Distribution Company</t>
  </si>
  <si>
    <t>Hydro One Networks</t>
  </si>
  <si>
    <t>Newmarket-Tay Power Distribution</t>
  </si>
  <si>
    <t>Oakville Hydro Electricity Distribution</t>
  </si>
  <si>
    <t>Orillia Power Distribution</t>
  </si>
  <si>
    <t>Peterborough Distribution</t>
  </si>
  <si>
    <t>Toronto Hydro-Electric System</t>
  </si>
  <si>
    <t xml:space="preserve">For Lookup Only </t>
  </si>
  <si>
    <t>"2021-02-17 14:20:59 CST"</t>
  </si>
  <si>
    <t>Coefficients:</t>
  </si>
  <si>
    <t>2021-02-17 16:15:42 CST</t>
  </si>
  <si>
    <t>2021-02-17 16:59:07 CST</t>
  </si>
  <si>
    <t>pctwood</t>
  </si>
  <si>
    <t>pctsteel</t>
  </si>
  <si>
    <t>pctwood =</t>
  </si>
  <si>
    <t>pctsteel =</t>
  </si>
  <si>
    <t>Percent of poles tahat are wood</t>
  </si>
  <si>
    <t>Percent of poles that are steel</t>
  </si>
  <si>
    <t>2021-02-17 17:56:24 CST</t>
  </si>
  <si>
    <t>2021-02-17 17:46:58 CST</t>
  </si>
  <si>
    <t>2021-02-17 18:41:08 CST</t>
  </si>
  <si>
    <t>Econometric Model of Pole Maintenance Cost</t>
  </si>
  <si>
    <t>Econometric Model of Billing Cost</t>
  </si>
  <si>
    <t>Econometric Model of Vegetation Management Cost</t>
  </si>
  <si>
    <t>Econometric Model of Station Maintenance Cost</t>
  </si>
  <si>
    <t>Cost Index (Cost / Average)</t>
  </si>
  <si>
    <t>Unit Cost (Cost Index/Scale Index)</t>
  </si>
  <si>
    <t xml:space="preserve"> </t>
  </si>
  <si>
    <t>Billing O&amp;M</t>
  </si>
  <si>
    <t>Poles, Towers, and Fixtures O&amp;M</t>
  </si>
  <si>
    <t>Line O&amp;M</t>
  </si>
  <si>
    <t>Metering O&amp;M</t>
  </si>
  <si>
    <t>Vegetation Management O&amp;M</t>
  </si>
  <si>
    <t>Station Equipment O&amp;M</t>
  </si>
  <si>
    <t xml:space="preserve">                       Estimate Std. Error t value Pr(&gt;|t|)    </t>
  </si>
  <si>
    <t>2021-02-17 20:47:21 CST</t>
  </si>
  <si>
    <t xml:space="preserve">              Estimate Std. Error t value Pr(&gt;|t|)    </t>
  </si>
  <si>
    <t>2021-02-17 20:44:19 CST</t>
  </si>
  <si>
    <t xml:space="preserve">             Estimate Std. Error t value Pr(&gt;|t|)    </t>
  </si>
  <si>
    <t>2021-02-17 20:48:51 CST</t>
  </si>
  <si>
    <t xml:space="preserve">                      Estimate Std. Error t value Pr(&gt;|t|)    </t>
  </si>
  <si>
    <t>% of companies within 50% of Predicted Cost</t>
  </si>
  <si>
    <t>% of companies within 50% of Average Unit Cost</t>
  </si>
  <si>
    <t>Tables updated April 1</t>
  </si>
  <si>
    <t>Table Number</t>
  </si>
  <si>
    <t>Econometric Model Parameters</t>
  </si>
  <si>
    <t>Color Codes</t>
  </si>
  <si>
    <t>Econometric Benchmarking Results</t>
  </si>
  <si>
    <t>The tables are grouped by type of result</t>
  </si>
  <si>
    <t>Table of Contents</t>
  </si>
  <si>
    <t>Table Title</t>
  </si>
  <si>
    <t>Table 4</t>
  </si>
  <si>
    <t>Table 7</t>
  </si>
  <si>
    <t>Table 10</t>
  </si>
  <si>
    <t>Table 13</t>
  </si>
  <si>
    <t>Table 16</t>
  </si>
  <si>
    <t>Table 19</t>
  </si>
  <si>
    <t>Table 22</t>
  </si>
  <si>
    <t>Table 25</t>
  </si>
  <si>
    <t>Table 28</t>
  </si>
  <si>
    <t>Table 31</t>
  </si>
  <si>
    <t>Table 6</t>
  </si>
  <si>
    <t>Table 9</t>
  </si>
  <si>
    <t>Table 12</t>
  </si>
  <si>
    <t>Table 15</t>
  </si>
  <si>
    <t>Table 18</t>
  </si>
  <si>
    <t>Table 21</t>
  </si>
  <si>
    <t>Table 24</t>
  </si>
  <si>
    <t>Table 27</t>
  </si>
  <si>
    <t>Table 30</t>
  </si>
  <si>
    <t>Table 33</t>
  </si>
  <si>
    <t>Table 5</t>
  </si>
  <si>
    <t>Table 8</t>
  </si>
  <si>
    <t>Table 11</t>
  </si>
  <si>
    <t>Table 14</t>
  </si>
  <si>
    <t>Table 17</t>
  </si>
  <si>
    <t>Table 20</t>
  </si>
  <si>
    <t>Table 23</t>
  </si>
  <si>
    <t>Table 26</t>
  </si>
  <si>
    <t>Table 29</t>
  </si>
  <si>
    <t>Table 32</t>
  </si>
  <si>
    <t>Table 1</t>
  </si>
  <si>
    <t>Table 2</t>
  </si>
  <si>
    <t>Table 3</t>
  </si>
  <si>
    <t xml:space="preserve">Tables for the PEG Report to the Ontario Energy Board "New Developments in Activities and Program Benchmarking" </t>
  </si>
  <si>
    <t>Appendix - APB Questionnaire</t>
  </si>
  <si>
    <t>The tables are contained in individual tabs organized sequentially (by unit cost, econometric benchmarking and parameter estimates) for ease of use.</t>
  </si>
  <si>
    <t>Unit Cost Indexes by Distributor: Billing O&amp;M</t>
  </si>
  <si>
    <t>Unit Cost Indexes by Distributor: Pole Maintenance O&amp;M</t>
  </si>
  <si>
    <t>Unit Cost Indexes by Distributor: Meter O&amp;M</t>
  </si>
  <si>
    <t>Unit Cost Indexes by Distributor: Vegetation Management O&amp;M</t>
  </si>
  <si>
    <t>Unit Cost Indexes by Distributor: Station Maintenance O&amp;M</t>
  </si>
  <si>
    <t>Cost Performance Results: Poles Maintenance O&amp;M</t>
  </si>
  <si>
    <t>Cost Performance Results: Vegetation Management O&amp;M</t>
  </si>
  <si>
    <t>Cost Performance Results: Station Maintenance O&amp;M</t>
  </si>
  <si>
    <t>Cost ($1000)</t>
  </si>
  <si>
    <t>count:</t>
  </si>
  <si>
    <t>outside:</t>
  </si>
  <si>
    <t>percent outside:</t>
  </si>
  <si>
    <t>percent within:</t>
  </si>
  <si>
    <t xml:space="preserve">This file contains the tables in Excel format for the PEG Report to the OEB as revised on April 1, 2021 and May 11, 2021.  A table of contents is provided.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</si>
</sst>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"/>
    <numFmt numFmtId="166" formatCode="_(* #,##0_);_(* \(#,##0\);_(* &quot;-&quot;??_);_(@_)"/>
    <numFmt numFmtId="167" formatCode="_(* #,##0.000_);_(* \(#,##0.000\);_(* &quot;-&quot;??_);_(@_)"/>
    <numFmt numFmtId="168" formatCode="0.0"/>
    <numFmt numFmtId="169" formatCode="#,##0.000_);[Red]\(#,##0.000\)"/>
    <numFmt numFmtId="170" formatCode="_(&quot;$&quot;* #,##0_);_(&quot;$&quot;* \(#,##0\);_(&quot;$&quot;* &quot;-&quot;??_);_(@_)"/>
    <numFmt numFmtId="171" formatCode="_(* #,##0.0_);_(* \(#,##0.0\);_(* &quot;-&quot;??_);_(@_)"/>
    <numFmt numFmtId="172" formatCode="_(* #,##0.0000_);_(* \(#,##0.0000\);_(* &quot;-&quot;??_);_(@_)"/>
    <numFmt numFmtId="173" formatCode="#,##0.0_);[Red]\(#,##0.0\)"/>
    <numFmt numFmtId="174" formatCode="_(* #,##0.0_);_(* \(#,##0.0\);_(* &quot;-&quot;?_);_(@_)"/>
    <numFmt numFmtId="175" formatCode="_(&quot;$&quot;* #,##0.0_);_(&quot;$&quot;* \(#,##0.0\);_(&quot;$&quot;* &quot;-&quot;??_);_(@_)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22"/>
      <name val="Calibri Light"/>
      <family val="2"/>
      <scheme val="major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8"/>
      <name val="Calibri Light"/>
      <family val="2"/>
      <scheme val="major"/>
    </font>
    <font>
      <sz val="12"/>
      <name val="Calibri"/>
      <family val="2"/>
      <scheme val="minor"/>
    </font>
    <font>
      <b/>
      <sz val="16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</font>
    <font>
      <b/>
      <sz val="20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MS Sans Serif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ourier New"/>
      <family val="3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name val="MS Sans Serif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2" fillId="0" borderId="0"/>
    <xf numFmtId="9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</cellStyleXfs>
  <cellXfs count="488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9" fontId="0" fillId="2" borderId="0" xfId="0" applyNumberFormat="1" applyFill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3" fillId="3" borderId="0" xfId="0" applyFont="1" applyFill="1" applyAlignment="1">
      <alignment horizontal="center" vertical="center" wrapText="1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9" fontId="4" fillId="2" borderId="0" xfId="0" applyNumberFormat="1" applyFont="1" applyFill="1" applyAlignment="1">
      <alignment horizontal="center" vertical="center"/>
    </xf>
    <xf numFmtId="0" fontId="4" fillId="2" borderId="0" xfId="0" applyFont="1" applyFill="1"/>
    <xf numFmtId="166" fontId="4" fillId="2" borderId="0" xfId="2" applyNumberFormat="1" applyFont="1" applyFill="1" applyAlignment="1">
      <alignment horizontal="center"/>
    </xf>
    <xf numFmtId="167" fontId="4" fillId="2" borderId="0" xfId="2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9" fontId="4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wrapText="1"/>
    </xf>
    <xf numFmtId="0" fontId="0" fillId="2" borderId="0" xfId="0" applyFont="1" applyFill="1" applyAlignment="1">
      <alignment vertical="center"/>
    </xf>
    <xf numFmtId="166" fontId="4" fillId="2" borderId="1" xfId="2" applyNumberFormat="1" applyFont="1" applyFill="1" applyBorder="1" applyAlignment="1">
      <alignment horizontal="center"/>
    </xf>
    <xf numFmtId="0" fontId="11" fillId="2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14" fillId="2" borderId="0" xfId="0" applyFont="1" applyFill="1"/>
    <xf numFmtId="0" fontId="16" fillId="2" borderId="0" xfId="5" applyFont="1" applyFill="1"/>
    <xf numFmtId="0" fontId="13" fillId="2" borderId="0" xfId="0" applyFont="1" applyFill="1" applyAlignment="1">
      <alignment horizontal="right"/>
    </xf>
    <xf numFmtId="0" fontId="17" fillId="2" borderId="0" xfId="4" applyFont="1" applyFill="1" applyAlignment="1">
      <alignment horizontal="right"/>
    </xf>
    <xf numFmtId="0" fontId="17" fillId="2" borderId="0" xfId="0" applyFont="1" applyFill="1" applyAlignment="1">
      <alignment horizontal="left"/>
    </xf>
    <xf numFmtId="0" fontId="18" fillId="2" borderId="0" xfId="0" applyFont="1" applyFill="1"/>
    <xf numFmtId="0" fontId="18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17" fillId="2" borderId="0" xfId="0" applyFont="1" applyFill="1" applyAlignment="1">
      <alignment horizontal="right"/>
    </xf>
    <xf numFmtId="0" fontId="0" fillId="4" borderId="0" xfId="0" applyFill="1"/>
    <xf numFmtId="0" fontId="19" fillId="2" borderId="0" xfId="4" applyFont="1" applyFill="1" applyAlignment="1">
      <alignment horizontal="center" wrapText="1"/>
    </xf>
    <xf numFmtId="0" fontId="19" fillId="2" borderId="0" xfId="4" quotePrefix="1" applyFont="1" applyFill="1" applyAlignment="1">
      <alignment horizontal="left" wrapText="1"/>
    </xf>
    <xf numFmtId="0" fontId="20" fillId="2" borderId="0" xfId="0" applyFont="1" applyFill="1"/>
    <xf numFmtId="165" fontId="19" fillId="2" borderId="0" xfId="4" applyNumberFormat="1" applyFont="1" applyFill="1" applyAlignment="1">
      <alignment horizontal="center" wrapText="1"/>
    </xf>
    <xf numFmtId="0" fontId="19" fillId="2" borderId="0" xfId="4" applyFont="1" applyFill="1" applyAlignment="1">
      <alignment horizontal="left" wrapText="1"/>
    </xf>
    <xf numFmtId="165" fontId="14" fillId="2" borderId="0" xfId="0" applyNumberFormat="1" applyFont="1" applyFill="1" applyAlignment="1">
      <alignment horizontal="center" vertical="top"/>
    </xf>
    <xf numFmtId="165" fontId="14" fillId="2" borderId="0" xfId="0" applyNumberFormat="1" applyFont="1" applyFill="1" applyAlignment="1">
      <alignment horizontal="center"/>
    </xf>
    <xf numFmtId="11" fontId="0" fillId="2" borderId="0" xfId="0" applyNumberFormat="1" applyFill="1" applyAlignment="1">
      <alignment horizontal="right"/>
    </xf>
    <xf numFmtId="165" fontId="18" fillId="2" borderId="0" xfId="4" applyNumberFormat="1" applyFont="1" applyFill="1" applyAlignment="1">
      <alignment horizontal="center"/>
    </xf>
    <xf numFmtId="165" fontId="19" fillId="2" borderId="0" xfId="6" applyNumberFormat="1" applyFont="1" applyFill="1" applyAlignment="1">
      <alignment horizontal="center"/>
    </xf>
    <xf numFmtId="165" fontId="19" fillId="2" borderId="0" xfId="4" applyNumberFormat="1" applyFont="1" applyFill="1" applyAlignment="1">
      <alignment horizontal="center"/>
    </xf>
    <xf numFmtId="0" fontId="18" fillId="2" borderId="0" xfId="4" applyFont="1" applyFill="1"/>
    <xf numFmtId="0" fontId="16" fillId="2" borderId="0" xfId="4" applyFont="1" applyFill="1" applyAlignment="1">
      <alignment horizontal="left"/>
    </xf>
    <xf numFmtId="165" fontId="16" fillId="2" borderId="0" xfId="4" applyNumberFormat="1" applyFont="1" applyFill="1" applyAlignment="1">
      <alignment horizontal="center"/>
    </xf>
    <xf numFmtId="0" fontId="18" fillId="2" borderId="0" xfId="4" applyFont="1" applyFill="1" applyAlignment="1">
      <alignment horizontal="center"/>
    </xf>
    <xf numFmtId="11" fontId="0" fillId="2" borderId="0" xfId="0" applyNumberFormat="1" applyFill="1"/>
    <xf numFmtId="165" fontId="18" fillId="2" borderId="0" xfId="6" applyNumberFormat="1" applyFont="1" applyFill="1" applyAlignment="1">
      <alignment horizontal="center"/>
    </xf>
    <xf numFmtId="1" fontId="18" fillId="2" borderId="0" xfId="4" applyNumberFormat="1" applyFont="1" applyFill="1" applyAlignment="1">
      <alignment horizontal="center"/>
    </xf>
    <xf numFmtId="2" fontId="15" fillId="2" borderId="0" xfId="6" applyNumberFormat="1" applyFont="1" applyFill="1" applyAlignment="1">
      <alignment horizontal="center"/>
    </xf>
    <xf numFmtId="165" fontId="16" fillId="2" borderId="0" xfId="4" applyNumberFormat="1" applyFont="1" applyFill="1"/>
    <xf numFmtId="0" fontId="22" fillId="2" borderId="0" xfId="0" applyFont="1" applyFill="1"/>
    <xf numFmtId="0" fontId="17" fillId="2" borderId="0" xfId="5" applyFont="1" applyFill="1"/>
    <xf numFmtId="0" fontId="17" fillId="2" borderId="0" xfId="0" applyFont="1" applyFill="1"/>
    <xf numFmtId="0" fontId="15" fillId="2" borderId="0" xfId="4" applyFont="1" applyFill="1" applyAlignment="1">
      <alignment horizontal="center"/>
    </xf>
    <xf numFmtId="0" fontId="10" fillId="2" borderId="0" xfId="4" applyFont="1" applyFill="1"/>
    <xf numFmtId="0" fontId="19" fillId="2" borderId="0" xfId="4" applyFont="1" applyFill="1" applyAlignment="1">
      <alignment horizontal="left"/>
    </xf>
    <xf numFmtId="0" fontId="18" fillId="2" borderId="0" xfId="4" applyFont="1" applyFill="1" applyAlignment="1">
      <alignment horizontal="left"/>
    </xf>
    <xf numFmtId="0" fontId="18" fillId="2" borderId="0" xfId="4" applyFont="1" applyFill="1" applyAlignment="1">
      <alignment horizontal="center" wrapText="1"/>
    </xf>
    <xf numFmtId="165" fontId="19" fillId="2" borderId="0" xfId="4" applyNumberFormat="1" applyFont="1" applyFill="1" applyAlignment="1">
      <alignment horizontal="left" wrapText="1"/>
    </xf>
    <xf numFmtId="165" fontId="14" fillId="2" borderId="0" xfId="0" applyNumberFormat="1" applyFont="1" applyFill="1" applyAlignment="1">
      <alignment horizontal="left" vertical="top"/>
    </xf>
    <xf numFmtId="0" fontId="2" fillId="0" borderId="0" xfId="7"/>
    <xf numFmtId="0" fontId="2" fillId="0" borderId="0" xfId="7" applyAlignment="1">
      <alignment horizontal="center"/>
    </xf>
    <xf numFmtId="0" fontId="1" fillId="0" borderId="0" xfId="7" applyFont="1" applyAlignment="1">
      <alignment horizontal="right" vertical="center" wrapText="1"/>
    </xf>
    <xf numFmtId="0" fontId="2" fillId="0" borderId="0" xfId="7" applyAlignment="1">
      <alignment horizontal="right"/>
    </xf>
    <xf numFmtId="0" fontId="4" fillId="0" borderId="0" xfId="9" applyFont="1"/>
    <xf numFmtId="166" fontId="2" fillId="0" borderId="0" xfId="10" applyNumberFormat="1" applyFont="1" applyFill="1" applyBorder="1" applyAlignment="1">
      <alignment horizontal="center"/>
    </xf>
    <xf numFmtId="166" fontId="2" fillId="0" borderId="0" xfId="10" applyNumberFormat="1" applyFont="1" applyBorder="1" applyAlignment="1">
      <alignment horizontal="center"/>
    </xf>
    <xf numFmtId="0" fontId="1" fillId="0" borderId="0" xfId="7" quotePrefix="1" applyFont="1" applyAlignment="1">
      <alignment horizontal="left"/>
    </xf>
    <xf numFmtId="164" fontId="1" fillId="0" borderId="0" xfId="7" applyNumberFormat="1" applyFont="1" applyAlignment="1">
      <alignment horizontal="center"/>
    </xf>
    <xf numFmtId="0" fontId="1" fillId="0" borderId="0" xfId="7" applyFont="1"/>
    <xf numFmtId="164" fontId="1" fillId="0" borderId="0" xfId="8" applyNumberFormat="1" applyFont="1" applyFill="1" applyBorder="1" applyAlignment="1">
      <alignment horizontal="center"/>
    </xf>
    <xf numFmtId="0" fontId="2" fillId="0" borderId="0" xfId="7" applyAlignment="1">
      <alignment vertical="center"/>
    </xf>
    <xf numFmtId="164" fontId="1" fillId="0" borderId="0" xfId="7" applyNumberFormat="1" applyFont="1" applyAlignment="1">
      <alignment horizontal="right"/>
    </xf>
    <xf numFmtId="164" fontId="1" fillId="0" borderId="0" xfId="8" applyNumberFormat="1" applyFont="1" applyFill="1" applyBorder="1" applyAlignment="1">
      <alignment horizontal="right"/>
    </xf>
    <xf numFmtId="0" fontId="4" fillId="0" borderId="0" xfId="7" applyFont="1" applyAlignment="1">
      <alignment vertical="center"/>
    </xf>
    <xf numFmtId="43" fontId="2" fillId="0" borderId="0" xfId="10" applyFont="1" applyFill="1" applyBorder="1"/>
    <xf numFmtId="0" fontId="3" fillId="0" borderId="0" xfId="7" applyFont="1" applyAlignment="1">
      <alignment horizontal="center" vertical="center"/>
    </xf>
    <xf numFmtId="43" fontId="2" fillId="0" borderId="0" xfId="10" applyFont="1"/>
    <xf numFmtId="0" fontId="4" fillId="0" borderId="0" xfId="7" applyFont="1"/>
    <xf numFmtId="0" fontId="4" fillId="0" borderId="0" xfId="7" applyFont="1" applyAlignment="1">
      <alignment horizontal="center"/>
    </xf>
    <xf numFmtId="166" fontId="4" fillId="0" borderId="0" xfId="10" applyNumberFormat="1" applyFont="1" applyFill="1" applyBorder="1" applyAlignment="1">
      <alignment horizontal="center"/>
    </xf>
    <xf numFmtId="0" fontId="3" fillId="0" borderId="0" xfId="7" quotePrefix="1" applyFont="1" applyAlignment="1">
      <alignment horizontal="left"/>
    </xf>
    <xf numFmtId="164" fontId="3" fillId="0" borderId="0" xfId="7" applyNumberFormat="1" applyFont="1" applyAlignment="1">
      <alignment horizontal="center"/>
    </xf>
    <xf numFmtId="0" fontId="3" fillId="0" borderId="0" xfId="7" applyFont="1"/>
    <xf numFmtId="164" fontId="3" fillId="0" borderId="0" xfId="8" applyNumberFormat="1" applyFont="1" applyFill="1" applyBorder="1" applyAlignment="1">
      <alignment horizontal="center"/>
    </xf>
    <xf numFmtId="0" fontId="4" fillId="0" borderId="0" xfId="9" applyFont="1" applyAlignment="1">
      <alignment horizontal="center"/>
    </xf>
    <xf numFmtId="0" fontId="27" fillId="0" borderId="0" xfId="9"/>
    <xf numFmtId="0" fontId="30" fillId="0" borderId="0" xfId="9" applyFont="1" applyAlignment="1">
      <alignment horizontal="center"/>
    </xf>
    <xf numFmtId="0" fontId="30" fillId="0" borderId="0" xfId="9" applyFont="1"/>
    <xf numFmtId="0" fontId="32" fillId="0" borderId="0" xfId="9" applyFont="1" applyAlignment="1">
      <alignment horizontal="center"/>
    </xf>
    <xf numFmtId="40" fontId="4" fillId="0" borderId="0" xfId="9" applyNumberFormat="1" applyFont="1" applyAlignment="1">
      <alignment horizontal="center"/>
    </xf>
    <xf numFmtId="38" fontId="4" fillId="0" borderId="0" xfId="9" applyNumberFormat="1" applyFont="1" applyAlignment="1">
      <alignment horizontal="center"/>
    </xf>
    <xf numFmtId="0" fontId="34" fillId="0" borderId="0" xfId="9" applyFont="1"/>
    <xf numFmtId="37" fontId="4" fillId="0" borderId="0" xfId="9" applyNumberFormat="1" applyFont="1"/>
    <xf numFmtId="10" fontId="4" fillId="0" borderId="0" xfId="8" applyNumberFormat="1" applyFont="1" applyFill="1" applyAlignment="1">
      <alignment horizontal="center"/>
    </xf>
    <xf numFmtId="169" fontId="4" fillId="0" borderId="0" xfId="9" applyNumberFormat="1" applyFont="1" applyAlignment="1">
      <alignment horizontal="center"/>
    </xf>
    <xf numFmtId="0" fontId="27" fillId="2" borderId="0" xfId="9" applyFill="1"/>
    <xf numFmtId="0" fontId="4" fillId="2" borderId="0" xfId="9" applyFont="1" applyFill="1" applyAlignment="1">
      <alignment horizontal="center"/>
    </xf>
    <xf numFmtId="0" fontId="30" fillId="2" borderId="0" xfId="9" applyFont="1" applyFill="1" applyAlignment="1">
      <alignment horizontal="center"/>
    </xf>
    <xf numFmtId="0" fontId="30" fillId="2" borderId="0" xfId="9" quotePrefix="1" applyFont="1" applyFill="1"/>
    <xf numFmtId="0" fontId="30" fillId="2" borderId="0" xfId="9" applyFont="1" applyFill="1"/>
    <xf numFmtId="0" fontId="32" fillId="2" borderId="0" xfId="9" applyFont="1" applyFill="1" applyAlignment="1">
      <alignment horizontal="center"/>
    </xf>
    <xf numFmtId="40" fontId="4" fillId="2" borderId="0" xfId="9" applyNumberFormat="1" applyFont="1" applyFill="1" applyAlignment="1">
      <alignment horizontal="center"/>
    </xf>
    <xf numFmtId="0" fontId="27" fillId="0" borderId="0" xfId="9" applyAlignment="1">
      <alignment horizontal="center"/>
    </xf>
    <xf numFmtId="0" fontId="4" fillId="2" borderId="0" xfId="9" applyFont="1" applyFill="1"/>
    <xf numFmtId="38" fontId="4" fillId="2" borderId="0" xfId="9" applyNumberFormat="1" applyFont="1" applyFill="1" applyAlignment="1">
      <alignment horizontal="center"/>
    </xf>
    <xf numFmtId="0" fontId="34" fillId="2" borderId="0" xfId="9" applyFont="1" applyFill="1"/>
    <xf numFmtId="0" fontId="2" fillId="2" borderId="0" xfId="7" applyFill="1"/>
    <xf numFmtId="37" fontId="4" fillId="2" borderId="0" xfId="9" applyNumberFormat="1" applyFont="1" applyFill="1"/>
    <xf numFmtId="10" fontId="4" fillId="2" borderId="0" xfId="8" applyNumberFormat="1" applyFont="1" applyFill="1" applyAlignment="1">
      <alignment horizontal="center"/>
    </xf>
    <xf numFmtId="0" fontId="4" fillId="0" borderId="7" xfId="9" applyFont="1" applyBorder="1"/>
    <xf numFmtId="0" fontId="4" fillId="0" borderId="9" xfId="9" applyFont="1" applyBorder="1"/>
    <xf numFmtId="0" fontId="10" fillId="2" borderId="0" xfId="4" applyFont="1" applyFill="1" applyAlignment="1">
      <alignment horizontal="center"/>
    </xf>
    <xf numFmtId="164" fontId="2" fillId="0" borderId="0" xfId="8" applyNumberFormat="1" applyFont="1" applyFill="1" applyBorder="1" applyAlignment="1">
      <alignment horizontal="center"/>
    </xf>
    <xf numFmtId="164" fontId="4" fillId="0" borderId="0" xfId="8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9" fontId="4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9" fontId="4" fillId="2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165" fontId="4" fillId="2" borderId="7" xfId="2" applyNumberFormat="1" applyFont="1" applyFill="1" applyBorder="1" applyAlignment="1">
      <alignment horizontal="center"/>
    </xf>
    <xf numFmtId="166" fontId="4" fillId="2" borderId="0" xfId="2" applyNumberFormat="1" applyFont="1" applyFill="1" applyBorder="1" applyAlignment="1">
      <alignment horizontal="center"/>
    </xf>
    <xf numFmtId="166" fontId="4" fillId="3" borderId="0" xfId="2" applyNumberFormat="1" applyFont="1" applyFill="1" applyBorder="1" applyAlignment="1">
      <alignment horizontal="center"/>
    </xf>
    <xf numFmtId="9" fontId="4" fillId="2" borderId="8" xfId="1" applyFont="1" applyFill="1" applyBorder="1" applyAlignment="1">
      <alignment horizontal="center"/>
    </xf>
    <xf numFmtId="167" fontId="4" fillId="2" borderId="8" xfId="2" applyNumberFormat="1" applyFont="1" applyFill="1" applyBorder="1" applyAlignment="1">
      <alignment horizontal="center"/>
    </xf>
    <xf numFmtId="165" fontId="4" fillId="0" borderId="7" xfId="2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65" fontId="4" fillId="2" borderId="7" xfId="0" applyNumberFormat="1" applyFont="1" applyFill="1" applyBorder="1" applyAlignment="1">
      <alignment horizontal="center"/>
    </xf>
    <xf numFmtId="166" fontId="4" fillId="2" borderId="0" xfId="0" applyNumberFormat="1" applyFont="1" applyFill="1" applyBorder="1" applyAlignment="1">
      <alignment horizontal="center"/>
    </xf>
    <xf numFmtId="166" fontId="4" fillId="3" borderId="0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7" fontId="4" fillId="2" borderId="0" xfId="0" applyNumberFormat="1" applyFont="1" applyFill="1" applyBorder="1" applyAlignment="1">
      <alignment horizontal="center"/>
    </xf>
    <xf numFmtId="0" fontId="35" fillId="2" borderId="0" xfId="0" applyFont="1" applyFill="1"/>
    <xf numFmtId="0" fontId="35" fillId="0" borderId="0" xfId="0" applyFont="1"/>
    <xf numFmtId="165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165" fontId="3" fillId="2" borderId="5" xfId="0" applyNumberFormat="1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9" fontId="3" fillId="2" borderId="1" xfId="0" applyNumberFormat="1" applyFont="1" applyFill="1" applyBorder="1" applyAlignment="1">
      <alignment horizontal="center" vertical="top"/>
    </xf>
    <xf numFmtId="9" fontId="3" fillId="2" borderId="10" xfId="0" applyNumberFormat="1" applyFont="1" applyFill="1" applyBorder="1" applyAlignment="1">
      <alignment horizontal="center" vertical="top"/>
    </xf>
    <xf numFmtId="0" fontId="4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167" fontId="4" fillId="2" borderId="7" xfId="2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4" fillId="2" borderId="0" xfId="0" applyFont="1" applyFill="1" applyBorder="1"/>
    <xf numFmtId="167" fontId="4" fillId="2" borderId="0" xfId="2" applyNumberFormat="1" applyFont="1" applyFill="1" applyBorder="1" applyAlignment="1">
      <alignment horizontal="center"/>
    </xf>
    <xf numFmtId="0" fontId="7" fillId="0" borderId="0" xfId="0" applyFont="1"/>
    <xf numFmtId="0" fontId="0" fillId="2" borderId="0" xfId="0" applyFill="1" applyAlignment="1"/>
    <xf numFmtId="0" fontId="21" fillId="2" borderId="0" xfId="4" applyFont="1" applyFill="1" applyAlignment="1"/>
    <xf numFmtId="0" fontId="23" fillId="2" borderId="0" xfId="4" applyFont="1" applyFill="1" applyAlignment="1"/>
    <xf numFmtId="0" fontId="18" fillId="2" borderId="0" xfId="4" applyFont="1" applyFill="1" applyAlignment="1"/>
    <xf numFmtId="0" fontId="10" fillId="2" borderId="0" xfId="4" applyFont="1" applyFill="1" applyAlignment="1"/>
    <xf numFmtId="165" fontId="19" fillId="2" borderId="0" xfId="4" applyNumberFormat="1" applyFont="1" applyFill="1" applyAlignment="1">
      <alignment horizontal="left"/>
    </xf>
    <xf numFmtId="40" fontId="4" fillId="0" borderId="7" xfId="9" applyNumberFormat="1" applyFont="1" applyBorder="1" applyAlignment="1">
      <alignment horizontal="center"/>
    </xf>
    <xf numFmtId="40" fontId="4" fillId="0" borderId="0" xfId="9" applyNumberFormat="1" applyFont="1" applyBorder="1" applyAlignment="1">
      <alignment horizontal="center"/>
    </xf>
    <xf numFmtId="40" fontId="4" fillId="0" borderId="8" xfId="9" applyNumberFormat="1" applyFont="1" applyBorder="1" applyAlignment="1">
      <alignment horizontal="center"/>
    </xf>
    <xf numFmtId="40" fontId="4" fillId="0" borderId="9" xfId="9" applyNumberFormat="1" applyFont="1" applyBorder="1" applyAlignment="1">
      <alignment horizontal="center"/>
    </xf>
    <xf numFmtId="40" fontId="4" fillId="0" borderId="1" xfId="9" applyNumberFormat="1" applyFont="1" applyBorder="1" applyAlignment="1">
      <alignment horizontal="center"/>
    </xf>
    <xf numFmtId="40" fontId="4" fillId="0" borderId="10" xfId="9" applyNumberFormat="1" applyFont="1" applyBorder="1" applyAlignment="1">
      <alignment horizontal="center"/>
    </xf>
    <xf numFmtId="0" fontId="33" fillId="2" borderId="0" xfId="9" applyFont="1" applyFill="1" applyAlignment="1">
      <alignment horizontal="center" vertical="center"/>
    </xf>
    <xf numFmtId="0" fontId="4" fillId="2" borderId="0" xfId="9" applyFont="1" applyFill="1" applyAlignment="1">
      <alignment horizontal="center" vertical="center"/>
    </xf>
    <xf numFmtId="0" fontId="27" fillId="0" borderId="0" xfId="9" applyAlignment="1">
      <alignment vertical="center"/>
    </xf>
    <xf numFmtId="9" fontId="27" fillId="0" borderId="0" xfId="1" applyFont="1" applyFill="1" applyAlignment="1">
      <alignment vertical="center"/>
    </xf>
    <xf numFmtId="0" fontId="27" fillId="2" borderId="0" xfId="9" applyFill="1" applyAlignment="1">
      <alignment vertical="center"/>
    </xf>
    <xf numFmtId="0" fontId="4" fillId="0" borderId="0" xfId="9" applyFont="1" applyAlignment="1">
      <alignment horizontal="center" vertical="center"/>
    </xf>
    <xf numFmtId="0" fontId="33" fillId="7" borderId="9" xfId="9" applyFont="1" applyFill="1" applyBorder="1" applyAlignment="1">
      <alignment horizontal="center" vertical="center"/>
    </xf>
    <xf numFmtId="0" fontId="33" fillId="7" borderId="1" xfId="9" applyFont="1" applyFill="1" applyBorder="1" applyAlignment="1">
      <alignment horizontal="center" vertical="center"/>
    </xf>
    <xf numFmtId="0" fontId="33" fillId="7" borderId="10" xfId="9" applyFont="1" applyFill="1" applyBorder="1" applyAlignment="1">
      <alignment horizontal="center" vertical="center"/>
    </xf>
    <xf numFmtId="0" fontId="9" fillId="2" borderId="0" xfId="4" applyFont="1" applyFill="1" applyAlignment="1">
      <alignment horizontal="center"/>
    </xf>
    <xf numFmtId="0" fontId="10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/>
    </xf>
    <xf numFmtId="0" fontId="19" fillId="2" borderId="2" xfId="4" applyFont="1" applyFill="1" applyBorder="1" applyAlignment="1">
      <alignment horizontal="center" wrapText="1"/>
    </xf>
    <xf numFmtId="0" fontId="31" fillId="0" borderId="0" xfId="9" applyFont="1" applyAlignment="1">
      <alignment horizontal="center"/>
    </xf>
    <xf numFmtId="0" fontId="31" fillId="2" borderId="0" xfId="9" applyFont="1" applyFill="1" applyAlignment="1">
      <alignment horizontal="center"/>
    </xf>
    <xf numFmtId="0" fontId="1" fillId="4" borderId="0" xfId="0" applyFont="1" applyFill="1"/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0" xfId="0" applyFill="1" applyBorder="1" applyAlignment="1">
      <alignment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6" fillId="2" borderId="0" xfId="9" applyFont="1" applyFill="1"/>
    <xf numFmtId="0" fontId="18" fillId="2" borderId="0" xfId="9" applyFont="1" applyFill="1" applyAlignment="1">
      <alignment horizontal="center"/>
    </xf>
    <xf numFmtId="0" fontId="16" fillId="0" borderId="0" xfId="9" applyFont="1"/>
    <xf numFmtId="0" fontId="18" fillId="0" borderId="0" xfId="9" applyFont="1" applyAlignment="1">
      <alignment horizontal="center"/>
    </xf>
    <xf numFmtId="0" fontId="13" fillId="2" borderId="11" xfId="9" applyFont="1" applyFill="1" applyBorder="1"/>
    <xf numFmtId="0" fontId="13" fillId="0" borderId="11" xfId="9" applyFont="1" applyBorder="1"/>
    <xf numFmtId="0" fontId="17" fillId="2" borderId="12" xfId="9" applyFont="1" applyFill="1" applyBorder="1"/>
    <xf numFmtId="0" fontId="17" fillId="0" borderId="12" xfId="9" applyFont="1" applyBorder="1"/>
    <xf numFmtId="0" fontId="19" fillId="2" borderId="2" xfId="4" applyFont="1" applyFill="1" applyBorder="1" applyAlignment="1">
      <alignment horizontal="center" wrapText="1"/>
    </xf>
    <xf numFmtId="0" fontId="4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8" borderId="0" xfId="0" applyFill="1"/>
    <xf numFmtId="0" fontId="20" fillId="2" borderId="0" xfId="0" applyFont="1" applyFill="1" applyAlignment="1"/>
    <xf numFmtId="0" fontId="24" fillId="2" borderId="0" xfId="0" applyFont="1" applyFill="1"/>
    <xf numFmtId="0" fontId="4" fillId="0" borderId="0" xfId="9" applyFont="1" applyBorder="1"/>
    <xf numFmtId="0" fontId="2" fillId="0" borderId="0" xfId="7" applyBorder="1"/>
    <xf numFmtId="0" fontId="36" fillId="2" borderId="0" xfId="4" applyFont="1" applyFill="1" applyAlignment="1">
      <alignment horizontal="left"/>
    </xf>
    <xf numFmtId="173" fontId="4" fillId="0" borderId="7" xfId="9" applyNumberFormat="1" applyFont="1" applyBorder="1" applyAlignment="1">
      <alignment horizontal="center"/>
    </xf>
    <xf numFmtId="38" fontId="4" fillId="0" borderId="7" xfId="9" applyNumberFormat="1" applyFont="1" applyBorder="1" applyAlignment="1">
      <alignment horizontal="center"/>
    </xf>
    <xf numFmtId="173" fontId="4" fillId="0" borderId="0" xfId="9" applyNumberFormat="1" applyFont="1" applyBorder="1" applyAlignment="1">
      <alignment horizontal="center"/>
    </xf>
    <xf numFmtId="38" fontId="4" fillId="0" borderId="0" xfId="9" applyNumberFormat="1" applyFont="1" applyBorder="1" applyAlignment="1">
      <alignment horizontal="center"/>
    </xf>
    <xf numFmtId="173" fontId="4" fillId="0" borderId="8" xfId="9" applyNumberFormat="1" applyFont="1" applyBorder="1" applyAlignment="1">
      <alignment horizontal="center"/>
    </xf>
    <xf numFmtId="38" fontId="4" fillId="0" borderId="8" xfId="9" applyNumberFormat="1" applyFont="1" applyBorder="1" applyAlignment="1">
      <alignment horizontal="center"/>
    </xf>
    <xf numFmtId="173" fontId="4" fillId="0" borderId="9" xfId="9" applyNumberFormat="1" applyFont="1" applyBorder="1" applyAlignment="1">
      <alignment horizontal="center"/>
    </xf>
    <xf numFmtId="173" fontId="4" fillId="0" borderId="1" xfId="9" applyNumberFormat="1" applyFont="1" applyBorder="1" applyAlignment="1">
      <alignment horizontal="center"/>
    </xf>
    <xf numFmtId="173" fontId="4" fillId="0" borderId="10" xfId="9" applyNumberFormat="1" applyFont="1" applyBorder="1" applyAlignment="1">
      <alignment horizontal="center"/>
    </xf>
    <xf numFmtId="38" fontId="4" fillId="0" borderId="9" xfId="9" applyNumberFormat="1" applyFont="1" applyBorder="1" applyAlignment="1">
      <alignment horizontal="center"/>
    </xf>
    <xf numFmtId="38" fontId="4" fillId="0" borderId="1" xfId="9" applyNumberFormat="1" applyFont="1" applyBorder="1" applyAlignment="1">
      <alignment horizontal="center"/>
    </xf>
    <xf numFmtId="38" fontId="4" fillId="0" borderId="10" xfId="9" applyNumberFormat="1" applyFont="1" applyBorder="1" applyAlignment="1">
      <alignment horizontal="center"/>
    </xf>
    <xf numFmtId="171" fontId="4" fillId="0" borderId="7" xfId="2" applyNumberFormat="1" applyFont="1" applyBorder="1" applyAlignment="1">
      <alignment horizontal="center"/>
    </xf>
    <xf numFmtId="166" fontId="4" fillId="0" borderId="7" xfId="2" applyNumberFormat="1" applyFont="1" applyBorder="1" applyAlignment="1">
      <alignment horizontal="center"/>
    </xf>
    <xf numFmtId="171" fontId="4" fillId="0" borderId="0" xfId="2" applyNumberFormat="1" applyFont="1" applyBorder="1" applyAlignment="1">
      <alignment horizontal="center"/>
    </xf>
    <xf numFmtId="171" fontId="4" fillId="0" borderId="9" xfId="2" applyNumberFormat="1" applyFont="1" applyBorder="1" applyAlignment="1">
      <alignment horizontal="center"/>
    </xf>
    <xf numFmtId="171" fontId="4" fillId="0" borderId="1" xfId="2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166" fontId="4" fillId="0" borderId="9" xfId="2" applyNumberFormat="1" applyFont="1" applyBorder="1" applyAlignment="1">
      <alignment horizontal="center"/>
    </xf>
    <xf numFmtId="166" fontId="4" fillId="0" borderId="1" xfId="2" applyNumberFormat="1" applyFont="1" applyBorder="1" applyAlignment="1">
      <alignment horizontal="center"/>
    </xf>
    <xf numFmtId="168" fontId="33" fillId="7" borderId="10" xfId="9" applyNumberFormat="1" applyFont="1" applyFill="1" applyBorder="1" applyAlignment="1">
      <alignment horizontal="center" vertical="center"/>
    </xf>
    <xf numFmtId="168" fontId="4" fillId="0" borderId="8" xfId="9" applyNumberFormat="1" applyFont="1" applyBorder="1" applyAlignment="1">
      <alignment horizontal="center"/>
    </xf>
    <xf numFmtId="168" fontId="4" fillId="0" borderId="10" xfId="9" applyNumberFormat="1" applyFont="1" applyBorder="1" applyAlignment="1">
      <alignment horizontal="center"/>
    </xf>
    <xf numFmtId="43" fontId="13" fillId="0" borderId="12" xfId="2" applyFont="1" applyBorder="1"/>
    <xf numFmtId="171" fontId="13" fillId="0" borderId="12" xfId="2" applyNumberFormat="1" applyFont="1" applyBorder="1"/>
    <xf numFmtId="171" fontId="4" fillId="0" borderId="8" xfId="2" applyNumberFormat="1" applyFont="1" applyBorder="1" applyAlignment="1">
      <alignment horizontal="center"/>
    </xf>
    <xf numFmtId="171" fontId="4" fillId="0" borderId="10" xfId="2" applyNumberFormat="1" applyFont="1" applyBorder="1" applyAlignment="1">
      <alignment horizontal="center"/>
    </xf>
    <xf numFmtId="166" fontId="4" fillId="0" borderId="8" xfId="2" applyNumberFormat="1" applyFont="1" applyBorder="1" applyAlignment="1">
      <alignment horizontal="center"/>
    </xf>
    <xf numFmtId="43" fontId="17" fillId="0" borderId="12" xfId="2" applyFont="1" applyBorder="1"/>
    <xf numFmtId="171" fontId="17" fillId="0" borderId="12" xfId="2" applyNumberFormat="1" applyFont="1" applyBorder="1"/>
    <xf numFmtId="166" fontId="4" fillId="0" borderId="0" xfId="9" applyNumberFormat="1" applyFont="1" applyBorder="1" applyAlignment="1">
      <alignment horizontal="center"/>
    </xf>
    <xf numFmtId="166" fontId="4" fillId="0" borderId="7" xfId="9" applyNumberFormat="1" applyFont="1" applyBorder="1" applyAlignment="1">
      <alignment horizontal="center"/>
    </xf>
    <xf numFmtId="166" fontId="4" fillId="0" borderId="9" xfId="9" applyNumberFormat="1" applyFont="1" applyBorder="1" applyAlignment="1">
      <alignment horizontal="center"/>
    </xf>
    <xf numFmtId="166" fontId="4" fillId="0" borderId="1" xfId="9" applyNumberFormat="1" applyFont="1" applyBorder="1" applyAlignment="1">
      <alignment horizontal="center"/>
    </xf>
    <xf numFmtId="172" fontId="13" fillId="0" borderId="12" xfId="2" applyNumberFormat="1" applyFont="1" applyBorder="1"/>
    <xf numFmtId="172" fontId="17" fillId="0" borderId="12" xfId="2" applyNumberFormat="1" applyFont="1" applyBorder="1"/>
    <xf numFmtId="171" fontId="4" fillId="2" borderId="7" xfId="2" applyNumberFormat="1" applyFont="1" applyFill="1" applyBorder="1" applyAlignment="1">
      <alignment horizontal="center"/>
    </xf>
    <xf numFmtId="166" fontId="4" fillId="2" borderId="7" xfId="2" applyNumberFormat="1" applyFont="1" applyFill="1" applyBorder="1" applyAlignment="1">
      <alignment horizontal="center"/>
    </xf>
    <xf numFmtId="173" fontId="4" fillId="2" borderId="7" xfId="9" applyNumberFormat="1" applyFont="1" applyFill="1" applyBorder="1" applyAlignment="1">
      <alignment horizontal="center"/>
    </xf>
    <xf numFmtId="171" fontId="4" fillId="2" borderId="0" xfId="2" applyNumberFormat="1" applyFont="1" applyFill="1" applyBorder="1" applyAlignment="1">
      <alignment horizontal="center"/>
    </xf>
    <xf numFmtId="171" fontId="4" fillId="2" borderId="9" xfId="2" applyNumberFormat="1" applyFont="1" applyFill="1" applyBorder="1" applyAlignment="1">
      <alignment horizontal="center"/>
    </xf>
    <xf numFmtId="171" fontId="4" fillId="2" borderId="1" xfId="2" applyNumberFormat="1" applyFont="1" applyFill="1" applyBorder="1" applyAlignment="1">
      <alignment horizontal="center"/>
    </xf>
    <xf numFmtId="166" fontId="4" fillId="2" borderId="9" xfId="2" applyNumberFormat="1" applyFont="1" applyFill="1" applyBorder="1" applyAlignment="1">
      <alignment horizontal="center"/>
    </xf>
    <xf numFmtId="166" fontId="4" fillId="2" borderId="0" xfId="9" applyNumberFormat="1" applyFont="1" applyFill="1" applyAlignment="1">
      <alignment horizontal="center"/>
    </xf>
    <xf numFmtId="171" fontId="13" fillId="2" borderId="12" xfId="2" applyNumberFormat="1" applyFont="1" applyFill="1" applyBorder="1"/>
    <xf numFmtId="173" fontId="4" fillId="2" borderId="8" xfId="9" applyNumberFormat="1" applyFont="1" applyFill="1" applyBorder="1" applyAlignment="1">
      <alignment horizontal="center"/>
    </xf>
    <xf numFmtId="173" fontId="4" fillId="2" borderId="10" xfId="9" applyNumberFormat="1" applyFont="1" applyFill="1" applyBorder="1" applyAlignment="1">
      <alignment horizontal="center"/>
    </xf>
    <xf numFmtId="173" fontId="4" fillId="2" borderId="0" xfId="9" applyNumberFormat="1" applyFont="1" applyFill="1" applyBorder="1" applyAlignment="1">
      <alignment horizontal="center"/>
    </xf>
    <xf numFmtId="173" fontId="4" fillId="2" borderId="9" xfId="9" applyNumberFormat="1" applyFont="1" applyFill="1" applyBorder="1" applyAlignment="1">
      <alignment horizontal="center"/>
    </xf>
    <xf numFmtId="173" fontId="4" fillId="2" borderId="1" xfId="9" applyNumberFormat="1" applyFont="1" applyFill="1" applyBorder="1" applyAlignment="1">
      <alignment horizontal="center"/>
    </xf>
    <xf numFmtId="44" fontId="4" fillId="2" borderId="0" xfId="3" applyFont="1" applyFill="1" applyAlignment="1">
      <alignment horizontal="center"/>
    </xf>
    <xf numFmtId="38" fontId="4" fillId="2" borderId="8" xfId="9" applyNumberFormat="1" applyFont="1" applyFill="1" applyBorder="1" applyAlignment="1">
      <alignment horizontal="center"/>
    </xf>
    <xf numFmtId="38" fontId="4" fillId="2" borderId="10" xfId="9" applyNumberFormat="1" applyFont="1" applyFill="1" applyBorder="1" applyAlignment="1">
      <alignment horizontal="center"/>
    </xf>
    <xf numFmtId="171" fontId="4" fillId="2" borderId="8" xfId="2" applyNumberFormat="1" applyFont="1" applyFill="1" applyBorder="1" applyAlignment="1">
      <alignment horizontal="center"/>
    </xf>
    <xf numFmtId="171" fontId="4" fillId="2" borderId="10" xfId="2" applyNumberFormat="1" applyFont="1" applyFill="1" applyBorder="1" applyAlignment="1">
      <alignment horizontal="center"/>
    </xf>
    <xf numFmtId="166" fontId="13" fillId="2" borderId="12" xfId="2" applyNumberFormat="1" applyFont="1" applyFill="1" applyBorder="1"/>
    <xf numFmtId="166" fontId="4" fillId="2" borderId="8" xfId="2" applyNumberFormat="1" applyFont="1" applyFill="1" applyBorder="1" applyAlignment="1">
      <alignment horizontal="center"/>
    </xf>
    <xf numFmtId="166" fontId="4" fillId="2" borderId="10" xfId="2" applyNumberFormat="1" applyFont="1" applyFill="1" applyBorder="1" applyAlignment="1">
      <alignment horizontal="center"/>
    </xf>
    <xf numFmtId="171" fontId="4" fillId="2" borderId="0" xfId="2" applyNumberFormat="1" applyFont="1" applyFill="1" applyAlignment="1">
      <alignment horizontal="center"/>
    </xf>
    <xf numFmtId="171" fontId="4" fillId="2" borderId="0" xfId="9" applyNumberFormat="1" applyFont="1" applyFill="1" applyAlignment="1">
      <alignment horizontal="center"/>
    </xf>
    <xf numFmtId="171" fontId="17" fillId="2" borderId="12" xfId="9" applyNumberFormat="1" applyFont="1" applyFill="1" applyBorder="1"/>
    <xf numFmtId="0" fontId="38" fillId="0" borderId="0" xfId="0" applyFont="1"/>
    <xf numFmtId="170" fontId="4" fillId="0" borderId="7" xfId="3" applyNumberFormat="1" applyFont="1" applyBorder="1" applyAlignment="1">
      <alignment horizontal="center"/>
    </xf>
    <xf numFmtId="170" fontId="4" fillId="0" borderId="0" xfId="3" applyNumberFormat="1" applyFont="1" applyBorder="1" applyAlignment="1">
      <alignment horizontal="center"/>
    </xf>
    <xf numFmtId="170" fontId="4" fillId="0" borderId="8" xfId="3" applyNumberFormat="1" applyFont="1" applyBorder="1" applyAlignment="1">
      <alignment horizontal="center"/>
    </xf>
    <xf numFmtId="170" fontId="4" fillId="0" borderId="9" xfId="3" applyNumberFormat="1" applyFont="1" applyBorder="1" applyAlignment="1">
      <alignment horizontal="center"/>
    </xf>
    <xf numFmtId="170" fontId="4" fillId="0" borderId="1" xfId="3" applyNumberFormat="1" applyFont="1" applyBorder="1" applyAlignment="1">
      <alignment horizontal="center"/>
    </xf>
    <xf numFmtId="170" fontId="4" fillId="0" borderId="10" xfId="3" applyNumberFormat="1" applyFont="1" applyBorder="1" applyAlignment="1">
      <alignment horizontal="center"/>
    </xf>
    <xf numFmtId="44" fontId="2" fillId="0" borderId="0" xfId="3"/>
    <xf numFmtId="44" fontId="4" fillId="0" borderId="0" xfId="3" applyFont="1" applyBorder="1"/>
    <xf numFmtId="44" fontId="1" fillId="0" borderId="0" xfId="3" quotePrefix="1" applyFont="1" applyAlignment="1">
      <alignment horizontal="left"/>
    </xf>
    <xf numFmtId="44" fontId="1" fillId="0" borderId="0" xfId="3" applyFont="1"/>
    <xf numFmtId="38" fontId="27" fillId="0" borderId="0" xfId="9" applyNumberFormat="1"/>
    <xf numFmtId="0" fontId="0" fillId="0" borderId="0" xfId="0" applyFill="1"/>
    <xf numFmtId="174" fontId="27" fillId="0" borderId="0" xfId="9" applyNumberFormat="1"/>
    <xf numFmtId="44" fontId="4" fillId="0" borderId="7" xfId="3" applyNumberFormat="1" applyFont="1" applyBorder="1" applyAlignment="1">
      <alignment horizontal="center"/>
    </xf>
    <xf numFmtId="44" fontId="4" fillId="0" borderId="7" xfId="3" applyFont="1" applyBorder="1" applyAlignment="1">
      <alignment horizontal="center"/>
    </xf>
    <xf numFmtId="44" fontId="4" fillId="0" borderId="0" xfId="3" applyFont="1" applyBorder="1" applyAlignment="1">
      <alignment horizontal="center"/>
    </xf>
    <xf numFmtId="44" fontId="4" fillId="0" borderId="9" xfId="3" applyFont="1" applyBorder="1" applyAlignment="1">
      <alignment horizontal="center"/>
    </xf>
    <xf numFmtId="44" fontId="4" fillId="0" borderId="1" xfId="3" applyFont="1" applyBorder="1" applyAlignment="1">
      <alignment horizontal="center"/>
    </xf>
    <xf numFmtId="44" fontId="4" fillId="0" borderId="8" xfId="3" applyFont="1" applyBorder="1" applyAlignment="1">
      <alignment horizontal="center"/>
    </xf>
    <xf numFmtId="44" fontId="4" fillId="0" borderId="10" xfId="3" applyFont="1" applyBorder="1" applyAlignment="1">
      <alignment horizontal="center"/>
    </xf>
    <xf numFmtId="0" fontId="24" fillId="0" borderId="0" xfId="7" applyFont="1" applyAlignment="1">
      <alignment horizontal="center"/>
    </xf>
    <xf numFmtId="0" fontId="25" fillId="0" borderId="0" xfId="7" applyFont="1" applyAlignment="1">
      <alignment horizontal="center"/>
    </xf>
    <xf numFmtId="0" fontId="25" fillId="0" borderId="0" xfId="7" applyFont="1" applyAlignment="1">
      <alignment horizontal="center" wrapText="1"/>
    </xf>
    <xf numFmtId="0" fontId="4" fillId="0" borderId="4" xfId="9" applyFont="1" applyBorder="1"/>
    <xf numFmtId="0" fontId="6" fillId="0" borderId="0" xfId="7" applyFont="1"/>
    <xf numFmtId="44" fontId="6" fillId="0" borderId="0" xfId="3" applyFont="1"/>
    <xf numFmtId="164" fontId="6" fillId="0" borderId="0" xfId="8" applyNumberFormat="1" applyFont="1" applyFill="1" applyBorder="1" applyAlignment="1">
      <alignment horizontal="right"/>
    </xf>
    <xf numFmtId="44" fontId="29" fillId="0" borderId="0" xfId="3" applyFont="1" applyBorder="1"/>
    <xf numFmtId="0" fontId="7" fillId="2" borderId="0" xfId="0" applyFont="1" applyFill="1"/>
    <xf numFmtId="0" fontId="2" fillId="4" borderId="0" xfId="7" applyFill="1"/>
    <xf numFmtId="170" fontId="4" fillId="0" borderId="5" xfId="3" applyNumberFormat="1" applyFont="1" applyBorder="1"/>
    <xf numFmtId="164" fontId="6" fillId="0" borderId="0" xfId="8" applyNumberFormat="1" applyFont="1" applyFill="1" applyBorder="1" applyAlignment="1">
      <alignment horizontal="center"/>
    </xf>
    <xf numFmtId="164" fontId="4" fillId="0" borderId="6" xfId="8" applyNumberFormat="1" applyFont="1" applyFill="1" applyBorder="1" applyAlignment="1">
      <alignment horizontal="center"/>
    </xf>
    <xf numFmtId="164" fontId="4" fillId="0" borderId="8" xfId="8" applyNumberFormat="1" applyFont="1" applyFill="1" applyBorder="1" applyAlignment="1">
      <alignment horizontal="center"/>
    </xf>
    <xf numFmtId="164" fontId="4" fillId="0" borderId="10" xfId="8" applyNumberFormat="1" applyFont="1" applyFill="1" applyBorder="1" applyAlignment="1">
      <alignment horizontal="center"/>
    </xf>
    <xf numFmtId="170" fontId="6" fillId="0" borderId="0" xfId="3" applyNumberFormat="1" applyFont="1"/>
    <xf numFmtId="0" fontId="40" fillId="0" borderId="0" xfId="0" applyFont="1"/>
    <xf numFmtId="10" fontId="2" fillId="0" borderId="0" xfId="1" applyNumberFormat="1" applyFont="1" applyBorder="1" applyAlignment="1">
      <alignment horizontal="center"/>
    </xf>
    <xf numFmtId="43" fontId="4" fillId="6" borderId="0" xfId="2" applyFont="1" applyFill="1" applyBorder="1" applyAlignment="1">
      <alignment horizontal="center"/>
    </xf>
    <xf numFmtId="43" fontId="4" fillId="3" borderId="0" xfId="2" applyFont="1" applyFill="1" applyBorder="1" applyAlignment="1">
      <alignment horizontal="center"/>
    </xf>
    <xf numFmtId="1" fontId="4" fillId="2" borderId="0" xfId="2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0" fontId="41" fillId="0" borderId="0" xfId="0" applyFont="1" applyAlignment="1">
      <alignment horizontal="left" vertical="center"/>
    </xf>
    <xf numFmtId="0" fontId="41" fillId="4" borderId="0" xfId="0" applyFont="1" applyFill="1" applyAlignment="1">
      <alignment horizontal="left" vertical="center"/>
    </xf>
    <xf numFmtId="0" fontId="14" fillId="4" borderId="0" xfId="0" applyFont="1" applyFill="1"/>
    <xf numFmtId="0" fontId="35" fillId="7" borderId="19" xfId="7" applyFont="1" applyFill="1" applyBorder="1" applyAlignment="1">
      <alignment vertical="center"/>
    </xf>
    <xf numFmtId="0" fontId="33" fillId="7" borderId="19" xfId="7" applyFont="1" applyFill="1" applyBorder="1" applyAlignment="1">
      <alignment horizontal="center" vertical="center" wrapText="1"/>
    </xf>
    <xf numFmtId="44" fontId="35" fillId="7" borderId="19" xfId="3" applyFont="1" applyFill="1" applyBorder="1" applyAlignment="1">
      <alignment horizontal="center" vertical="center" wrapText="1"/>
    </xf>
    <xf numFmtId="170" fontId="2" fillId="0" borderId="0" xfId="3" applyNumberFormat="1"/>
    <xf numFmtId="170" fontId="4" fillId="0" borderId="0" xfId="3" applyNumberFormat="1" applyFont="1" applyBorder="1"/>
    <xf numFmtId="170" fontId="4" fillId="0" borderId="1" xfId="3" applyNumberFormat="1" applyFont="1" applyBorder="1"/>
    <xf numFmtId="170" fontId="1" fillId="0" borderId="0" xfId="3" quotePrefix="1" applyNumberFormat="1" applyFont="1" applyAlignment="1">
      <alignment horizontal="left"/>
    </xf>
    <xf numFmtId="170" fontId="1" fillId="0" borderId="0" xfId="3" applyNumberFormat="1" applyFont="1"/>
    <xf numFmtId="0" fontId="35" fillId="7" borderId="3" xfId="7" applyFont="1" applyFill="1" applyBorder="1" applyAlignment="1">
      <alignment vertical="center"/>
    </xf>
    <xf numFmtId="44" fontId="35" fillId="7" borderId="3" xfId="3" applyFont="1" applyFill="1" applyBorder="1" applyAlignment="1">
      <alignment horizontal="center" vertical="center" wrapText="1"/>
    </xf>
    <xf numFmtId="0" fontId="31" fillId="2" borderId="0" xfId="9" applyFont="1" applyFill="1" applyAlignment="1">
      <alignment horizontal="center"/>
    </xf>
    <xf numFmtId="170" fontId="13" fillId="0" borderId="12" xfId="3" applyNumberFormat="1" applyFont="1" applyBorder="1"/>
    <xf numFmtId="0" fontId="14" fillId="2" borderId="0" xfId="0" applyFont="1" applyFill="1" applyAlignment="1"/>
    <xf numFmtId="43" fontId="4" fillId="0" borderId="7" xfId="2" applyFont="1" applyBorder="1" applyAlignment="1">
      <alignment horizontal="center"/>
    </xf>
    <xf numFmtId="43" fontId="4" fillId="0" borderId="0" xfId="2" applyFont="1" applyBorder="1" applyAlignment="1">
      <alignment horizontal="center"/>
    </xf>
    <xf numFmtId="43" fontId="4" fillId="0" borderId="8" xfId="2" applyFont="1" applyBorder="1" applyAlignment="1">
      <alignment horizontal="center"/>
    </xf>
    <xf numFmtId="43" fontId="4" fillId="0" borderId="9" xfId="2" applyFont="1" applyBorder="1" applyAlignment="1">
      <alignment horizontal="center"/>
    </xf>
    <xf numFmtId="43" fontId="4" fillId="0" borderId="1" xfId="2" applyFont="1" applyBorder="1" applyAlignment="1">
      <alignment horizontal="center"/>
    </xf>
    <xf numFmtId="43" fontId="4" fillId="0" borderId="10" xfId="2" applyFont="1" applyBorder="1" applyAlignment="1">
      <alignment horizontal="center"/>
    </xf>
    <xf numFmtId="0" fontId="33" fillId="0" borderId="11" xfId="9" applyFont="1" applyBorder="1"/>
    <xf numFmtId="170" fontId="13" fillId="2" borderId="12" xfId="3" applyNumberFormat="1" applyFont="1" applyFill="1" applyBorder="1" applyAlignment="1"/>
    <xf numFmtId="170" fontId="13" fillId="2" borderId="12" xfId="3" applyNumberFormat="1" applyFont="1" applyFill="1" applyBorder="1"/>
    <xf numFmtId="0" fontId="42" fillId="0" borderId="0" xfId="7" quotePrefix="1" applyFont="1" applyAlignment="1">
      <alignment horizontal="left"/>
    </xf>
    <xf numFmtId="170" fontId="42" fillId="0" borderId="0" xfId="3" applyNumberFormat="1" applyFont="1" applyAlignment="1">
      <alignment horizontal="left"/>
    </xf>
    <xf numFmtId="164" fontId="42" fillId="0" borderId="0" xfId="7" applyNumberFormat="1" applyFont="1" applyAlignment="1">
      <alignment horizontal="center"/>
    </xf>
    <xf numFmtId="0" fontId="42" fillId="0" borderId="0" xfId="7" applyFont="1"/>
    <xf numFmtId="170" fontId="42" fillId="0" borderId="0" xfId="3" applyNumberFormat="1" applyFont="1"/>
    <xf numFmtId="164" fontId="42" fillId="0" borderId="0" xfId="8" applyNumberFormat="1" applyFont="1" applyFill="1" applyBorder="1" applyAlignment="1">
      <alignment horizontal="center"/>
    </xf>
    <xf numFmtId="164" fontId="42" fillId="0" borderId="0" xfId="7" applyNumberFormat="1" applyFont="1" applyAlignment="1">
      <alignment horizontal="right"/>
    </xf>
    <xf numFmtId="164" fontId="42" fillId="0" borderId="0" xfId="8" applyNumberFormat="1" applyFont="1" applyFill="1" applyBorder="1" applyAlignment="1">
      <alignment horizontal="right"/>
    </xf>
    <xf numFmtId="0" fontId="4" fillId="0" borderId="7" xfId="9" applyFont="1" applyFill="1" applyBorder="1"/>
    <xf numFmtId="9" fontId="3" fillId="0" borderId="1" xfId="0" applyNumberFormat="1" applyFont="1" applyFill="1" applyBorder="1" applyAlignment="1">
      <alignment horizontal="center" vertical="top"/>
    </xf>
    <xf numFmtId="9" fontId="3" fillId="2" borderId="10" xfId="1" applyFont="1" applyFill="1" applyBorder="1" applyAlignment="1">
      <alignment horizontal="center" vertical="top"/>
    </xf>
    <xf numFmtId="165" fontId="0" fillId="0" borderId="0" xfId="0" applyNumberFormat="1"/>
    <xf numFmtId="167" fontId="4" fillId="2" borderId="9" xfId="2" applyNumberFormat="1" applyFont="1" applyFill="1" applyBorder="1" applyAlignment="1">
      <alignment horizontal="center"/>
    </xf>
    <xf numFmtId="9" fontId="4" fillId="2" borderId="10" xfId="1" applyFont="1" applyFill="1" applyBorder="1" applyAlignment="1">
      <alignment horizontal="center"/>
    </xf>
    <xf numFmtId="165" fontId="4" fillId="2" borderId="9" xfId="2" applyNumberFormat="1" applyFont="1" applyFill="1" applyBorder="1" applyAlignment="1">
      <alignment horizontal="center"/>
    </xf>
    <xf numFmtId="166" fontId="4" fillId="3" borderId="1" xfId="2" applyNumberFormat="1" applyFont="1" applyFill="1" applyBorder="1" applyAlignment="1">
      <alignment horizontal="center"/>
    </xf>
    <xf numFmtId="9" fontId="3" fillId="2" borderId="0" xfId="0" applyNumberFormat="1" applyFont="1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center" wrapText="1"/>
    </xf>
    <xf numFmtId="9" fontId="4" fillId="2" borderId="14" xfId="1" applyFont="1" applyFill="1" applyBorder="1" applyAlignment="1">
      <alignment horizontal="center"/>
    </xf>
    <xf numFmtId="170" fontId="4" fillId="0" borderId="0" xfId="3" applyNumberFormat="1" applyFont="1" applyFill="1" applyBorder="1"/>
    <xf numFmtId="0" fontId="4" fillId="0" borderId="0" xfId="0" applyFont="1" applyFill="1"/>
    <xf numFmtId="166" fontId="4" fillId="0" borderId="0" xfId="2" applyNumberFormat="1" applyFont="1" applyFill="1" applyAlignment="1">
      <alignment horizontal="center"/>
    </xf>
    <xf numFmtId="9" fontId="4" fillId="0" borderId="0" xfId="1" applyFont="1" applyFill="1" applyAlignment="1">
      <alignment horizontal="center"/>
    </xf>
    <xf numFmtId="167" fontId="4" fillId="0" borderId="0" xfId="2" applyNumberFormat="1" applyFont="1" applyFill="1" applyAlignment="1">
      <alignment horizontal="center"/>
    </xf>
    <xf numFmtId="167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0" fontId="35" fillId="0" borderId="1" xfId="0" applyFont="1" applyBorder="1" applyAlignment="1">
      <alignment horizontal="center"/>
    </xf>
    <xf numFmtId="0" fontId="2" fillId="0" borderId="0" xfId="7" applyFill="1"/>
    <xf numFmtId="0" fontId="2" fillId="0" borderId="0" xfId="7" applyFill="1" applyAlignment="1">
      <alignment horizontal="center"/>
    </xf>
    <xf numFmtId="0" fontId="2" fillId="0" borderId="0" xfId="7" applyFill="1" applyAlignment="1">
      <alignment vertical="center"/>
    </xf>
    <xf numFmtId="0" fontId="2" fillId="0" borderId="0" xfId="7" applyFill="1" applyAlignment="1">
      <alignment horizontal="center" vertical="center"/>
    </xf>
    <xf numFmtId="0" fontId="1" fillId="0" borderId="0" xfId="7" applyFont="1" applyFill="1" applyAlignment="1">
      <alignment horizontal="right" vertical="center" wrapText="1"/>
    </xf>
    <xf numFmtId="0" fontId="2" fillId="0" borderId="0" xfId="7" applyFill="1" applyAlignment="1">
      <alignment horizontal="right"/>
    </xf>
    <xf numFmtId="164" fontId="2" fillId="0" borderId="0" xfId="1" applyNumberFormat="1" applyFill="1"/>
    <xf numFmtId="0" fontId="25" fillId="0" borderId="0" xfId="7" applyFont="1" applyFill="1" applyAlignment="1">
      <alignment horizontal="center" vertical="center" wrapText="1"/>
    </xf>
    <xf numFmtId="0" fontId="3" fillId="0" borderId="0" xfId="7" applyFont="1" applyFill="1" applyAlignment="1">
      <alignment horizontal="right" vertical="center" wrapText="1"/>
    </xf>
    <xf numFmtId="0" fontId="4" fillId="0" borderId="0" xfId="7" applyFont="1" applyFill="1" applyAlignment="1">
      <alignment vertical="center"/>
    </xf>
    <xf numFmtId="0" fontId="4" fillId="0" borderId="0" xfId="7" applyFont="1" applyFill="1"/>
    <xf numFmtId="0" fontId="28" fillId="0" borderId="0" xfId="7" applyFont="1" applyFill="1" applyAlignment="1">
      <alignment horizontal="center" wrapText="1"/>
    </xf>
    <xf numFmtId="0" fontId="43" fillId="0" borderId="0" xfId="0" applyFont="1"/>
    <xf numFmtId="0" fontId="45" fillId="0" borderId="0" xfId="7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46" fillId="0" borderId="0" xfId="0" applyFont="1"/>
    <xf numFmtId="0" fontId="46" fillId="0" borderId="0" xfId="0" applyFont="1" applyAlignment="1">
      <alignment horizontal="center"/>
    </xf>
    <xf numFmtId="0" fontId="35" fillId="0" borderId="21" xfId="0" applyFont="1" applyBorder="1"/>
    <xf numFmtId="0" fontId="24" fillId="0" borderId="21" xfId="0" applyFont="1" applyBorder="1"/>
    <xf numFmtId="0" fontId="24" fillId="5" borderId="21" xfId="0" applyFont="1" applyFill="1" applyBorder="1"/>
    <xf numFmtId="0" fontId="24" fillId="5" borderId="0" xfId="0" applyFont="1" applyFill="1" applyAlignment="1">
      <alignment horizontal="center"/>
    </xf>
    <xf numFmtId="0" fontId="24" fillId="5" borderId="0" xfId="0" applyFont="1" applyFill="1"/>
    <xf numFmtId="0" fontId="24" fillId="9" borderId="21" xfId="0" applyFont="1" applyFill="1" applyBorder="1"/>
    <xf numFmtId="0" fontId="24" fillId="9" borderId="0" xfId="0" applyFont="1" applyFill="1" applyAlignment="1">
      <alignment horizontal="center"/>
    </xf>
    <xf numFmtId="0" fontId="24" fillId="9" borderId="0" xfId="0" applyFont="1" applyFill="1"/>
    <xf numFmtId="0" fontId="24" fillId="6" borderId="0" xfId="0" applyFont="1" applyFill="1" applyAlignment="1">
      <alignment horizontal="center"/>
    </xf>
    <xf numFmtId="0" fontId="24" fillId="6" borderId="0" xfId="0" applyFont="1" applyFill="1"/>
    <xf numFmtId="0" fontId="24" fillId="6" borderId="21" xfId="0" applyFont="1" applyFill="1" applyBorder="1"/>
    <xf numFmtId="0" fontId="24" fillId="0" borderId="22" xfId="0" applyFont="1" applyBorder="1"/>
    <xf numFmtId="0" fontId="46" fillId="0" borderId="20" xfId="0" applyFont="1" applyBorder="1"/>
    <xf numFmtId="0" fontId="4" fillId="0" borderId="4" xfId="9" applyFont="1" applyFill="1" applyBorder="1"/>
    <xf numFmtId="170" fontId="4" fillId="0" borderId="5" xfId="3" applyNumberFormat="1" applyFont="1" applyFill="1" applyBorder="1"/>
    <xf numFmtId="0" fontId="4" fillId="0" borderId="9" xfId="9" applyFont="1" applyFill="1" applyBorder="1"/>
    <xf numFmtId="170" fontId="4" fillId="0" borderId="1" xfId="3" applyNumberFormat="1" applyFont="1" applyFill="1" applyBorder="1"/>
    <xf numFmtId="44" fontId="4" fillId="0" borderId="0" xfId="3" applyFont="1" applyFill="1" applyBorder="1"/>
    <xf numFmtId="0" fontId="42" fillId="0" borderId="0" xfId="7" quotePrefix="1" applyFont="1" applyFill="1" applyAlignment="1">
      <alignment horizontal="left"/>
    </xf>
    <xf numFmtId="170" fontId="42" fillId="0" borderId="0" xfId="3" applyNumberFormat="1" applyFont="1" applyFill="1" applyAlignment="1">
      <alignment horizontal="left"/>
    </xf>
    <xf numFmtId="0" fontId="42" fillId="0" borderId="0" xfId="7" applyFont="1" applyFill="1"/>
    <xf numFmtId="170" fontId="42" fillId="0" borderId="0" xfId="3" applyNumberFormat="1" applyFont="1" applyFill="1"/>
    <xf numFmtId="175" fontId="13" fillId="0" borderId="12" xfId="3" applyNumberFormat="1" applyFont="1" applyBorder="1"/>
    <xf numFmtId="0" fontId="27" fillId="0" borderId="0" xfId="9" applyBorder="1"/>
    <xf numFmtId="0" fontId="47" fillId="0" borderId="0" xfId="9" applyFont="1" applyAlignment="1">
      <alignment horizontal="right"/>
    </xf>
    <xf numFmtId="0" fontId="47" fillId="0" borderId="0" xfId="9" applyFont="1"/>
    <xf numFmtId="0" fontId="27" fillId="0" borderId="0" xfId="9" applyBorder="1" applyAlignment="1">
      <alignment vertical="center"/>
    </xf>
    <xf numFmtId="170" fontId="4" fillId="0" borderId="4" xfId="3" applyNumberFormat="1" applyFont="1" applyBorder="1" applyAlignment="1">
      <alignment horizontal="center"/>
    </xf>
    <xf numFmtId="170" fontId="4" fillId="0" borderId="5" xfId="3" applyNumberFormat="1" applyFont="1" applyBorder="1" applyAlignment="1">
      <alignment horizontal="center"/>
    </xf>
    <xf numFmtId="170" fontId="4" fillId="0" borderId="6" xfId="3" applyNumberFormat="1" applyFont="1" applyBorder="1" applyAlignment="1">
      <alignment horizontal="center"/>
    </xf>
    <xf numFmtId="0" fontId="47" fillId="2" borderId="0" xfId="9" applyFont="1" applyFill="1"/>
    <xf numFmtId="0" fontId="4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35" fillId="7" borderId="11" xfId="0" applyFont="1" applyFill="1" applyBorder="1" applyAlignment="1">
      <alignment horizontal="center"/>
    </xf>
    <xf numFmtId="0" fontId="35" fillId="7" borderId="12" xfId="0" applyFont="1" applyFill="1" applyBorder="1" applyAlignment="1">
      <alignment horizontal="center"/>
    </xf>
    <xf numFmtId="0" fontId="35" fillId="7" borderId="1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165" fontId="3" fillId="2" borderId="5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9" fontId="3" fillId="2" borderId="6" xfId="0" applyNumberFormat="1" applyFont="1" applyFill="1" applyBorder="1" applyAlignment="1">
      <alignment horizontal="center" vertical="center"/>
    </xf>
    <xf numFmtId="9" fontId="3" fillId="2" borderId="10" xfId="0" applyNumberFormat="1" applyFont="1" applyFill="1" applyBorder="1" applyAlignment="1">
      <alignment horizontal="center" vertical="center"/>
    </xf>
    <xf numFmtId="0" fontId="35" fillId="7" borderId="11" xfId="0" applyFont="1" applyFill="1" applyBorder="1" applyAlignment="1">
      <alignment horizontal="center" wrapText="1"/>
    </xf>
    <xf numFmtId="0" fontId="35" fillId="7" borderId="13" xfId="0" applyFont="1" applyFill="1" applyBorder="1" applyAlignment="1">
      <alignment horizontal="center" wrapText="1"/>
    </xf>
    <xf numFmtId="44" fontId="13" fillId="0" borderId="12" xfId="3" applyNumberFormat="1" applyFont="1" applyBorder="1" applyAlignment="1">
      <alignment horizontal="center"/>
    </xf>
    <xf numFmtId="44" fontId="13" fillId="0" borderId="13" xfId="3" applyNumberFormat="1" applyFont="1" applyBorder="1" applyAlignment="1">
      <alignment horizontal="center"/>
    </xf>
    <xf numFmtId="0" fontId="29" fillId="0" borderId="0" xfId="9" applyFont="1" applyAlignment="1">
      <alignment horizontal="center"/>
    </xf>
    <xf numFmtId="0" fontId="31" fillId="0" borderId="0" xfId="9" applyFont="1" applyAlignment="1">
      <alignment horizontal="center"/>
    </xf>
    <xf numFmtId="0" fontId="32" fillId="7" borderId="16" xfId="9" applyFont="1" applyFill="1" applyBorder="1" applyAlignment="1">
      <alignment horizontal="center"/>
    </xf>
    <xf numFmtId="0" fontId="32" fillId="7" borderId="17" xfId="9" applyFont="1" applyFill="1" applyBorder="1" applyAlignment="1">
      <alignment horizontal="center"/>
    </xf>
    <xf numFmtId="0" fontId="32" fillId="7" borderId="18" xfId="9" applyFont="1" applyFill="1" applyBorder="1" applyAlignment="1">
      <alignment horizontal="center"/>
    </xf>
    <xf numFmtId="0" fontId="39" fillId="7" borderId="19" xfId="9" applyFont="1" applyFill="1" applyBorder="1" applyAlignment="1">
      <alignment horizontal="left" vertical="center"/>
    </xf>
    <xf numFmtId="0" fontId="39" fillId="7" borderId="15" xfId="9" applyFont="1" applyFill="1" applyBorder="1" applyAlignment="1">
      <alignment horizontal="left" vertical="center"/>
    </xf>
    <xf numFmtId="0" fontId="32" fillId="7" borderId="19" xfId="9" applyFont="1" applyFill="1" applyBorder="1" applyAlignment="1">
      <alignment horizontal="left" vertical="center"/>
    </xf>
    <xf numFmtId="0" fontId="32" fillId="7" borderId="15" xfId="9" applyFont="1" applyFill="1" applyBorder="1" applyAlignment="1">
      <alignment horizontal="left" vertical="center"/>
    </xf>
    <xf numFmtId="44" fontId="13" fillId="0" borderId="12" xfId="3" applyFont="1" applyBorder="1" applyAlignment="1">
      <alignment horizontal="center"/>
    </xf>
    <xf numFmtId="44" fontId="13" fillId="0" borderId="13" xfId="3" applyFont="1" applyBorder="1" applyAlignment="1">
      <alignment horizontal="center"/>
    </xf>
    <xf numFmtId="167" fontId="13" fillId="0" borderId="12" xfId="2" applyNumberFormat="1" applyFont="1" applyBorder="1" applyAlignment="1">
      <alignment horizontal="center"/>
    </xf>
    <xf numFmtId="167" fontId="13" fillId="0" borderId="13" xfId="2" applyNumberFormat="1" applyFont="1" applyBorder="1" applyAlignment="1">
      <alignment horizontal="center"/>
    </xf>
    <xf numFmtId="0" fontId="37" fillId="0" borderId="0" xfId="9" applyFont="1" applyAlignment="1">
      <alignment horizontal="center"/>
    </xf>
    <xf numFmtId="170" fontId="13" fillId="0" borderId="12" xfId="3" applyNumberFormat="1" applyFont="1" applyBorder="1" applyAlignment="1">
      <alignment horizontal="center"/>
    </xf>
    <xf numFmtId="170" fontId="13" fillId="0" borderId="13" xfId="3" applyNumberFormat="1" applyFont="1" applyBorder="1" applyAlignment="1">
      <alignment horizontal="center"/>
    </xf>
    <xf numFmtId="0" fontId="32" fillId="7" borderId="11" xfId="9" applyFont="1" applyFill="1" applyBorder="1" applyAlignment="1">
      <alignment horizontal="center"/>
    </xf>
    <xf numFmtId="0" fontId="32" fillId="7" borderId="12" xfId="9" applyFont="1" applyFill="1" applyBorder="1" applyAlignment="1">
      <alignment horizontal="center"/>
    </xf>
    <xf numFmtId="0" fontId="32" fillId="7" borderId="13" xfId="9" applyFont="1" applyFill="1" applyBorder="1" applyAlignment="1">
      <alignment horizontal="center"/>
    </xf>
    <xf numFmtId="0" fontId="29" fillId="2" borderId="0" xfId="9" applyFont="1" applyFill="1" applyAlignment="1">
      <alignment horizontal="center"/>
    </xf>
    <xf numFmtId="0" fontId="31" fillId="2" borderId="0" xfId="9" applyFont="1" applyFill="1" applyAlignment="1">
      <alignment horizontal="center"/>
    </xf>
    <xf numFmtId="170" fontId="13" fillId="2" borderId="12" xfId="3" applyNumberFormat="1" applyFont="1" applyFill="1" applyBorder="1" applyAlignment="1">
      <alignment horizontal="center"/>
    </xf>
    <xf numFmtId="0" fontId="45" fillId="0" borderId="0" xfId="7" applyFont="1" applyAlignment="1">
      <alignment horizontal="center"/>
    </xf>
    <xf numFmtId="0" fontId="25" fillId="0" borderId="0" xfId="7" applyFont="1" applyAlignment="1">
      <alignment horizontal="center"/>
    </xf>
    <xf numFmtId="0" fontId="44" fillId="0" borderId="0" xfId="7" applyFont="1" applyAlignment="1">
      <alignment horizontal="center"/>
    </xf>
    <xf numFmtId="0" fontId="25" fillId="0" borderId="0" xfId="7" applyFont="1" applyAlignment="1">
      <alignment horizontal="center" wrapText="1"/>
    </xf>
    <xf numFmtId="0" fontId="25" fillId="0" borderId="0" xfId="7" applyFont="1" applyAlignment="1">
      <alignment horizontal="center" vertical="center" wrapText="1"/>
    </xf>
    <xf numFmtId="0" fontId="28" fillId="0" borderId="0" xfId="7" applyFont="1" applyAlignment="1">
      <alignment horizontal="center" wrapText="1"/>
    </xf>
    <xf numFmtId="0" fontId="28" fillId="0" borderId="0" xfId="7" applyFont="1" applyAlignment="1">
      <alignment horizontal="center"/>
    </xf>
    <xf numFmtId="0" fontId="22" fillId="2" borderId="0" xfId="4" applyFont="1" applyFill="1" applyAlignment="1">
      <alignment horizontal="center"/>
    </xf>
    <xf numFmtId="0" fontId="10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/>
    </xf>
    <xf numFmtId="0" fontId="19" fillId="2" borderId="2" xfId="4" applyFont="1" applyFill="1" applyBorder="1" applyAlignment="1">
      <alignment horizontal="center" wrapText="1"/>
    </xf>
    <xf numFmtId="0" fontId="23" fillId="2" borderId="0" xfId="4" applyFont="1" applyFill="1" applyAlignment="1">
      <alignment horizontal="center"/>
    </xf>
  </cellXfs>
  <cellStyles count="11">
    <cellStyle name="Comma" xfId="2" builtinId="3"/>
    <cellStyle name="Comma 2" xfId="10" xr:uid="{7EA9D51A-BFFB-45DD-B742-7072BBA57363}"/>
    <cellStyle name="Currency" xfId="3" builtinId="4"/>
    <cellStyle name="Normal" xfId="0" builtinId="0"/>
    <cellStyle name="Normal 2" xfId="9" xr:uid="{344251C1-8F6A-4D05-880C-8EF289E0ADC7}"/>
    <cellStyle name="Normal 23 2" xfId="5" xr:uid="{A124F404-99E5-4817-BB6D-2D7605CE8500}"/>
    <cellStyle name="Normal 32 2" xfId="7" xr:uid="{3D1ECA79-2A56-4A68-A455-254F08115492}"/>
    <cellStyle name="Normal_Table 2 2" xfId="4" xr:uid="{75F82A39-735E-4ED9-B920-ADE6EAAF603F}"/>
    <cellStyle name="Normal_tables bench 2" xfId="6" xr:uid="{C784C4F1-87D3-4B00-8C40-44F994B3E852}"/>
    <cellStyle name="Percent" xfId="1" builtinId="5"/>
    <cellStyle name="Percent 2" xfId="8" xr:uid="{90DB0FE2-154A-42CC-9CF9-E34F5719DE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547687</xdr:colOff>
      <xdr:row>8</xdr:row>
      <xdr:rowOff>128587</xdr:rowOff>
    </xdr:from>
    <xdr:to>
      <xdr:col>9</xdr:col>
      <xdr:colOff>529400</xdr:colOff>
      <xdr:row>46</xdr:row>
      <xdr:rowOff>129597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42AB03-5D2D-419D-8477-2889A1132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687" y="1700212"/>
          <a:ext cx="5811013" cy="6878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3</xdr:row>
      <xdr:rowOff>66675</xdr:rowOff>
    </xdr:from>
    <xdr:to>
      <xdr:col>7</xdr:col>
      <xdr:colOff>602615</xdr:colOff>
      <xdr:row>46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10D949-D1A4-4028-985F-8B72D363068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38175"/>
          <a:ext cx="4650740" cy="822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7</xdr:col>
      <xdr:colOff>249555</xdr:colOff>
      <xdr:row>92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78DDD5-6D78-4E49-A269-776886D7CD7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34500"/>
          <a:ext cx="4516755" cy="822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96</xdr:row>
      <xdr:rowOff>31750</xdr:rowOff>
    </xdr:from>
    <xdr:to>
      <xdr:col>8</xdr:col>
      <xdr:colOff>140970</xdr:colOff>
      <xdr:row>139</xdr:row>
      <xdr:rowOff>69850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FBD38F5-E53A-4A8B-BBFE-6B568D12A64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319750"/>
          <a:ext cx="5017770" cy="822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C6EA4-5726-4C09-9A99-88A2C9453D3E}">
  <dimension ref="B3:B7"/>
  <sheetViews>
    <sheetView tabSelected="1" workbookViewId="0">
      <selection activeCell="M11" sqref="M11"/>
    </sheetView>
  </sheetViews>
  <sheetFormatPr defaultRowHeight="15" x14ac:dyDescent="0.25"/>
  <sheetData>
    <row r="3" spans="2:2" ht="21" x14ac:dyDescent="0.35">
      <c r="B3" s="401" t="s">
        <v>332</v>
      </c>
    </row>
    <row r="6" spans="2:2" ht="15.75" x14ac:dyDescent="0.25">
      <c r="B6" s="403" t="s">
        <v>348</v>
      </c>
    </row>
    <row r="7" spans="2:2" ht="15.75" x14ac:dyDescent="0.25">
      <c r="B7" s="403" t="s">
        <v>334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4569A-B479-4F53-9ABD-0921CF5F1C89}">
  <sheetPr>
    <tabColor theme="4" tint="0.59999389629810485"/>
    <pageSetUpPr fitToPage="1"/>
  </sheetPr>
  <dimension ref="A1:U90"/>
  <sheetViews>
    <sheetView showGridLines="0" topLeftCell="B1" zoomScaleNormal="100" workbookViewId="0">
      <selection activeCell="X15" sqref="X15"/>
    </sheetView>
  </sheetViews>
  <sheetFormatPr defaultColWidth="8.7109375" defaultRowHeight="12.75" x14ac:dyDescent="0.2"/>
  <cols>
    <col min="1" max="1" width="40.7109375" style="96" hidden="1" customWidth="1"/>
    <col min="2" max="2" width="40.7109375" style="96" customWidth="1"/>
    <col min="3" max="5" width="8.7109375" style="96" customWidth="1"/>
    <col min="6" max="6" width="9.7109375" style="96" customWidth="1"/>
    <col min="7" max="7" width="2.7109375" style="96" customWidth="1"/>
    <col min="8" max="10" width="8.7109375" style="96" customWidth="1"/>
    <col min="11" max="11" width="9.7109375" style="96" customWidth="1"/>
    <col min="12" max="12" width="2.7109375" style="96" customWidth="1"/>
    <col min="13" max="16" width="9.7109375" style="96" customWidth="1"/>
    <col min="17" max="18" width="8.7109375" style="96" customWidth="1"/>
    <col min="19" max="19" width="8.7109375" style="96"/>
    <col min="20" max="20" width="17.42578125" style="96" bestFit="1" customWidth="1"/>
    <col min="21" max="16384" width="8.7109375" style="96"/>
  </cols>
  <sheetData>
    <row r="1" spans="1:21" ht="18.75" x14ac:dyDescent="0.3">
      <c r="A1" s="454" t="s">
        <v>302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</row>
    <row r="2" spans="1:21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21" ht="23.25" x14ac:dyDescent="0.35">
      <c r="A3" s="455" t="s">
        <v>337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106"/>
      <c r="R3" s="106"/>
      <c r="S3" s="106"/>
      <c r="T3" s="106"/>
    </row>
    <row r="4" spans="1:2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R4" s="432" t="s">
        <v>344</v>
      </c>
      <c r="S4" s="432">
        <f>COUNT(R7:R64)</f>
        <v>58</v>
      </c>
      <c r="T4" s="432" t="s">
        <v>347</v>
      </c>
      <c r="U4" s="432">
        <f>1-U5</f>
        <v>0.7068965517241379</v>
      </c>
    </row>
    <row r="5" spans="1:21" ht="21.75" customHeight="1" thickBot="1" x14ac:dyDescent="0.35">
      <c r="A5" s="461" t="s">
        <v>133</v>
      </c>
      <c r="B5" s="461" t="s">
        <v>133</v>
      </c>
      <c r="C5" s="456" t="s">
        <v>217</v>
      </c>
      <c r="D5" s="457"/>
      <c r="E5" s="457"/>
      <c r="F5" s="458"/>
      <c r="G5" s="99"/>
      <c r="H5" s="456" t="s">
        <v>216</v>
      </c>
      <c r="I5" s="457"/>
      <c r="J5" s="457"/>
      <c r="K5" s="458"/>
      <c r="L5" s="99"/>
      <c r="M5" s="456" t="s">
        <v>221</v>
      </c>
      <c r="N5" s="457"/>
      <c r="O5" s="457"/>
      <c r="P5" s="458"/>
      <c r="R5" s="432" t="s">
        <v>345</v>
      </c>
      <c r="S5" s="432">
        <f>SUM(S7:S64)</f>
        <v>17</v>
      </c>
      <c r="T5" s="432" t="s">
        <v>346</v>
      </c>
      <c r="U5" s="432">
        <f>S5/S4</f>
        <v>0.29310344827586204</v>
      </c>
    </row>
    <row r="6" spans="1:21" s="191" customFormat="1" ht="20.25" customHeight="1" x14ac:dyDescent="0.25">
      <c r="A6" s="462"/>
      <c r="B6" s="462"/>
      <c r="C6" s="195">
        <v>2017</v>
      </c>
      <c r="D6" s="196">
        <v>2018</v>
      </c>
      <c r="E6" s="196">
        <v>2019</v>
      </c>
      <c r="F6" s="197" t="s">
        <v>37</v>
      </c>
      <c r="G6" s="189"/>
      <c r="H6" s="195">
        <v>2017</v>
      </c>
      <c r="I6" s="196">
        <v>2018</v>
      </c>
      <c r="J6" s="196">
        <v>2019</v>
      </c>
      <c r="K6" s="197" t="s">
        <v>37</v>
      </c>
      <c r="L6" s="189"/>
      <c r="M6" s="195">
        <v>2017</v>
      </c>
      <c r="N6" s="196">
        <v>2018</v>
      </c>
      <c r="O6" s="196">
        <v>2019</v>
      </c>
      <c r="P6" s="197" t="s">
        <v>37</v>
      </c>
    </row>
    <row r="7" spans="1:21" ht="15" x14ac:dyDescent="0.25">
      <c r="A7" t="s">
        <v>194</v>
      </c>
      <c r="B7" t="s">
        <v>194</v>
      </c>
      <c r="C7" s="244">
        <v>13909.314390000001</v>
      </c>
      <c r="D7" s="248">
        <v>15664.920530000001</v>
      </c>
      <c r="E7" s="248">
        <v>9045.3584200000005</v>
      </c>
      <c r="F7" s="258">
        <v>12873.197780000002</v>
      </c>
      <c r="G7" s="95"/>
      <c r="H7" s="231">
        <v>982.02300000000002</v>
      </c>
      <c r="I7" s="233">
        <v>991.10299999999995</v>
      </c>
      <c r="J7" s="233">
        <v>1054.614</v>
      </c>
      <c r="K7" s="235">
        <v>1009.2466666666666</v>
      </c>
      <c r="L7" s="95"/>
      <c r="M7" s="306">
        <f>C7/H7</f>
        <v>14.16393953094785</v>
      </c>
      <c r="N7" s="308">
        <f t="shared" ref="N7:N64" si="0">D7/I7</f>
        <v>15.805542441098455</v>
      </c>
      <c r="O7" s="308">
        <f t="shared" ref="O7:O64" si="1">E7/J7</f>
        <v>8.5769375525073634</v>
      </c>
      <c r="P7" s="311">
        <f>AVERAGE(M7:O7)</f>
        <v>12.848806508184557</v>
      </c>
      <c r="R7" s="96">
        <f>IF(ISNUMBER(P7),P7/$O$66,"")</f>
        <v>0.65311274062217328</v>
      </c>
      <c r="S7" s="96">
        <f>IF(ISNUMBER(R7),IF(R7&lt;0.5,1,0) + IF(R7&gt;1.5,1,0),"")</f>
        <v>0</v>
      </c>
    </row>
    <row r="8" spans="1:21" ht="15" x14ac:dyDescent="0.25">
      <c r="A8" t="s">
        <v>195</v>
      </c>
      <c r="B8" t="s">
        <v>195</v>
      </c>
      <c r="C8" s="243">
        <v>966.75675999999999</v>
      </c>
      <c r="D8" s="245">
        <v>877.33263999999986</v>
      </c>
      <c r="E8" s="245">
        <v>829.67051000000004</v>
      </c>
      <c r="F8" s="256">
        <v>891.25330333333329</v>
      </c>
      <c r="G8" s="95"/>
      <c r="H8" s="231">
        <v>11.724</v>
      </c>
      <c r="I8" s="233">
        <v>11.721</v>
      </c>
      <c r="J8" s="233">
        <v>11.731999999999999</v>
      </c>
      <c r="K8" s="235">
        <v>11.725666666666667</v>
      </c>
      <c r="L8" s="95"/>
      <c r="M8" s="307">
        <f t="shared" ref="M8:M64" si="2">C8/H8</f>
        <v>82.459634936881613</v>
      </c>
      <c r="N8" s="308">
        <f t="shared" si="0"/>
        <v>74.851347154679615</v>
      </c>
      <c r="O8" s="308">
        <f t="shared" si="1"/>
        <v>70.718591033071945</v>
      </c>
      <c r="P8" s="311">
        <f t="shared" ref="P8:P64" si="3">AVERAGE(M8:O8)</f>
        <v>76.009857708211072</v>
      </c>
      <c r="R8" s="96">
        <f t="shared" ref="R8:R64" si="4">IF(ISNUMBER(P8),P8/$O$66,"")</f>
        <v>3.8636278358218776</v>
      </c>
      <c r="S8" s="96">
        <f t="shared" ref="S8:S64" si="5">IF(ISNUMBER(R8),IF(R8&lt;0.5,1,0) + IF(R8&gt;1.5,1,0),"")</f>
        <v>1</v>
      </c>
    </row>
    <row r="9" spans="1:21" ht="15" x14ac:dyDescent="0.25">
      <c r="A9" t="s">
        <v>134</v>
      </c>
      <c r="B9" t="s">
        <v>134</v>
      </c>
      <c r="C9" s="243">
        <v>81.192320000000009</v>
      </c>
      <c r="D9" s="245">
        <v>86.153949999999995</v>
      </c>
      <c r="E9" s="245">
        <v>85.231799999999993</v>
      </c>
      <c r="F9" s="256">
        <v>84.192689999999999</v>
      </c>
      <c r="G9" s="95"/>
      <c r="H9" s="231">
        <v>1.637</v>
      </c>
      <c r="I9" s="233">
        <v>1.6359999999999999</v>
      </c>
      <c r="J9" s="233">
        <v>1.629</v>
      </c>
      <c r="K9" s="235">
        <v>1.6339999999999997</v>
      </c>
      <c r="L9" s="95"/>
      <c r="M9" s="307">
        <f t="shared" si="2"/>
        <v>49.598240684178379</v>
      </c>
      <c r="N9" s="308">
        <f t="shared" si="0"/>
        <v>52.661338630806846</v>
      </c>
      <c r="O9" s="308">
        <f t="shared" si="1"/>
        <v>52.321546961325964</v>
      </c>
      <c r="P9" s="311">
        <f t="shared" si="3"/>
        <v>51.527042092103727</v>
      </c>
      <c r="R9" s="96">
        <f t="shared" si="4"/>
        <v>2.6191512538920527</v>
      </c>
      <c r="S9" s="96">
        <f t="shared" si="5"/>
        <v>1</v>
      </c>
    </row>
    <row r="10" spans="1:21" ht="15" x14ac:dyDescent="0.25">
      <c r="A10" t="s">
        <v>135</v>
      </c>
      <c r="B10" t="s">
        <v>245</v>
      </c>
      <c r="C10" s="243">
        <v>764.0123000000001</v>
      </c>
      <c r="D10" s="245">
        <v>813.21299999999997</v>
      </c>
      <c r="E10" s="245">
        <v>759.298</v>
      </c>
      <c r="F10" s="256">
        <v>778.84109999999998</v>
      </c>
      <c r="G10" s="95"/>
      <c r="H10" s="231">
        <v>36.585000000000001</v>
      </c>
      <c r="I10" s="233">
        <v>36.691000000000003</v>
      </c>
      <c r="J10" s="233">
        <v>36.743000000000002</v>
      </c>
      <c r="K10" s="235">
        <v>36.673000000000002</v>
      </c>
      <c r="L10" s="95"/>
      <c r="M10" s="307">
        <f t="shared" si="2"/>
        <v>20.883211698783658</v>
      </c>
      <c r="N10" s="308">
        <f t="shared" si="0"/>
        <v>22.163827641655988</v>
      </c>
      <c r="O10" s="308">
        <f t="shared" si="1"/>
        <v>20.665106278746972</v>
      </c>
      <c r="P10" s="311">
        <f t="shared" si="3"/>
        <v>21.237381873062205</v>
      </c>
      <c r="R10" s="96">
        <f t="shared" si="4"/>
        <v>1.0795091878704857</v>
      </c>
      <c r="S10" s="96">
        <f t="shared" si="5"/>
        <v>0</v>
      </c>
    </row>
    <row r="11" spans="1:21" ht="15" x14ac:dyDescent="0.25">
      <c r="A11" t="s">
        <v>136</v>
      </c>
      <c r="B11" t="s">
        <v>136</v>
      </c>
      <c r="C11" s="243">
        <v>823.2981299999999</v>
      </c>
      <c r="D11" s="245">
        <v>886.93917999999996</v>
      </c>
      <c r="E11" s="245">
        <v>874.27255000000002</v>
      </c>
      <c r="F11" s="256">
        <v>861.50328666666667</v>
      </c>
      <c r="G11" s="95"/>
      <c r="H11" s="231">
        <v>39.622999999999998</v>
      </c>
      <c r="I11" s="233">
        <v>39.905000000000001</v>
      </c>
      <c r="J11" s="233">
        <v>40.125</v>
      </c>
      <c r="K11" s="235">
        <v>39.884333333333331</v>
      </c>
      <c r="L11" s="95"/>
      <c r="M11" s="307">
        <f t="shared" si="2"/>
        <v>20.778288620245817</v>
      </c>
      <c r="N11" s="308">
        <f t="shared" si="0"/>
        <v>22.226266883849139</v>
      </c>
      <c r="O11" s="308">
        <f t="shared" si="1"/>
        <v>21.78872398753894</v>
      </c>
      <c r="P11" s="311">
        <f t="shared" si="3"/>
        <v>21.597759830544632</v>
      </c>
      <c r="R11" s="96">
        <f t="shared" si="4"/>
        <v>1.097827421188206</v>
      </c>
      <c r="S11" s="96">
        <f t="shared" si="5"/>
        <v>0</v>
      </c>
    </row>
    <row r="12" spans="1:21" ht="15" x14ac:dyDescent="0.25">
      <c r="A12" t="s">
        <v>137</v>
      </c>
      <c r="B12" t="s">
        <v>137</v>
      </c>
      <c r="C12" s="243">
        <v>956.13514999999995</v>
      </c>
      <c r="D12" s="245">
        <v>745.11347000000001</v>
      </c>
      <c r="E12" s="245">
        <v>693.31320999999991</v>
      </c>
      <c r="F12" s="256">
        <v>798.18727666666655</v>
      </c>
      <c r="G12" s="95"/>
      <c r="H12" s="231">
        <v>67.122</v>
      </c>
      <c r="I12" s="233">
        <v>67.94</v>
      </c>
      <c r="J12" s="233">
        <v>68.204999999999998</v>
      </c>
      <c r="K12" s="235">
        <v>67.75566666666667</v>
      </c>
      <c r="L12" s="95"/>
      <c r="M12" s="307">
        <f t="shared" si="2"/>
        <v>14.244735705133934</v>
      </c>
      <c r="N12" s="308">
        <f t="shared" si="0"/>
        <v>10.967227995289962</v>
      </c>
      <c r="O12" s="308">
        <f t="shared" si="1"/>
        <v>10.165137599882705</v>
      </c>
      <c r="P12" s="311">
        <f t="shared" si="3"/>
        <v>11.792367100102199</v>
      </c>
      <c r="R12" s="96">
        <f t="shared" si="4"/>
        <v>0.5994132754870708</v>
      </c>
      <c r="S12" s="96">
        <f t="shared" si="5"/>
        <v>0</v>
      </c>
    </row>
    <row r="13" spans="1:21" ht="15" x14ac:dyDescent="0.25">
      <c r="A13" t="s">
        <v>138</v>
      </c>
      <c r="B13" t="s">
        <v>138</v>
      </c>
      <c r="C13" s="243">
        <v>949.84303</v>
      </c>
      <c r="D13" s="245">
        <v>798.2507599999999</v>
      </c>
      <c r="E13" s="245">
        <v>866.76234000000011</v>
      </c>
      <c r="F13" s="256">
        <v>871.61871000000008</v>
      </c>
      <c r="G13" s="95"/>
      <c r="H13" s="231">
        <v>29.056999999999999</v>
      </c>
      <c r="I13" s="233">
        <v>29.245999999999999</v>
      </c>
      <c r="J13" s="233">
        <v>29.456</v>
      </c>
      <c r="K13" s="235">
        <v>29.253</v>
      </c>
      <c r="L13" s="95"/>
      <c r="M13" s="307">
        <f t="shared" si="2"/>
        <v>32.688957222011908</v>
      </c>
      <c r="N13" s="308">
        <f t="shared" si="0"/>
        <v>27.294356835122748</v>
      </c>
      <c r="O13" s="308">
        <f t="shared" si="1"/>
        <v>29.425663362303101</v>
      </c>
      <c r="P13" s="311">
        <f t="shared" si="3"/>
        <v>29.80299247314592</v>
      </c>
      <c r="R13" s="96">
        <f t="shared" si="4"/>
        <v>1.5149044450532827</v>
      </c>
      <c r="S13" s="96">
        <f t="shared" si="5"/>
        <v>1</v>
      </c>
    </row>
    <row r="14" spans="1:21" ht="15" x14ac:dyDescent="0.25">
      <c r="A14" t="s">
        <v>139</v>
      </c>
      <c r="B14" t="s">
        <v>139</v>
      </c>
      <c r="C14" s="243">
        <v>186.07617999999999</v>
      </c>
      <c r="D14" s="245">
        <v>202.33392000000001</v>
      </c>
      <c r="E14" s="245">
        <v>213.20404000000002</v>
      </c>
      <c r="F14" s="256">
        <v>200.53804666666667</v>
      </c>
      <c r="G14" s="95"/>
      <c r="H14" s="231">
        <v>6.9160000000000004</v>
      </c>
      <c r="I14" s="233">
        <v>7.0220000000000002</v>
      </c>
      <c r="J14" s="233">
        <v>7.1559999999999997</v>
      </c>
      <c r="K14" s="235">
        <v>7.0313333333333334</v>
      </c>
      <c r="L14" s="95"/>
      <c r="M14" s="307">
        <f t="shared" si="2"/>
        <v>26.905173510699825</v>
      </c>
      <c r="N14" s="308">
        <f t="shared" si="0"/>
        <v>28.814286528054684</v>
      </c>
      <c r="O14" s="308">
        <f t="shared" si="1"/>
        <v>29.793745108999445</v>
      </c>
      <c r="P14" s="311">
        <f t="shared" si="3"/>
        <v>28.504401715917982</v>
      </c>
      <c r="R14" s="96">
        <f t="shared" si="4"/>
        <v>1.4488962778465064</v>
      </c>
      <c r="S14" s="96">
        <f t="shared" si="5"/>
        <v>0</v>
      </c>
    </row>
    <row r="15" spans="1:21" ht="15" x14ac:dyDescent="0.25">
      <c r="A15" t="s">
        <v>140</v>
      </c>
      <c r="B15" t="s">
        <v>140</v>
      </c>
      <c r="C15" s="243">
        <v>48.037059999999997</v>
      </c>
      <c r="D15" s="245">
        <v>41.619050000000001</v>
      </c>
      <c r="E15" s="245">
        <v>41.927039999999998</v>
      </c>
      <c r="F15" s="256">
        <v>43.861049999999999</v>
      </c>
      <c r="G15" s="95"/>
      <c r="H15" s="231">
        <v>1.2410000000000001</v>
      </c>
      <c r="I15" s="233">
        <v>1.208</v>
      </c>
      <c r="J15" s="233">
        <v>1.222</v>
      </c>
      <c r="K15" s="235">
        <v>1.2236666666666667</v>
      </c>
      <c r="L15" s="95"/>
      <c r="M15" s="307">
        <f t="shared" si="2"/>
        <v>38.708348106365825</v>
      </c>
      <c r="N15" s="308">
        <f t="shared" si="0"/>
        <v>34.452855960264905</v>
      </c>
      <c r="O15" s="308">
        <f t="shared" si="1"/>
        <v>34.310180032733221</v>
      </c>
      <c r="P15" s="311">
        <f t="shared" si="3"/>
        <v>35.823794699787982</v>
      </c>
      <c r="R15" s="96">
        <f t="shared" si="4"/>
        <v>1.8209455268052315</v>
      </c>
      <c r="S15" s="96">
        <f t="shared" si="5"/>
        <v>1</v>
      </c>
    </row>
    <row r="16" spans="1:21" ht="15" x14ac:dyDescent="0.25">
      <c r="A16" t="s">
        <v>141</v>
      </c>
      <c r="B16" t="s">
        <v>141</v>
      </c>
      <c r="C16" s="243">
        <v>2.5353300000000001</v>
      </c>
      <c r="D16" s="245"/>
      <c r="E16" s="245">
        <v>11.979299999999999</v>
      </c>
      <c r="F16" s="256">
        <v>7.2573149999999993</v>
      </c>
      <c r="G16" s="95"/>
      <c r="H16" s="231">
        <v>2.242</v>
      </c>
      <c r="I16" s="233">
        <v>2.3050000000000002</v>
      </c>
      <c r="J16" s="233">
        <v>2.3660000000000001</v>
      </c>
      <c r="K16" s="235">
        <v>2.3043333333333336</v>
      </c>
      <c r="L16" s="95"/>
      <c r="M16" s="307">
        <f t="shared" si="2"/>
        <v>1.1308340767172169</v>
      </c>
      <c r="N16" s="308"/>
      <c r="O16" s="308">
        <f t="shared" si="1"/>
        <v>5.0631022823330509</v>
      </c>
      <c r="P16" s="311">
        <f t="shared" si="3"/>
        <v>3.0969681795251338</v>
      </c>
      <c r="R16" s="96">
        <f t="shared" si="4"/>
        <v>0.15742079811544391</v>
      </c>
      <c r="S16" s="96">
        <f t="shared" si="5"/>
        <v>1</v>
      </c>
    </row>
    <row r="17" spans="1:19" ht="15" x14ac:dyDescent="0.25">
      <c r="A17" t="s">
        <v>142</v>
      </c>
      <c r="B17" t="s">
        <v>142</v>
      </c>
      <c r="C17" s="243">
        <v>222.10167999999999</v>
      </c>
      <c r="D17" s="245">
        <v>244.58804000000001</v>
      </c>
      <c r="E17" s="245">
        <v>246.43697000000003</v>
      </c>
      <c r="F17" s="256">
        <v>237.70889666666667</v>
      </c>
      <c r="G17" s="95"/>
      <c r="H17" s="231">
        <v>12.345000000000001</v>
      </c>
      <c r="I17" s="233">
        <v>12.384</v>
      </c>
      <c r="J17" s="233">
        <v>12.478999999999999</v>
      </c>
      <c r="K17" s="235">
        <v>12.402666666666667</v>
      </c>
      <c r="L17" s="95"/>
      <c r="M17" s="307">
        <f t="shared" si="2"/>
        <v>17.991225597407855</v>
      </c>
      <c r="N17" s="308">
        <f t="shared" si="0"/>
        <v>19.750326227390183</v>
      </c>
      <c r="O17" s="308">
        <f t="shared" si="1"/>
        <v>19.748134465902719</v>
      </c>
      <c r="P17" s="311">
        <f t="shared" si="3"/>
        <v>19.16322876356692</v>
      </c>
      <c r="R17" s="96">
        <f t="shared" si="4"/>
        <v>0.97407870909803562</v>
      </c>
      <c r="S17" s="96">
        <f t="shared" si="5"/>
        <v>0</v>
      </c>
    </row>
    <row r="18" spans="1:19" ht="15" x14ac:dyDescent="0.25">
      <c r="A18" t="s">
        <v>143</v>
      </c>
      <c r="B18" t="s">
        <v>143</v>
      </c>
      <c r="C18" s="243">
        <v>1879.8652</v>
      </c>
      <c r="D18" s="245">
        <v>1744.00567</v>
      </c>
      <c r="E18" s="245">
        <v>1211.07582</v>
      </c>
      <c r="F18" s="256">
        <v>1611.6488966666666</v>
      </c>
      <c r="G18" s="95"/>
      <c r="H18" s="231">
        <v>162.95500000000001</v>
      </c>
      <c r="I18" s="233">
        <v>164.732</v>
      </c>
      <c r="J18" s="233">
        <v>167.65299999999999</v>
      </c>
      <c r="K18" s="235">
        <v>165.11333333333334</v>
      </c>
      <c r="L18" s="95"/>
      <c r="M18" s="307">
        <f t="shared" si="2"/>
        <v>11.536100150348254</v>
      </c>
      <c r="N18" s="308">
        <f t="shared" si="0"/>
        <v>10.586927069421849</v>
      </c>
      <c r="O18" s="308">
        <f t="shared" si="1"/>
        <v>7.2237050336110897</v>
      </c>
      <c r="P18" s="311">
        <f t="shared" si="3"/>
        <v>9.7822440844603964</v>
      </c>
      <c r="R18" s="96">
        <f t="shared" si="4"/>
        <v>0.49723748578261362</v>
      </c>
      <c r="S18" s="96">
        <f t="shared" si="5"/>
        <v>1</v>
      </c>
    </row>
    <row r="19" spans="1:19" ht="15" x14ac:dyDescent="0.25">
      <c r="A19" t="s">
        <v>196</v>
      </c>
      <c r="B19" t="s">
        <v>246</v>
      </c>
      <c r="C19" s="243">
        <v>1319.50875</v>
      </c>
      <c r="D19" s="245">
        <v>1373.8997400000001</v>
      </c>
      <c r="E19" s="245">
        <v>1344.25767</v>
      </c>
      <c r="F19" s="256">
        <v>1345.8887199999999</v>
      </c>
      <c r="G19" s="95"/>
      <c r="H19" s="231">
        <v>64.725999999999999</v>
      </c>
      <c r="I19" s="233">
        <v>65.403999999999996</v>
      </c>
      <c r="J19" s="233">
        <v>66.528999999999996</v>
      </c>
      <c r="K19" s="235">
        <v>65.552999999999997</v>
      </c>
      <c r="L19" s="95"/>
      <c r="M19" s="307">
        <f t="shared" si="2"/>
        <v>20.386069740135341</v>
      </c>
      <c r="N19" s="308">
        <f t="shared" si="0"/>
        <v>21.006356491957682</v>
      </c>
      <c r="O19" s="308">
        <f t="shared" si="1"/>
        <v>20.205589592508531</v>
      </c>
      <c r="P19" s="311">
        <f t="shared" si="3"/>
        <v>20.532671941533852</v>
      </c>
      <c r="R19" s="96">
        <f t="shared" si="4"/>
        <v>1.0436883484461414</v>
      </c>
      <c r="S19" s="96">
        <f t="shared" si="5"/>
        <v>0</v>
      </c>
    </row>
    <row r="20" spans="1:19" ht="15" x14ac:dyDescent="0.25">
      <c r="A20" t="s">
        <v>144</v>
      </c>
      <c r="B20" t="s">
        <v>144</v>
      </c>
      <c r="C20" s="243">
        <v>499.35718000000003</v>
      </c>
      <c r="D20" s="245">
        <v>551.55786000000001</v>
      </c>
      <c r="E20" s="245">
        <v>389.09021000000001</v>
      </c>
      <c r="F20" s="256">
        <v>480.00175000000007</v>
      </c>
      <c r="G20" s="95"/>
      <c r="H20" s="231">
        <v>58.661999999999999</v>
      </c>
      <c r="I20" s="233">
        <v>59.186999999999998</v>
      </c>
      <c r="J20" s="233">
        <v>59.811</v>
      </c>
      <c r="K20" s="235">
        <v>59.22</v>
      </c>
      <c r="L20" s="95"/>
      <c r="M20" s="307">
        <f t="shared" si="2"/>
        <v>8.5124472401213733</v>
      </c>
      <c r="N20" s="308">
        <f t="shared" si="0"/>
        <v>9.3189021237771819</v>
      </c>
      <c r="O20" s="308">
        <f t="shared" si="1"/>
        <v>6.5053286184815509</v>
      </c>
      <c r="P20" s="311">
        <f t="shared" si="3"/>
        <v>8.1122259941267014</v>
      </c>
      <c r="R20" s="96">
        <f t="shared" si="4"/>
        <v>0.41234943869655338</v>
      </c>
      <c r="S20" s="96">
        <f t="shared" si="5"/>
        <v>1</v>
      </c>
    </row>
    <row r="21" spans="1:19" ht="15" x14ac:dyDescent="0.25">
      <c r="A21" t="s">
        <v>197</v>
      </c>
      <c r="B21" t="s">
        <v>197</v>
      </c>
      <c r="C21" s="243">
        <v>1255.1510600000001</v>
      </c>
      <c r="D21" s="245">
        <v>1301.1956</v>
      </c>
      <c r="E21" s="245">
        <v>1422.3198300000001</v>
      </c>
      <c r="F21" s="256">
        <v>1326.2221633333336</v>
      </c>
      <c r="G21" s="95"/>
      <c r="H21" s="231">
        <v>88.421999999999997</v>
      </c>
      <c r="I21" s="233">
        <v>88.977999999999994</v>
      </c>
      <c r="J21" s="233">
        <v>89.561000000000007</v>
      </c>
      <c r="K21" s="235">
        <v>88.987000000000009</v>
      </c>
      <c r="L21" s="95"/>
      <c r="M21" s="307">
        <f t="shared" si="2"/>
        <v>14.195008708240033</v>
      </c>
      <c r="N21" s="308">
        <f t="shared" si="0"/>
        <v>14.623790150374251</v>
      </c>
      <c r="O21" s="308">
        <f t="shared" si="1"/>
        <v>15.881017742097566</v>
      </c>
      <c r="P21" s="311">
        <f t="shared" si="3"/>
        <v>14.899938866903952</v>
      </c>
      <c r="R21" s="96">
        <f t="shared" si="4"/>
        <v>0.75737306046812336</v>
      </c>
      <c r="S21" s="96">
        <f t="shared" si="5"/>
        <v>0</v>
      </c>
    </row>
    <row r="22" spans="1:19" ht="15" x14ac:dyDescent="0.25">
      <c r="A22" t="s">
        <v>145</v>
      </c>
      <c r="B22" t="s">
        <v>145</v>
      </c>
      <c r="C22" s="243">
        <v>266.78661</v>
      </c>
      <c r="D22" s="245">
        <v>329.82503000000003</v>
      </c>
      <c r="E22" s="245">
        <v>433.93453</v>
      </c>
      <c r="F22" s="256">
        <v>343.51539000000002</v>
      </c>
      <c r="G22" s="95"/>
      <c r="H22" s="231">
        <v>22.829000000000001</v>
      </c>
      <c r="I22" s="233">
        <v>23.111000000000001</v>
      </c>
      <c r="J22" s="233">
        <v>23.384</v>
      </c>
      <c r="K22" s="235">
        <v>23.108000000000001</v>
      </c>
      <c r="L22" s="95"/>
      <c r="M22" s="307">
        <f t="shared" si="2"/>
        <v>11.68630294800473</v>
      </c>
      <c r="N22" s="308">
        <f t="shared" si="0"/>
        <v>14.271343948768985</v>
      </c>
      <c r="O22" s="308">
        <f t="shared" si="1"/>
        <v>18.556899161820049</v>
      </c>
      <c r="P22" s="311">
        <f t="shared" si="3"/>
        <v>14.838182019531255</v>
      </c>
      <c r="R22" s="96">
        <f t="shared" si="4"/>
        <v>0.75423392191746697</v>
      </c>
      <c r="S22" s="96">
        <f t="shared" si="5"/>
        <v>0</v>
      </c>
    </row>
    <row r="23" spans="1:19" ht="15" x14ac:dyDescent="0.25">
      <c r="A23" t="s">
        <v>146</v>
      </c>
      <c r="B23" t="s">
        <v>247</v>
      </c>
      <c r="C23" s="243">
        <v>71.186409999999995</v>
      </c>
      <c r="D23" s="245">
        <v>76.923729999999992</v>
      </c>
      <c r="E23" s="245">
        <v>108.86172000000001</v>
      </c>
      <c r="F23" s="256">
        <v>85.657286666666664</v>
      </c>
      <c r="G23" s="95"/>
      <c r="H23" s="231">
        <v>3.2879999999999998</v>
      </c>
      <c r="I23" s="233">
        <v>3.3029999999999999</v>
      </c>
      <c r="J23" s="233">
        <v>3.3090000000000002</v>
      </c>
      <c r="K23" s="235">
        <v>3.2999999999999994</v>
      </c>
      <c r="L23" s="95"/>
      <c r="M23" s="307">
        <f t="shared" si="2"/>
        <v>21.650368004866181</v>
      </c>
      <c r="N23" s="308">
        <f t="shared" si="0"/>
        <v>23.289049349076596</v>
      </c>
      <c r="O23" s="308">
        <f t="shared" si="1"/>
        <v>32.89867633726201</v>
      </c>
      <c r="P23" s="311">
        <f t="shared" si="3"/>
        <v>25.946031230401598</v>
      </c>
      <c r="R23" s="96">
        <f t="shared" si="4"/>
        <v>1.3188527319141947</v>
      </c>
      <c r="S23" s="96">
        <f t="shared" si="5"/>
        <v>0</v>
      </c>
    </row>
    <row r="24" spans="1:19" ht="15" x14ac:dyDescent="0.25">
      <c r="A24" t="s">
        <v>147</v>
      </c>
      <c r="B24" t="s">
        <v>147</v>
      </c>
      <c r="C24" s="243">
        <v>351.17965000000004</v>
      </c>
      <c r="D24" s="245">
        <v>388.83614</v>
      </c>
      <c r="E24" s="245">
        <v>346.78219999999993</v>
      </c>
      <c r="F24" s="256">
        <v>362.26599666666669</v>
      </c>
      <c r="G24" s="95"/>
      <c r="H24" s="231">
        <v>29.756</v>
      </c>
      <c r="I24" s="233">
        <v>30.015999999999998</v>
      </c>
      <c r="J24" s="233">
        <v>30.396999999999998</v>
      </c>
      <c r="K24" s="235">
        <v>30.056333333333331</v>
      </c>
      <c r="L24" s="95"/>
      <c r="M24" s="307">
        <f t="shared" si="2"/>
        <v>11.801977752386074</v>
      </c>
      <c r="N24" s="308">
        <f t="shared" si="0"/>
        <v>12.954295708955225</v>
      </c>
      <c r="O24" s="308">
        <f t="shared" si="1"/>
        <v>11.408435042931867</v>
      </c>
      <c r="P24" s="311">
        <f t="shared" si="3"/>
        <v>12.054902834757721</v>
      </c>
      <c r="R24" s="96">
        <f t="shared" si="4"/>
        <v>0.61275812841663291</v>
      </c>
      <c r="S24" s="96">
        <f t="shared" si="5"/>
        <v>0</v>
      </c>
    </row>
    <row r="25" spans="1:19" ht="15" x14ac:dyDescent="0.25">
      <c r="A25" t="s">
        <v>148</v>
      </c>
      <c r="B25" t="s">
        <v>148</v>
      </c>
      <c r="C25" s="243">
        <v>680.08756000000005</v>
      </c>
      <c r="D25" s="245">
        <v>626.87370999999996</v>
      </c>
      <c r="E25" s="245">
        <v>615.19217999999989</v>
      </c>
      <c r="F25" s="256">
        <v>640.71781666666664</v>
      </c>
      <c r="G25" s="95"/>
      <c r="H25" s="231">
        <v>21.108000000000001</v>
      </c>
      <c r="I25" s="233">
        <v>21.369</v>
      </c>
      <c r="J25" s="233">
        <v>21.382000000000001</v>
      </c>
      <c r="K25" s="235">
        <v>21.286333333333335</v>
      </c>
      <c r="L25" s="95"/>
      <c r="M25" s="307">
        <f t="shared" si="2"/>
        <v>32.219422020087173</v>
      </c>
      <c r="N25" s="308">
        <f t="shared" si="0"/>
        <v>29.335659600355655</v>
      </c>
      <c r="O25" s="308">
        <f t="shared" si="1"/>
        <v>28.771498456645769</v>
      </c>
      <c r="P25" s="311">
        <f t="shared" si="3"/>
        <v>30.108860025696199</v>
      </c>
      <c r="R25" s="96">
        <f t="shared" si="4"/>
        <v>1.5304518809483023</v>
      </c>
      <c r="S25" s="96">
        <f t="shared" si="5"/>
        <v>1</v>
      </c>
    </row>
    <row r="26" spans="1:19" ht="15" x14ac:dyDescent="0.25">
      <c r="A26" t="s">
        <v>149</v>
      </c>
      <c r="B26" t="s">
        <v>149</v>
      </c>
      <c r="C26" s="243">
        <v>64.492660000000001</v>
      </c>
      <c r="D26" s="245">
        <v>62.935399999999994</v>
      </c>
      <c r="E26" s="245">
        <v>98.574269999999984</v>
      </c>
      <c r="F26" s="256">
        <v>75.334109999999995</v>
      </c>
      <c r="G26" s="95"/>
      <c r="H26" s="231">
        <v>3.7480000000000002</v>
      </c>
      <c r="I26" s="233">
        <v>3.7450000000000001</v>
      </c>
      <c r="J26" s="233">
        <v>3.7730000000000001</v>
      </c>
      <c r="K26" s="235">
        <v>3.7553333333333332</v>
      </c>
      <c r="L26" s="95"/>
      <c r="M26" s="307">
        <f t="shared" si="2"/>
        <v>17.207219850586981</v>
      </c>
      <c r="N26" s="308">
        <f t="shared" si="0"/>
        <v>16.805180240320425</v>
      </c>
      <c r="O26" s="308">
        <f t="shared" si="1"/>
        <v>26.126231115822947</v>
      </c>
      <c r="P26" s="311">
        <f t="shared" si="3"/>
        <v>20.04621040224345</v>
      </c>
      <c r="R26" s="96">
        <f t="shared" si="4"/>
        <v>1.0189612090864777</v>
      </c>
      <c r="S26" s="96">
        <f t="shared" si="5"/>
        <v>0</v>
      </c>
    </row>
    <row r="27" spans="1:19" ht="15" x14ac:dyDescent="0.25">
      <c r="A27" t="s">
        <v>150</v>
      </c>
      <c r="B27" t="s">
        <v>150</v>
      </c>
      <c r="C27" s="243">
        <v>826.04990999999995</v>
      </c>
      <c r="D27" s="245">
        <v>769.53566999999998</v>
      </c>
      <c r="E27" s="245">
        <v>809.72950000000003</v>
      </c>
      <c r="F27" s="256">
        <v>801.77169333333325</v>
      </c>
      <c r="G27" s="95"/>
      <c r="H27" s="231">
        <v>47.427</v>
      </c>
      <c r="I27" s="233">
        <v>47.625999999999998</v>
      </c>
      <c r="J27" s="233">
        <v>47.725000000000001</v>
      </c>
      <c r="K27" s="235">
        <v>47.592666666666666</v>
      </c>
      <c r="L27" s="95"/>
      <c r="M27" s="307">
        <f t="shared" si="2"/>
        <v>17.417292048832941</v>
      </c>
      <c r="N27" s="308">
        <f t="shared" si="0"/>
        <v>16.157890018057365</v>
      </c>
      <c r="O27" s="308">
        <f t="shared" si="1"/>
        <v>16.966568884232583</v>
      </c>
      <c r="P27" s="311">
        <f t="shared" si="3"/>
        <v>16.847250317040963</v>
      </c>
      <c r="R27" s="96">
        <f t="shared" si="4"/>
        <v>0.85635609965030657</v>
      </c>
      <c r="S27" s="96">
        <f t="shared" si="5"/>
        <v>0</v>
      </c>
    </row>
    <row r="28" spans="1:19" ht="15" x14ac:dyDescent="0.25">
      <c r="A28" t="s">
        <v>151</v>
      </c>
      <c r="B28" t="s">
        <v>151</v>
      </c>
      <c r="C28" s="243">
        <v>259.08330999999998</v>
      </c>
      <c r="D28" s="245">
        <v>303.40171999999995</v>
      </c>
      <c r="E28" s="245">
        <v>230.43809999999996</v>
      </c>
      <c r="F28" s="256">
        <v>264.30770999999999</v>
      </c>
      <c r="G28" s="95"/>
      <c r="H28" s="231">
        <v>11.353999999999999</v>
      </c>
      <c r="I28" s="233">
        <v>11.552</v>
      </c>
      <c r="J28" s="233">
        <v>11.632</v>
      </c>
      <c r="K28" s="235">
        <v>11.512666666666666</v>
      </c>
      <c r="L28" s="95"/>
      <c r="M28" s="307">
        <f t="shared" si="2"/>
        <v>22.818681521930596</v>
      </c>
      <c r="N28" s="308">
        <f t="shared" si="0"/>
        <v>26.263999307479221</v>
      </c>
      <c r="O28" s="308">
        <f t="shared" si="1"/>
        <v>19.810703232462171</v>
      </c>
      <c r="P28" s="311">
        <f t="shared" si="3"/>
        <v>22.964461353957329</v>
      </c>
      <c r="R28" s="96">
        <f t="shared" si="4"/>
        <v>1.1672977005483927</v>
      </c>
      <c r="S28" s="96">
        <f t="shared" si="5"/>
        <v>0</v>
      </c>
    </row>
    <row r="29" spans="1:19" ht="15" x14ac:dyDescent="0.25">
      <c r="A29" t="s">
        <v>152</v>
      </c>
      <c r="B29" t="s">
        <v>152</v>
      </c>
      <c r="C29" s="243">
        <v>151.35370999999998</v>
      </c>
      <c r="D29" s="245">
        <v>97.645959999999988</v>
      </c>
      <c r="E29" s="245">
        <v>116.65209</v>
      </c>
      <c r="F29" s="256">
        <v>121.88391999999999</v>
      </c>
      <c r="G29" s="95"/>
      <c r="H29" s="231">
        <v>22.195</v>
      </c>
      <c r="I29" s="233">
        <v>22.442</v>
      </c>
      <c r="J29" s="233">
        <v>22.527999999999999</v>
      </c>
      <c r="K29" s="235">
        <v>22.388333333333332</v>
      </c>
      <c r="L29" s="95"/>
      <c r="M29" s="307">
        <f t="shared" si="2"/>
        <v>6.8192705564316274</v>
      </c>
      <c r="N29" s="308">
        <f t="shared" si="0"/>
        <v>4.3510364495143028</v>
      </c>
      <c r="O29" s="308">
        <f t="shared" si="1"/>
        <v>5.1780934836647727</v>
      </c>
      <c r="P29" s="311">
        <f t="shared" si="3"/>
        <v>5.4494668298702349</v>
      </c>
      <c r="R29" s="96">
        <f t="shared" si="4"/>
        <v>0.2769997519940125</v>
      </c>
      <c r="S29" s="96">
        <f t="shared" si="5"/>
        <v>1</v>
      </c>
    </row>
    <row r="30" spans="1:19" ht="15" x14ac:dyDescent="0.25">
      <c r="A30" t="s">
        <v>153</v>
      </c>
      <c r="B30" t="s">
        <v>248</v>
      </c>
      <c r="C30" s="243">
        <v>27.910799999999998</v>
      </c>
      <c r="D30" s="245">
        <v>38.851380000000006</v>
      </c>
      <c r="E30" s="245">
        <v>34.433529999999998</v>
      </c>
      <c r="F30" s="256">
        <v>33.731903333333328</v>
      </c>
      <c r="G30" s="95"/>
      <c r="H30" s="231">
        <v>2.6970000000000001</v>
      </c>
      <c r="I30" s="233">
        <v>2.6970000000000001</v>
      </c>
      <c r="J30" s="233">
        <v>2.7</v>
      </c>
      <c r="K30" s="235">
        <v>2.6980000000000004</v>
      </c>
      <c r="L30" s="95"/>
      <c r="M30" s="307">
        <f t="shared" si="2"/>
        <v>10.348832035595105</v>
      </c>
      <c r="N30" s="308">
        <f t="shared" si="0"/>
        <v>14.405406006674085</v>
      </c>
      <c r="O30" s="308">
        <f t="shared" si="1"/>
        <v>12.753159259259258</v>
      </c>
      <c r="P30" s="311">
        <f t="shared" si="3"/>
        <v>12.502465767176149</v>
      </c>
      <c r="R30" s="96">
        <f t="shared" si="4"/>
        <v>0.63550802765486158</v>
      </c>
      <c r="S30" s="96">
        <f t="shared" si="5"/>
        <v>0</v>
      </c>
    </row>
    <row r="31" spans="1:19" ht="15" x14ac:dyDescent="0.25">
      <c r="A31" t="s">
        <v>198</v>
      </c>
      <c r="B31" t="s">
        <v>249</v>
      </c>
      <c r="C31" s="244">
        <v>25304.397990000001</v>
      </c>
      <c r="D31" s="248">
        <v>31447.275740000001</v>
      </c>
      <c r="E31" s="248">
        <v>28775.313380000003</v>
      </c>
      <c r="F31" s="258">
        <v>28508.995703333334</v>
      </c>
      <c r="G31" s="95"/>
      <c r="H31" s="231">
        <v>1320.134</v>
      </c>
      <c r="I31" s="233">
        <v>1333.961</v>
      </c>
      <c r="J31" s="233">
        <v>1344.318</v>
      </c>
      <c r="K31" s="235">
        <v>1332.8043333333335</v>
      </c>
      <c r="L31" s="95"/>
      <c r="M31" s="307">
        <f t="shared" si="2"/>
        <v>19.168052629505794</v>
      </c>
      <c r="N31" s="308">
        <f t="shared" si="0"/>
        <v>23.574359175418174</v>
      </c>
      <c r="O31" s="308">
        <f t="shared" si="1"/>
        <v>21.405138799004405</v>
      </c>
      <c r="P31" s="311">
        <f t="shared" si="3"/>
        <v>21.382516867976125</v>
      </c>
      <c r="R31" s="96">
        <f t="shared" si="4"/>
        <v>1.0868864889628504</v>
      </c>
      <c r="S31" s="96">
        <f t="shared" si="5"/>
        <v>0</v>
      </c>
    </row>
    <row r="32" spans="1:19" ht="15" x14ac:dyDescent="0.25">
      <c r="A32" t="s">
        <v>154</v>
      </c>
      <c r="B32" t="s">
        <v>154</v>
      </c>
      <c r="C32" s="243">
        <v>17.955089999999998</v>
      </c>
      <c r="D32" s="245">
        <v>15.62753</v>
      </c>
      <c r="E32" s="245">
        <v>8.0716000000000001</v>
      </c>
      <c r="F32" s="256">
        <v>13.884739999999999</v>
      </c>
      <c r="G32" s="95"/>
      <c r="H32" s="231">
        <v>1.254</v>
      </c>
      <c r="I32" s="233">
        <v>1.262</v>
      </c>
      <c r="J32" s="233">
        <v>1.244</v>
      </c>
      <c r="K32" s="235">
        <v>1.2533333333333332</v>
      </c>
      <c r="L32" s="95"/>
      <c r="M32" s="307">
        <f t="shared" si="2"/>
        <v>14.318253588516745</v>
      </c>
      <c r="N32" s="308">
        <f t="shared" si="0"/>
        <v>12.383145800316957</v>
      </c>
      <c r="O32" s="308">
        <f t="shared" si="1"/>
        <v>6.4884244372990354</v>
      </c>
      <c r="P32" s="311">
        <f t="shared" si="3"/>
        <v>11.063274608710913</v>
      </c>
      <c r="R32" s="96">
        <f t="shared" si="4"/>
        <v>0.56235305554241755</v>
      </c>
      <c r="S32" s="96">
        <f t="shared" si="5"/>
        <v>0</v>
      </c>
    </row>
    <row r="33" spans="1:19" ht="15" x14ac:dyDescent="0.25">
      <c r="A33" t="s">
        <v>155</v>
      </c>
      <c r="B33" t="s">
        <v>155</v>
      </c>
      <c r="C33" s="243">
        <v>44.341270000000002</v>
      </c>
      <c r="D33" s="245">
        <v>46.024920000000002</v>
      </c>
      <c r="E33" s="245">
        <v>34.79862</v>
      </c>
      <c r="F33" s="256">
        <v>41.721603333333334</v>
      </c>
      <c r="G33" s="95"/>
      <c r="H33" s="231">
        <v>5.5339999999999998</v>
      </c>
      <c r="I33" s="233">
        <v>5.5469999999999997</v>
      </c>
      <c r="J33" s="233">
        <v>5.5490000000000004</v>
      </c>
      <c r="K33" s="235">
        <v>5.543333333333333</v>
      </c>
      <c r="L33" s="95"/>
      <c r="M33" s="307">
        <f t="shared" si="2"/>
        <v>8.0125171666064343</v>
      </c>
      <c r="N33" s="308">
        <f t="shared" si="0"/>
        <v>8.2972633856138458</v>
      </c>
      <c r="O33" s="308">
        <f t="shared" si="1"/>
        <v>6.2711515588394304</v>
      </c>
      <c r="P33" s="311">
        <f t="shared" si="3"/>
        <v>7.5269773703532374</v>
      </c>
      <c r="R33" s="96">
        <f t="shared" si="4"/>
        <v>0.38260089104937983</v>
      </c>
      <c r="S33" s="96">
        <f t="shared" si="5"/>
        <v>1</v>
      </c>
    </row>
    <row r="34" spans="1:19" ht="15" x14ac:dyDescent="0.25">
      <c r="A34" t="s">
        <v>199</v>
      </c>
      <c r="B34" t="s">
        <v>199</v>
      </c>
      <c r="C34" s="243">
        <v>2793.10158</v>
      </c>
      <c r="D34" s="245">
        <v>2535.6312300000004</v>
      </c>
      <c r="E34" s="245">
        <v>2355.2633500000002</v>
      </c>
      <c r="F34" s="256">
        <v>2561.3320533333335</v>
      </c>
      <c r="G34" s="95"/>
      <c r="H34" s="231">
        <v>331.77699999999999</v>
      </c>
      <c r="I34" s="233">
        <v>335.32</v>
      </c>
      <c r="J34" s="233">
        <v>339.77100000000002</v>
      </c>
      <c r="K34" s="235">
        <v>335.62266666666665</v>
      </c>
      <c r="L34" s="95"/>
      <c r="M34" s="307">
        <f t="shared" si="2"/>
        <v>8.4186112358602312</v>
      </c>
      <c r="N34" s="308">
        <f t="shared" si="0"/>
        <v>7.5618252117380429</v>
      </c>
      <c r="O34" s="308">
        <f t="shared" si="1"/>
        <v>6.9319139950142894</v>
      </c>
      <c r="P34" s="311">
        <f t="shared" si="3"/>
        <v>7.6374501475375212</v>
      </c>
      <c r="R34" s="96">
        <f t="shared" si="4"/>
        <v>0.38821629028704524</v>
      </c>
      <c r="S34" s="96">
        <f t="shared" si="5"/>
        <v>1</v>
      </c>
    </row>
    <row r="35" spans="1:19" ht="15" x14ac:dyDescent="0.25">
      <c r="A35" t="s">
        <v>156</v>
      </c>
      <c r="B35" t="s">
        <v>156</v>
      </c>
      <c r="C35" s="243">
        <v>294.16687999999999</v>
      </c>
      <c r="D35" s="245">
        <v>307.93425999999999</v>
      </c>
      <c r="E35" s="245">
        <v>291.09434000000005</v>
      </c>
      <c r="F35" s="256">
        <v>297.73182666666668</v>
      </c>
      <c r="G35" s="95"/>
      <c r="H35" s="231">
        <v>17.228000000000002</v>
      </c>
      <c r="I35" s="233">
        <v>18.163</v>
      </c>
      <c r="J35" s="233">
        <v>18.632000000000001</v>
      </c>
      <c r="K35" s="235">
        <v>18.007666666666669</v>
      </c>
      <c r="L35" s="95"/>
      <c r="M35" s="307">
        <f t="shared" si="2"/>
        <v>17.074929185047594</v>
      </c>
      <c r="N35" s="308">
        <f t="shared" si="0"/>
        <v>16.953931619225898</v>
      </c>
      <c r="O35" s="308">
        <f t="shared" si="1"/>
        <v>15.623354443967369</v>
      </c>
      <c r="P35" s="311">
        <f t="shared" si="3"/>
        <v>16.550738416080289</v>
      </c>
      <c r="R35" s="96">
        <f t="shared" si="4"/>
        <v>0.8412842172820757</v>
      </c>
      <c r="S35" s="96">
        <f t="shared" si="5"/>
        <v>0</v>
      </c>
    </row>
    <row r="36" spans="1:19" ht="15" x14ac:dyDescent="0.25">
      <c r="A36" t="s">
        <v>157</v>
      </c>
      <c r="B36" t="s">
        <v>157</v>
      </c>
      <c r="C36" s="243">
        <v>532.16</v>
      </c>
      <c r="D36" s="245">
        <v>623.18899999999996</v>
      </c>
      <c r="E36" s="245">
        <v>659.15637000000004</v>
      </c>
      <c r="F36" s="256">
        <v>604.83512333333329</v>
      </c>
      <c r="G36" s="95"/>
      <c r="H36" s="231">
        <v>27.582000000000001</v>
      </c>
      <c r="I36" s="233">
        <v>27.658000000000001</v>
      </c>
      <c r="J36" s="233">
        <v>27.777999999999999</v>
      </c>
      <c r="K36" s="235">
        <v>27.672666666666668</v>
      </c>
      <c r="L36" s="95"/>
      <c r="M36" s="307">
        <f t="shared" si="2"/>
        <v>19.293742295700092</v>
      </c>
      <c r="N36" s="308">
        <f t="shared" si="0"/>
        <v>22.531961819365101</v>
      </c>
      <c r="O36" s="308">
        <f t="shared" si="1"/>
        <v>23.729439484484125</v>
      </c>
      <c r="P36" s="311">
        <f t="shared" si="3"/>
        <v>21.85171453318311</v>
      </c>
      <c r="R36" s="96">
        <f t="shared" si="4"/>
        <v>1.1107360949804725</v>
      </c>
      <c r="S36" s="96">
        <f t="shared" si="5"/>
        <v>0</v>
      </c>
    </row>
    <row r="37" spans="1:19" ht="15" x14ac:dyDescent="0.25">
      <c r="A37" t="s">
        <v>158</v>
      </c>
      <c r="B37" t="s">
        <v>158</v>
      </c>
      <c r="C37" s="243">
        <v>1536.8605099999997</v>
      </c>
      <c r="D37" s="245">
        <v>1490.5511399999998</v>
      </c>
      <c r="E37" s="245">
        <v>1685.2593100000001</v>
      </c>
      <c r="F37" s="256">
        <v>1570.8903199999997</v>
      </c>
      <c r="G37" s="95"/>
      <c r="H37" s="231">
        <v>95.757999999999996</v>
      </c>
      <c r="I37" s="233">
        <v>96.828000000000003</v>
      </c>
      <c r="J37" s="233">
        <v>97.695999999999998</v>
      </c>
      <c r="K37" s="235">
        <v>96.76066666666668</v>
      </c>
      <c r="L37" s="95"/>
      <c r="M37" s="307">
        <f t="shared" si="2"/>
        <v>16.049421562689279</v>
      </c>
      <c r="N37" s="308">
        <f t="shared" si="0"/>
        <v>15.393802825628947</v>
      </c>
      <c r="O37" s="308">
        <f t="shared" si="1"/>
        <v>17.250033880609237</v>
      </c>
      <c r="P37" s="311">
        <f t="shared" si="3"/>
        <v>16.231086089642488</v>
      </c>
      <c r="R37" s="96">
        <f t="shared" si="4"/>
        <v>0.82503609284864587</v>
      </c>
      <c r="S37" s="96">
        <f t="shared" si="5"/>
        <v>0</v>
      </c>
    </row>
    <row r="38" spans="1:19" ht="15" x14ac:dyDescent="0.25">
      <c r="A38" t="s">
        <v>159</v>
      </c>
      <c r="B38" t="s">
        <v>159</v>
      </c>
      <c r="C38" s="243">
        <v>287.24513000000002</v>
      </c>
      <c r="D38" s="245">
        <v>293.06865000000005</v>
      </c>
      <c r="E38" s="245">
        <v>282.35313000000002</v>
      </c>
      <c r="F38" s="256">
        <v>287.55563666666671</v>
      </c>
      <c r="G38" s="95"/>
      <c r="H38" s="231">
        <v>10.349</v>
      </c>
      <c r="I38" s="233">
        <v>10.45</v>
      </c>
      <c r="J38" s="233">
        <v>10.545999999999999</v>
      </c>
      <c r="K38" s="235">
        <v>10.448333333333332</v>
      </c>
      <c r="L38" s="95"/>
      <c r="M38" s="307">
        <f t="shared" si="2"/>
        <v>27.755834380133347</v>
      </c>
      <c r="N38" s="308">
        <f t="shared" si="0"/>
        <v>28.044846889952158</v>
      </c>
      <c r="O38" s="308">
        <f t="shared" si="1"/>
        <v>26.773480940641004</v>
      </c>
      <c r="P38" s="311">
        <f t="shared" si="3"/>
        <v>27.524720736908836</v>
      </c>
      <c r="R38" s="96">
        <f t="shared" si="4"/>
        <v>1.3990984908903012</v>
      </c>
      <c r="S38" s="96">
        <f t="shared" si="5"/>
        <v>0</v>
      </c>
    </row>
    <row r="39" spans="1:19" ht="15" x14ac:dyDescent="0.25">
      <c r="A39" t="s">
        <v>200</v>
      </c>
      <c r="B39" t="s">
        <v>160</v>
      </c>
      <c r="C39" s="243">
        <v>162.66362000000001</v>
      </c>
      <c r="D39" s="245">
        <v>176.58001999999999</v>
      </c>
      <c r="E39" s="245">
        <v>168.77850000000001</v>
      </c>
      <c r="F39" s="256">
        <v>169.34071333333335</v>
      </c>
      <c r="G39" s="95"/>
      <c r="H39" s="231">
        <v>13.491</v>
      </c>
      <c r="I39" s="233">
        <v>13.644</v>
      </c>
      <c r="J39" s="233">
        <v>13.762</v>
      </c>
      <c r="K39" s="235">
        <v>13.632333333333333</v>
      </c>
      <c r="L39" s="95"/>
      <c r="M39" s="307">
        <f t="shared" si="2"/>
        <v>12.057195167148471</v>
      </c>
      <c r="N39" s="308">
        <f t="shared" si="0"/>
        <v>12.941953972442098</v>
      </c>
      <c r="O39" s="308">
        <f t="shared" si="1"/>
        <v>12.26409678825752</v>
      </c>
      <c r="P39" s="311">
        <f t="shared" si="3"/>
        <v>12.421081975949363</v>
      </c>
      <c r="R39" s="96">
        <f t="shared" si="4"/>
        <v>0.63137123947173412</v>
      </c>
      <c r="S39" s="96">
        <f t="shared" si="5"/>
        <v>0</v>
      </c>
    </row>
    <row r="40" spans="1:19" ht="15" x14ac:dyDescent="0.25">
      <c r="A40" t="s">
        <v>161</v>
      </c>
      <c r="B40" t="s">
        <v>161</v>
      </c>
      <c r="C40" s="243">
        <v>2892.4093399999997</v>
      </c>
      <c r="D40" s="245">
        <v>3028.2990599999994</v>
      </c>
      <c r="E40" s="245">
        <v>3309.7262300000007</v>
      </c>
      <c r="F40" s="256">
        <v>3076.8115433333332</v>
      </c>
      <c r="G40" s="95"/>
      <c r="H40" s="231">
        <v>157.18799999999999</v>
      </c>
      <c r="I40" s="233">
        <v>159.03899999999999</v>
      </c>
      <c r="J40" s="233">
        <v>160.59800000000001</v>
      </c>
      <c r="K40" s="235">
        <v>158.94166666666666</v>
      </c>
      <c r="L40" s="95"/>
      <c r="M40" s="307">
        <f t="shared" si="2"/>
        <v>18.400955161971652</v>
      </c>
      <c r="N40" s="308">
        <f t="shared" si="0"/>
        <v>19.041235545998148</v>
      </c>
      <c r="O40" s="308">
        <f t="shared" si="1"/>
        <v>20.608763683233917</v>
      </c>
      <c r="P40" s="311">
        <f t="shared" si="3"/>
        <v>19.350318130401238</v>
      </c>
      <c r="R40" s="96">
        <f t="shared" si="4"/>
        <v>0.98358857672944522</v>
      </c>
      <c r="S40" s="96">
        <f t="shared" si="5"/>
        <v>0</v>
      </c>
    </row>
    <row r="41" spans="1:19" ht="15" x14ac:dyDescent="0.25">
      <c r="A41" t="s">
        <v>162</v>
      </c>
      <c r="B41" t="s">
        <v>162</v>
      </c>
      <c r="C41" s="243">
        <v>655.96699999999998</v>
      </c>
      <c r="D41" s="245">
        <v>679.71</v>
      </c>
      <c r="E41" s="245">
        <v>636.55200000000002</v>
      </c>
      <c r="F41" s="256">
        <v>657.40966666666679</v>
      </c>
      <c r="G41" s="95"/>
      <c r="H41" s="231">
        <v>37.895000000000003</v>
      </c>
      <c r="I41" s="233">
        <v>39.579000000000001</v>
      </c>
      <c r="J41" s="233">
        <v>40.387999999999998</v>
      </c>
      <c r="K41" s="235">
        <v>39.287333333333329</v>
      </c>
      <c r="L41" s="95"/>
      <c r="M41" s="307">
        <f t="shared" si="2"/>
        <v>17.310120068610633</v>
      </c>
      <c r="N41" s="308">
        <f t="shared" si="0"/>
        <v>17.173501099067689</v>
      </c>
      <c r="O41" s="308">
        <f t="shared" si="1"/>
        <v>15.760919084876697</v>
      </c>
      <c r="P41" s="311">
        <f t="shared" si="3"/>
        <v>16.748180084185005</v>
      </c>
      <c r="R41" s="96">
        <f t="shared" si="4"/>
        <v>0.85132029875678261</v>
      </c>
      <c r="S41" s="96">
        <f t="shared" si="5"/>
        <v>0</v>
      </c>
    </row>
    <row r="42" spans="1:19" ht="15" x14ac:dyDescent="0.25">
      <c r="A42" t="s">
        <v>163</v>
      </c>
      <c r="B42" t="s">
        <v>250</v>
      </c>
      <c r="C42" s="243">
        <v>897.29647</v>
      </c>
      <c r="D42" s="245">
        <v>789.26542999999992</v>
      </c>
      <c r="E42" s="245">
        <v>925.63976000000002</v>
      </c>
      <c r="F42" s="256">
        <v>870.73388666666654</v>
      </c>
      <c r="G42" s="95"/>
      <c r="H42" s="231">
        <v>42.978999999999999</v>
      </c>
      <c r="I42" s="233">
        <v>43.524000000000001</v>
      </c>
      <c r="J42" s="233">
        <v>43.930999999999997</v>
      </c>
      <c r="K42" s="235">
        <v>43.478000000000002</v>
      </c>
      <c r="L42" s="95"/>
      <c r="M42" s="307">
        <f t="shared" si="2"/>
        <v>20.877555783056842</v>
      </c>
      <c r="N42" s="308">
        <f t="shared" si="0"/>
        <v>18.134027892656924</v>
      </c>
      <c r="O42" s="308">
        <f t="shared" si="1"/>
        <v>21.070309348751454</v>
      </c>
      <c r="P42" s="311">
        <f t="shared" si="3"/>
        <v>20.027297674821739</v>
      </c>
      <c r="R42" s="96">
        <f t="shared" si="4"/>
        <v>1.0179998635147185</v>
      </c>
      <c r="S42" s="96">
        <f t="shared" si="5"/>
        <v>0</v>
      </c>
    </row>
    <row r="43" spans="1:19" ht="15" x14ac:dyDescent="0.25">
      <c r="A43" t="s">
        <v>164</v>
      </c>
      <c r="B43" t="s">
        <v>164</v>
      </c>
      <c r="C43" s="243">
        <v>929.66998999999998</v>
      </c>
      <c r="D43" s="245">
        <v>989.63424999999995</v>
      </c>
      <c r="E43" s="245">
        <v>984.08555000000001</v>
      </c>
      <c r="F43" s="256">
        <v>967.79659666666669</v>
      </c>
      <c r="G43" s="95"/>
      <c r="H43" s="231">
        <v>54.918999999999997</v>
      </c>
      <c r="I43" s="233">
        <v>55.593000000000004</v>
      </c>
      <c r="J43" s="233">
        <v>56.067</v>
      </c>
      <c r="K43" s="235">
        <v>55.526333333333334</v>
      </c>
      <c r="L43" s="95"/>
      <c r="M43" s="307">
        <f t="shared" si="2"/>
        <v>16.928021085598793</v>
      </c>
      <c r="N43" s="308">
        <f t="shared" si="0"/>
        <v>17.801418344036119</v>
      </c>
      <c r="O43" s="308">
        <f t="shared" si="1"/>
        <v>17.551956587654058</v>
      </c>
      <c r="P43" s="311">
        <f t="shared" si="3"/>
        <v>17.427132005762989</v>
      </c>
      <c r="R43" s="96">
        <f t="shared" si="4"/>
        <v>0.88583184268656523</v>
      </c>
      <c r="S43" s="96">
        <f t="shared" si="5"/>
        <v>0</v>
      </c>
    </row>
    <row r="44" spans="1:19" ht="15" x14ac:dyDescent="0.25">
      <c r="A44" t="s">
        <v>165</v>
      </c>
      <c r="B44" t="s">
        <v>165</v>
      </c>
      <c r="C44" s="243">
        <v>175.90652000000003</v>
      </c>
      <c r="D44" s="245">
        <v>189.92078000000001</v>
      </c>
      <c r="E44" s="245">
        <v>183.19147000000001</v>
      </c>
      <c r="F44" s="256">
        <v>183.00625666666667</v>
      </c>
      <c r="G44" s="95"/>
      <c r="H44" s="231">
        <v>9.3770000000000007</v>
      </c>
      <c r="I44" s="233">
        <v>9.4610000000000003</v>
      </c>
      <c r="J44" s="233">
        <v>9.5579999999999998</v>
      </c>
      <c r="K44" s="235">
        <v>9.4653333333333336</v>
      </c>
      <c r="L44" s="95"/>
      <c r="M44" s="307">
        <f t="shared" si="2"/>
        <v>18.759360136504213</v>
      </c>
      <c r="N44" s="308">
        <f t="shared" si="0"/>
        <v>20.074070394250079</v>
      </c>
      <c r="O44" s="308">
        <f t="shared" si="1"/>
        <v>19.166297342540283</v>
      </c>
      <c r="P44" s="311">
        <f t="shared" si="3"/>
        <v>19.333242624431524</v>
      </c>
      <c r="R44" s="96">
        <f t="shared" si="4"/>
        <v>0.98272061825452484</v>
      </c>
      <c r="S44" s="96">
        <f t="shared" si="5"/>
        <v>0</v>
      </c>
    </row>
    <row r="45" spans="1:19" ht="15" x14ac:dyDescent="0.25">
      <c r="A45" t="s">
        <v>166</v>
      </c>
      <c r="B45" t="s">
        <v>166</v>
      </c>
      <c r="C45" s="243">
        <v>579.13695999999993</v>
      </c>
      <c r="D45" s="245">
        <v>530.07391999999993</v>
      </c>
      <c r="E45" s="245">
        <v>578.33856000000003</v>
      </c>
      <c r="F45" s="256">
        <v>562.51647999999989</v>
      </c>
      <c r="G45" s="95"/>
      <c r="H45" s="231">
        <v>24.117000000000001</v>
      </c>
      <c r="I45" s="233">
        <v>24.172000000000001</v>
      </c>
      <c r="J45" s="233">
        <v>24.199000000000002</v>
      </c>
      <c r="K45" s="235">
        <v>24.162666666666667</v>
      </c>
      <c r="L45" s="95"/>
      <c r="M45" s="307">
        <f t="shared" si="2"/>
        <v>24.013640170833849</v>
      </c>
      <c r="N45" s="308">
        <f t="shared" si="0"/>
        <v>21.929253681946051</v>
      </c>
      <c r="O45" s="308">
        <f t="shared" si="1"/>
        <v>23.899275176660193</v>
      </c>
      <c r="P45" s="311">
        <f t="shared" si="3"/>
        <v>23.280723009813368</v>
      </c>
      <c r="R45" s="96">
        <f t="shared" si="4"/>
        <v>1.1833734751098877</v>
      </c>
      <c r="S45" s="96">
        <f t="shared" si="5"/>
        <v>0</v>
      </c>
    </row>
    <row r="46" spans="1:19" ht="15" x14ac:dyDescent="0.25">
      <c r="A46" t="s">
        <v>167</v>
      </c>
      <c r="B46" t="s">
        <v>167</v>
      </c>
      <c r="C46" s="243">
        <v>224.11819</v>
      </c>
      <c r="D46" s="245">
        <v>255.81666999999999</v>
      </c>
      <c r="E46" s="245">
        <v>269.69702000000001</v>
      </c>
      <c r="F46" s="256">
        <v>249.87729333333331</v>
      </c>
      <c r="G46" s="95"/>
      <c r="H46" s="231">
        <v>5.98</v>
      </c>
      <c r="I46" s="233">
        <v>5.9189999999999996</v>
      </c>
      <c r="J46" s="233">
        <v>5.9770000000000003</v>
      </c>
      <c r="K46" s="235">
        <v>5.9586666666666668</v>
      </c>
      <c r="L46" s="95"/>
      <c r="M46" s="307">
        <f t="shared" si="2"/>
        <v>37.47795819397993</v>
      </c>
      <c r="N46" s="308">
        <f t="shared" si="0"/>
        <v>43.219575941882077</v>
      </c>
      <c r="O46" s="308">
        <f t="shared" si="1"/>
        <v>45.122472812447718</v>
      </c>
      <c r="P46" s="311">
        <f t="shared" si="3"/>
        <v>41.940002316103239</v>
      </c>
      <c r="R46" s="96">
        <f t="shared" si="4"/>
        <v>2.1318361232167633</v>
      </c>
      <c r="S46" s="96">
        <f t="shared" si="5"/>
        <v>1</v>
      </c>
    </row>
    <row r="47" spans="1:19" ht="15" x14ac:dyDescent="0.25">
      <c r="A47" t="s">
        <v>168</v>
      </c>
      <c r="B47" t="s">
        <v>251</v>
      </c>
      <c r="C47" s="243">
        <v>583.52435000000003</v>
      </c>
      <c r="D47" s="245">
        <v>1247.7848900000001</v>
      </c>
      <c r="E47" s="245">
        <v>1362.0805499999999</v>
      </c>
      <c r="F47" s="256">
        <v>1064.4632633333333</v>
      </c>
      <c r="G47" s="95"/>
      <c r="H47" s="231">
        <v>70.492000000000004</v>
      </c>
      <c r="I47" s="233">
        <v>72.108999999999995</v>
      </c>
      <c r="J47" s="233">
        <v>73.134</v>
      </c>
      <c r="K47" s="235">
        <v>71.911666666666676</v>
      </c>
      <c r="L47" s="95"/>
      <c r="M47" s="307">
        <f t="shared" si="2"/>
        <v>8.2778804687056677</v>
      </c>
      <c r="N47" s="308">
        <f t="shared" si="0"/>
        <v>17.304149135336786</v>
      </c>
      <c r="O47" s="308">
        <f t="shared" si="1"/>
        <v>18.624450324062678</v>
      </c>
      <c r="P47" s="311">
        <f t="shared" si="3"/>
        <v>14.735493309368378</v>
      </c>
      <c r="R47" s="96">
        <f t="shared" si="4"/>
        <v>0.74901419159600002</v>
      </c>
      <c r="S47" s="96">
        <f t="shared" si="5"/>
        <v>0</v>
      </c>
    </row>
    <row r="48" spans="1:19" ht="15" x14ac:dyDescent="0.25">
      <c r="A48" t="s">
        <v>169</v>
      </c>
      <c r="B48" t="s">
        <v>169</v>
      </c>
      <c r="C48" s="243">
        <v>241.98988999999997</v>
      </c>
      <c r="D48" s="245">
        <v>242.32127000000003</v>
      </c>
      <c r="E48" s="245">
        <v>268.70022999999998</v>
      </c>
      <c r="F48" s="256">
        <v>251.00379666666663</v>
      </c>
      <c r="G48" s="95"/>
      <c r="H48" s="231">
        <v>12.365</v>
      </c>
      <c r="I48" s="233">
        <v>12.583</v>
      </c>
      <c r="J48" s="233">
        <v>12.651999999999999</v>
      </c>
      <c r="K48" s="235">
        <v>12.533333333333333</v>
      </c>
      <c r="L48" s="95"/>
      <c r="M48" s="307">
        <f t="shared" si="2"/>
        <v>19.570553174282246</v>
      </c>
      <c r="N48" s="308">
        <f t="shared" si="0"/>
        <v>19.257829611380437</v>
      </c>
      <c r="O48" s="308">
        <f t="shared" si="1"/>
        <v>21.237767151438508</v>
      </c>
      <c r="P48" s="311">
        <f t="shared" si="3"/>
        <v>20.022049979033728</v>
      </c>
      <c r="R48" s="96">
        <f t="shared" si="4"/>
        <v>1.017733119908931</v>
      </c>
      <c r="S48" s="96">
        <f t="shared" si="5"/>
        <v>0</v>
      </c>
    </row>
    <row r="49" spans="1:19" ht="15" x14ac:dyDescent="0.25">
      <c r="A49" t="s">
        <v>170</v>
      </c>
      <c r="B49" t="s">
        <v>252</v>
      </c>
      <c r="C49" s="243">
        <v>256.10399999999998</v>
      </c>
      <c r="D49" s="245">
        <v>290.03300000000002</v>
      </c>
      <c r="E49" s="245">
        <v>279.00299999999999</v>
      </c>
      <c r="F49" s="256">
        <v>275.04666666666662</v>
      </c>
      <c r="G49" s="95"/>
      <c r="H49" s="231">
        <v>13.83</v>
      </c>
      <c r="I49" s="233">
        <v>14.090999999999999</v>
      </c>
      <c r="J49" s="233">
        <v>14.366</v>
      </c>
      <c r="K49" s="235">
        <v>14.095666666666666</v>
      </c>
      <c r="L49" s="95"/>
      <c r="M49" s="307">
        <f t="shared" si="2"/>
        <v>18.518004338394793</v>
      </c>
      <c r="N49" s="308">
        <f t="shared" si="0"/>
        <v>20.582854304165782</v>
      </c>
      <c r="O49" s="308">
        <f t="shared" si="1"/>
        <v>19.421063622441878</v>
      </c>
      <c r="P49" s="311">
        <f t="shared" si="3"/>
        <v>19.507307421667484</v>
      </c>
      <c r="R49" s="96">
        <f t="shared" si="4"/>
        <v>0.99156843899929248</v>
      </c>
      <c r="S49" s="96">
        <f t="shared" si="5"/>
        <v>0</v>
      </c>
    </row>
    <row r="50" spans="1:19" ht="15" x14ac:dyDescent="0.25">
      <c r="A50" t="s">
        <v>171</v>
      </c>
      <c r="B50" t="s">
        <v>171</v>
      </c>
      <c r="C50" s="243">
        <v>864.51048000000003</v>
      </c>
      <c r="D50" s="245">
        <v>896.45699999999999</v>
      </c>
      <c r="E50" s="245">
        <v>1093.1849999999999</v>
      </c>
      <c r="F50" s="256">
        <v>951.38415999999995</v>
      </c>
      <c r="G50" s="95"/>
      <c r="H50" s="231">
        <v>57.584000000000003</v>
      </c>
      <c r="I50" s="233">
        <v>58.744999999999997</v>
      </c>
      <c r="J50" s="233">
        <v>59.183</v>
      </c>
      <c r="K50" s="235">
        <v>58.503999999999998</v>
      </c>
      <c r="L50" s="95"/>
      <c r="M50" s="307">
        <f t="shared" si="2"/>
        <v>15.013032786885246</v>
      </c>
      <c r="N50" s="308">
        <f t="shared" si="0"/>
        <v>15.260141288620309</v>
      </c>
      <c r="O50" s="308">
        <f t="shared" si="1"/>
        <v>18.471267086832366</v>
      </c>
      <c r="P50" s="311">
        <f t="shared" si="3"/>
        <v>16.248147054112639</v>
      </c>
      <c r="R50" s="96">
        <f t="shared" si="4"/>
        <v>0.82590331217019608</v>
      </c>
      <c r="S50" s="96">
        <f t="shared" si="5"/>
        <v>0</v>
      </c>
    </row>
    <row r="51" spans="1:19" ht="15" x14ac:dyDescent="0.25">
      <c r="A51" t="s">
        <v>172</v>
      </c>
      <c r="B51" t="s">
        <v>172</v>
      </c>
      <c r="C51" s="243">
        <v>155.95853</v>
      </c>
      <c r="D51" s="245">
        <v>166.66965000000002</v>
      </c>
      <c r="E51" s="245">
        <v>198.12766999999999</v>
      </c>
      <c r="F51" s="256">
        <v>173.58528333333334</v>
      </c>
      <c r="G51" s="95"/>
      <c r="H51" s="231">
        <v>11.109</v>
      </c>
      <c r="I51" s="233">
        <v>11.247</v>
      </c>
      <c r="J51" s="233">
        <v>11.32</v>
      </c>
      <c r="K51" s="235">
        <v>11.225333333333333</v>
      </c>
      <c r="L51" s="95"/>
      <c r="M51" s="307">
        <f t="shared" si="2"/>
        <v>14.038935097668556</v>
      </c>
      <c r="N51" s="308">
        <f t="shared" si="0"/>
        <v>14.819031741797815</v>
      </c>
      <c r="O51" s="308">
        <f t="shared" si="1"/>
        <v>17.502444346289753</v>
      </c>
      <c r="P51" s="311">
        <f t="shared" si="3"/>
        <v>15.45347039525204</v>
      </c>
      <c r="R51" s="96">
        <f t="shared" si="4"/>
        <v>0.78550940863944319</v>
      </c>
      <c r="S51" s="96">
        <f t="shared" si="5"/>
        <v>0</v>
      </c>
    </row>
    <row r="52" spans="1:19" ht="15" x14ac:dyDescent="0.25">
      <c r="A52" t="s">
        <v>173</v>
      </c>
      <c r="B52" t="s">
        <v>253</v>
      </c>
      <c r="C52" s="243">
        <v>399.74592999999999</v>
      </c>
      <c r="D52" s="245">
        <v>321.87139000000002</v>
      </c>
      <c r="E52" s="245">
        <v>356.68776000000003</v>
      </c>
      <c r="F52" s="256">
        <v>359.43502666666672</v>
      </c>
      <c r="G52" s="95"/>
      <c r="H52" s="231">
        <v>37.348999999999997</v>
      </c>
      <c r="I52" s="233">
        <v>37.139000000000003</v>
      </c>
      <c r="J52" s="233">
        <v>37.25</v>
      </c>
      <c r="K52" s="235">
        <v>37.246000000000002</v>
      </c>
      <c r="L52" s="95"/>
      <c r="M52" s="307">
        <f t="shared" si="2"/>
        <v>10.702988835042438</v>
      </c>
      <c r="N52" s="308">
        <f t="shared" si="0"/>
        <v>8.6666681924661404</v>
      </c>
      <c r="O52" s="308">
        <f t="shared" si="1"/>
        <v>9.5755103355704705</v>
      </c>
      <c r="P52" s="311">
        <f t="shared" si="3"/>
        <v>9.6483891210263497</v>
      </c>
      <c r="R52" s="96">
        <f t="shared" si="4"/>
        <v>0.49043355563092178</v>
      </c>
      <c r="S52" s="96">
        <f t="shared" si="5"/>
        <v>1</v>
      </c>
    </row>
    <row r="53" spans="1:19" ht="15" x14ac:dyDescent="0.25">
      <c r="A53" t="s">
        <v>174</v>
      </c>
      <c r="B53" t="s">
        <v>174</v>
      </c>
      <c r="C53" s="243">
        <v>748.15597000000002</v>
      </c>
      <c r="D53" s="245">
        <v>727.40457000000004</v>
      </c>
      <c r="E53" s="245">
        <v>722.12363000000005</v>
      </c>
      <c r="F53" s="256">
        <v>732.56138999999996</v>
      </c>
      <c r="G53" s="95"/>
      <c r="H53" s="231">
        <v>33.579000000000001</v>
      </c>
      <c r="I53" s="233">
        <v>33.613</v>
      </c>
      <c r="J53" s="233">
        <v>33.646999999999998</v>
      </c>
      <c r="K53" s="235">
        <v>33.613</v>
      </c>
      <c r="L53" s="95"/>
      <c r="M53" s="307">
        <f t="shared" si="2"/>
        <v>22.280472021203728</v>
      </c>
      <c r="N53" s="308">
        <f t="shared" si="0"/>
        <v>21.64057269508821</v>
      </c>
      <c r="O53" s="308">
        <f t="shared" si="1"/>
        <v>21.461753796772374</v>
      </c>
      <c r="P53" s="311">
        <f t="shared" si="3"/>
        <v>21.794266171021437</v>
      </c>
      <c r="R53" s="96">
        <f t="shared" si="4"/>
        <v>1.1078159593840835</v>
      </c>
      <c r="S53" s="96">
        <f t="shared" si="5"/>
        <v>0</v>
      </c>
    </row>
    <row r="54" spans="1:19" ht="15" x14ac:dyDescent="0.25">
      <c r="A54" t="s">
        <v>175</v>
      </c>
      <c r="B54" t="s">
        <v>175</v>
      </c>
      <c r="C54" s="243">
        <v>127.93011</v>
      </c>
      <c r="D54" s="245">
        <v>35.972970000000004</v>
      </c>
      <c r="E54" s="245">
        <v>30.196530000000003</v>
      </c>
      <c r="F54" s="256">
        <v>64.69986999999999</v>
      </c>
      <c r="G54" s="95"/>
      <c r="H54" s="231">
        <v>4.3</v>
      </c>
      <c r="I54" s="233">
        <v>4.3120000000000003</v>
      </c>
      <c r="J54" s="233">
        <v>4.3250000000000002</v>
      </c>
      <c r="K54" s="235">
        <v>4.312333333333334</v>
      </c>
      <c r="L54" s="95"/>
      <c r="M54" s="307">
        <f t="shared" si="2"/>
        <v>29.751188372093026</v>
      </c>
      <c r="N54" s="308">
        <f t="shared" si="0"/>
        <v>8.3425255102040818</v>
      </c>
      <c r="O54" s="308">
        <f t="shared" si="1"/>
        <v>6.9818566473988444</v>
      </c>
      <c r="P54" s="311">
        <f t="shared" si="3"/>
        <v>15.025190176565317</v>
      </c>
      <c r="R54" s="96">
        <f t="shared" si="4"/>
        <v>0.76373966160476148</v>
      </c>
      <c r="S54" s="96">
        <f t="shared" si="5"/>
        <v>0</v>
      </c>
    </row>
    <row r="55" spans="1:19" ht="15" x14ac:dyDescent="0.25">
      <c r="A55" t="s">
        <v>176</v>
      </c>
      <c r="B55" t="s">
        <v>176</v>
      </c>
      <c r="C55" s="243">
        <v>89.200419999999994</v>
      </c>
      <c r="D55" s="245">
        <v>98.492519999999985</v>
      </c>
      <c r="E55" s="245">
        <v>72.420529999999999</v>
      </c>
      <c r="F55" s="256">
        <v>86.704489999999979</v>
      </c>
      <c r="G55" s="95"/>
      <c r="H55" s="231">
        <v>5.8929999999999998</v>
      </c>
      <c r="I55" s="233">
        <v>5.9089999999999998</v>
      </c>
      <c r="J55" s="233">
        <v>5.91</v>
      </c>
      <c r="K55" s="235">
        <v>5.9039999999999999</v>
      </c>
      <c r="L55" s="95"/>
      <c r="M55" s="307">
        <f t="shared" si="2"/>
        <v>15.136674020023756</v>
      </c>
      <c r="N55" s="308">
        <f t="shared" si="0"/>
        <v>16.66822135725165</v>
      </c>
      <c r="O55" s="308">
        <f t="shared" si="1"/>
        <v>12.253896785109983</v>
      </c>
      <c r="P55" s="311">
        <f t="shared" si="3"/>
        <v>14.686264054128463</v>
      </c>
      <c r="R55" s="96">
        <f t="shared" si="4"/>
        <v>0.74651183826162226</v>
      </c>
      <c r="S55" s="96">
        <f t="shared" si="5"/>
        <v>0</v>
      </c>
    </row>
    <row r="56" spans="1:19" ht="15" x14ac:dyDescent="0.25">
      <c r="A56" t="s">
        <v>177</v>
      </c>
      <c r="B56" t="s">
        <v>177</v>
      </c>
      <c r="C56" s="243">
        <v>88.709139999999991</v>
      </c>
      <c r="D56" s="245">
        <v>73.739229999999992</v>
      </c>
      <c r="E56" s="245">
        <v>96.320250000000001</v>
      </c>
      <c r="F56" s="256">
        <v>86.256206666666671</v>
      </c>
      <c r="G56" s="95"/>
      <c r="H56" s="231">
        <v>2.8420000000000001</v>
      </c>
      <c r="I56" s="233">
        <v>2.839</v>
      </c>
      <c r="J56" s="233">
        <v>2.8479999999999999</v>
      </c>
      <c r="K56" s="235">
        <v>2.843</v>
      </c>
      <c r="L56" s="95"/>
      <c r="M56" s="307">
        <f t="shared" si="2"/>
        <v>31.213631245601686</v>
      </c>
      <c r="N56" s="308">
        <f t="shared" si="0"/>
        <v>25.973663261711867</v>
      </c>
      <c r="O56" s="308">
        <f t="shared" si="1"/>
        <v>33.8203125</v>
      </c>
      <c r="P56" s="311">
        <f t="shared" si="3"/>
        <v>30.33586900243785</v>
      </c>
      <c r="R56" s="96">
        <f t="shared" si="4"/>
        <v>1.5419908869136527</v>
      </c>
      <c r="S56" s="96">
        <f t="shared" si="5"/>
        <v>1</v>
      </c>
    </row>
    <row r="57" spans="1:19" ht="15" x14ac:dyDescent="0.25">
      <c r="A57" t="s">
        <v>178</v>
      </c>
      <c r="B57" t="s">
        <v>178</v>
      </c>
      <c r="C57" s="243">
        <v>471.64062000000001</v>
      </c>
      <c r="D57" s="245">
        <v>497.25362000000001</v>
      </c>
      <c r="E57" s="245">
        <v>593.37608000000012</v>
      </c>
      <c r="F57" s="256">
        <v>520.7567733333334</v>
      </c>
      <c r="G57" s="95"/>
      <c r="H57" s="231">
        <v>56.424999999999997</v>
      </c>
      <c r="I57" s="233">
        <v>56.515000000000001</v>
      </c>
      <c r="J57" s="233">
        <v>56.7</v>
      </c>
      <c r="K57" s="235">
        <v>56.54666666666666</v>
      </c>
      <c r="L57" s="95"/>
      <c r="M57" s="307">
        <f t="shared" si="2"/>
        <v>8.3587172352680561</v>
      </c>
      <c r="N57" s="308">
        <f t="shared" si="0"/>
        <v>8.7986131115633022</v>
      </c>
      <c r="O57" s="308">
        <f t="shared" si="1"/>
        <v>10.465186596119931</v>
      </c>
      <c r="P57" s="311">
        <f t="shared" si="3"/>
        <v>9.2075056476504304</v>
      </c>
      <c r="R57" s="96">
        <f t="shared" si="4"/>
        <v>0.46802317740566401</v>
      </c>
      <c r="S57" s="96">
        <f t="shared" si="5"/>
        <v>1</v>
      </c>
    </row>
    <row r="58" spans="1:19" ht="15" x14ac:dyDescent="0.25">
      <c r="A58" t="s">
        <v>179</v>
      </c>
      <c r="B58" t="s">
        <v>179</v>
      </c>
      <c r="C58" s="243">
        <v>126.17795000000001</v>
      </c>
      <c r="D58" s="245">
        <v>123.19638</v>
      </c>
      <c r="E58" s="245">
        <v>62.392949999999999</v>
      </c>
      <c r="F58" s="256">
        <v>103.92242666666668</v>
      </c>
      <c r="G58" s="95"/>
      <c r="H58" s="231">
        <v>7.2009999999999996</v>
      </c>
      <c r="I58" s="233">
        <v>7.1230000000000002</v>
      </c>
      <c r="J58" s="233">
        <v>7.1289999999999996</v>
      </c>
      <c r="K58" s="235">
        <v>7.1509999999999998</v>
      </c>
      <c r="L58" s="95"/>
      <c r="M58" s="307">
        <f t="shared" si="2"/>
        <v>17.522281627551731</v>
      </c>
      <c r="N58" s="308">
        <f t="shared" si="0"/>
        <v>17.295574898217044</v>
      </c>
      <c r="O58" s="308">
        <f t="shared" si="1"/>
        <v>8.7519918642165813</v>
      </c>
      <c r="P58" s="311">
        <f t="shared" si="3"/>
        <v>14.523282796661784</v>
      </c>
      <c r="R58" s="96">
        <f t="shared" si="4"/>
        <v>0.73822740066297787</v>
      </c>
      <c r="S58" s="96">
        <f t="shared" si="5"/>
        <v>0</v>
      </c>
    </row>
    <row r="59" spans="1:19" ht="15" x14ac:dyDescent="0.25">
      <c r="A59" t="s">
        <v>201</v>
      </c>
      <c r="B59" t="s">
        <v>254</v>
      </c>
      <c r="C59" s="243">
        <v>4490.0415300000004</v>
      </c>
      <c r="D59" s="245">
        <v>5193.3088699999998</v>
      </c>
      <c r="E59" s="245">
        <v>5556.2187400000003</v>
      </c>
      <c r="F59" s="256">
        <v>5079.8563800000002</v>
      </c>
      <c r="G59" s="95"/>
      <c r="H59" s="231">
        <v>767.94600000000003</v>
      </c>
      <c r="I59" s="233">
        <v>772.62400000000002</v>
      </c>
      <c r="J59" s="233">
        <v>777.904</v>
      </c>
      <c r="K59" s="235">
        <v>772.82466666666676</v>
      </c>
      <c r="L59" s="95"/>
      <c r="M59" s="307">
        <f t="shared" si="2"/>
        <v>5.8468193466728131</v>
      </c>
      <c r="N59" s="308">
        <f t="shared" si="0"/>
        <v>6.7216509841785914</v>
      </c>
      <c r="O59" s="308">
        <f t="shared" si="1"/>
        <v>7.142550674633374</v>
      </c>
      <c r="P59" s="311">
        <f t="shared" si="3"/>
        <v>6.5703403351615925</v>
      </c>
      <c r="R59" s="96">
        <f t="shared" si="4"/>
        <v>0.33397444193625014</v>
      </c>
      <c r="S59" s="96">
        <f t="shared" si="5"/>
        <v>1</v>
      </c>
    </row>
    <row r="60" spans="1:19" ht="15" x14ac:dyDescent="0.25">
      <c r="A60" t="s">
        <v>180</v>
      </c>
      <c r="B60" t="s">
        <v>180</v>
      </c>
      <c r="C60" s="243">
        <v>182.63177999999999</v>
      </c>
      <c r="D60" s="245">
        <v>224.91666000000001</v>
      </c>
      <c r="E60" s="245">
        <v>232.24097999999998</v>
      </c>
      <c r="F60" s="256">
        <v>213.26314000000002</v>
      </c>
      <c r="G60" s="95"/>
      <c r="H60" s="231">
        <v>13.592000000000001</v>
      </c>
      <c r="I60" s="233">
        <v>13.789</v>
      </c>
      <c r="J60" s="233">
        <v>14.003</v>
      </c>
      <c r="K60" s="235">
        <v>13.794666666666666</v>
      </c>
      <c r="L60" s="95"/>
      <c r="M60" s="307">
        <f t="shared" si="2"/>
        <v>13.436711300765156</v>
      </c>
      <c r="N60" s="308">
        <f t="shared" si="0"/>
        <v>16.311310464863297</v>
      </c>
      <c r="O60" s="308">
        <f t="shared" si="1"/>
        <v>16.585087481254014</v>
      </c>
      <c r="P60" s="311">
        <f t="shared" si="3"/>
        <v>15.444369748960822</v>
      </c>
      <c r="R60" s="96">
        <f t="shared" si="4"/>
        <v>0.78504681718887503</v>
      </c>
      <c r="S60" s="96">
        <f t="shared" si="5"/>
        <v>0</v>
      </c>
    </row>
    <row r="61" spans="1:19" ht="15" x14ac:dyDescent="0.25">
      <c r="A61" t="s">
        <v>181</v>
      </c>
      <c r="B61" t="s">
        <v>181</v>
      </c>
      <c r="C61" s="243">
        <v>777.68700000000001</v>
      </c>
      <c r="D61" s="245">
        <v>791.654</v>
      </c>
      <c r="E61" s="245">
        <v>867.38599999999997</v>
      </c>
      <c r="F61" s="256">
        <v>812.24233333333325</v>
      </c>
      <c r="G61" s="95"/>
      <c r="H61" s="231">
        <v>57.042000000000002</v>
      </c>
      <c r="I61" s="233">
        <v>57.472000000000001</v>
      </c>
      <c r="J61" s="233">
        <v>57.856000000000002</v>
      </c>
      <c r="K61" s="235">
        <v>57.456666666666671</v>
      </c>
      <c r="L61" s="95"/>
      <c r="M61" s="307">
        <f t="shared" si="2"/>
        <v>13.633585778899757</v>
      </c>
      <c r="N61" s="308">
        <f t="shared" si="0"/>
        <v>13.774603285077951</v>
      </c>
      <c r="O61" s="308">
        <f t="shared" si="1"/>
        <v>14.992152931415928</v>
      </c>
      <c r="P61" s="311">
        <f t="shared" si="3"/>
        <v>14.13344733179788</v>
      </c>
      <c r="R61" s="96">
        <f t="shared" si="4"/>
        <v>0.71841182411998916</v>
      </c>
      <c r="S61" s="96">
        <f t="shared" si="5"/>
        <v>0</v>
      </c>
    </row>
    <row r="62" spans="1:19" ht="15" x14ac:dyDescent="0.25">
      <c r="A62" t="s">
        <v>182</v>
      </c>
      <c r="B62" t="s">
        <v>182</v>
      </c>
      <c r="C62" s="243">
        <v>426.24900000000002</v>
      </c>
      <c r="D62" s="245">
        <v>272.99852999999996</v>
      </c>
      <c r="E62" s="245">
        <v>291.39542000000006</v>
      </c>
      <c r="F62" s="256">
        <v>330.21431666666666</v>
      </c>
      <c r="G62" s="95"/>
      <c r="H62" s="231">
        <v>23.047999999999998</v>
      </c>
      <c r="I62" s="233">
        <v>23.366</v>
      </c>
      <c r="J62" s="233">
        <v>23.664000000000001</v>
      </c>
      <c r="K62" s="235">
        <v>23.359333333333336</v>
      </c>
      <c r="L62" s="95"/>
      <c r="M62" s="307">
        <f t="shared" si="2"/>
        <v>18.493969107948633</v>
      </c>
      <c r="N62" s="308">
        <f t="shared" si="0"/>
        <v>11.683579988016774</v>
      </c>
      <c r="O62" s="308">
        <f t="shared" si="1"/>
        <v>12.313870013522653</v>
      </c>
      <c r="P62" s="311">
        <f t="shared" si="3"/>
        <v>14.163806369829354</v>
      </c>
      <c r="R62" s="96">
        <f t="shared" si="4"/>
        <v>0.71995499270290453</v>
      </c>
      <c r="S62" s="96">
        <f t="shared" si="5"/>
        <v>0</v>
      </c>
    </row>
    <row r="63" spans="1:19" ht="15" x14ac:dyDescent="0.25">
      <c r="A63" t="s">
        <v>183</v>
      </c>
      <c r="B63" t="s">
        <v>183</v>
      </c>
      <c r="C63" s="243">
        <v>156.67982000000001</v>
      </c>
      <c r="D63" s="245">
        <v>147.19147999999998</v>
      </c>
      <c r="E63" s="245">
        <v>160.37210999999999</v>
      </c>
      <c r="F63" s="256">
        <v>154.74780333333334</v>
      </c>
      <c r="G63" s="95"/>
      <c r="H63" s="231">
        <v>3.77</v>
      </c>
      <c r="I63" s="233">
        <v>3.8050000000000002</v>
      </c>
      <c r="J63" s="233">
        <v>3.83</v>
      </c>
      <c r="K63" s="235">
        <v>3.8016666666666672</v>
      </c>
      <c r="L63" s="95"/>
      <c r="M63" s="307">
        <f t="shared" si="2"/>
        <v>41.559633952254643</v>
      </c>
      <c r="N63" s="308">
        <f t="shared" si="0"/>
        <v>38.683700394218128</v>
      </c>
      <c r="O63" s="308">
        <f t="shared" si="1"/>
        <v>41.872613577023493</v>
      </c>
      <c r="P63" s="311">
        <f t="shared" si="3"/>
        <v>40.705315974498752</v>
      </c>
      <c r="R63" s="96">
        <f t="shared" si="4"/>
        <v>2.069076256776218</v>
      </c>
      <c r="S63" s="96">
        <f t="shared" si="5"/>
        <v>1</v>
      </c>
    </row>
    <row r="64" spans="1:19" ht="15" x14ac:dyDescent="0.25">
      <c r="A64" t="s">
        <v>184</v>
      </c>
      <c r="B64" t="s">
        <v>184</v>
      </c>
      <c r="C64" s="246">
        <v>520.28399999999999</v>
      </c>
      <c r="D64" s="247">
        <v>547.02207999999996</v>
      </c>
      <c r="E64" s="247">
        <v>562.76111000000003</v>
      </c>
      <c r="F64" s="257">
        <v>543.35572999999988</v>
      </c>
      <c r="G64" s="95"/>
      <c r="H64" s="237">
        <v>23.373000000000001</v>
      </c>
      <c r="I64" s="238">
        <v>23.547000000000001</v>
      </c>
      <c r="J64" s="238">
        <v>23.774000000000001</v>
      </c>
      <c r="K64" s="239">
        <v>23.564666666666668</v>
      </c>
      <c r="L64" s="95"/>
      <c r="M64" s="309">
        <f t="shared" si="2"/>
        <v>22.260043640097546</v>
      </c>
      <c r="N64" s="310">
        <f t="shared" si="0"/>
        <v>23.231073172803328</v>
      </c>
      <c r="O64" s="310">
        <f t="shared" si="1"/>
        <v>23.671284175990579</v>
      </c>
      <c r="P64" s="312">
        <f t="shared" si="3"/>
        <v>23.054133662963817</v>
      </c>
      <c r="R64" s="96">
        <f t="shared" si="4"/>
        <v>1.171855799190149</v>
      </c>
      <c r="S64" s="96">
        <f t="shared" si="5"/>
        <v>0</v>
      </c>
    </row>
    <row r="65" spans="1:16" ht="15" x14ac:dyDescent="0.25">
      <c r="C65" s="100"/>
      <c r="D65" s="100"/>
      <c r="E65" s="100"/>
      <c r="F65" s="100"/>
      <c r="G65" s="95"/>
      <c r="H65" s="100"/>
      <c r="I65" s="100"/>
      <c r="J65" s="100"/>
      <c r="K65" s="100"/>
      <c r="L65" s="95"/>
      <c r="M65" s="100"/>
      <c r="N65" s="100"/>
      <c r="O65" s="100"/>
      <c r="P65" s="100"/>
    </row>
    <row r="66" spans="1:16" s="216" customFormat="1" ht="15.75" x14ac:dyDescent="0.25">
      <c r="A66" s="219" t="s">
        <v>208</v>
      </c>
      <c r="B66" s="357" t="s">
        <v>208</v>
      </c>
      <c r="C66" s="221"/>
      <c r="D66" s="221"/>
      <c r="E66" s="468">
        <f>AVERAGE(F7:F64)</f>
        <v>1337.39733295977</v>
      </c>
      <c r="F66" s="468"/>
      <c r="G66" s="221"/>
      <c r="H66" s="221"/>
      <c r="I66" s="221"/>
      <c r="J66" s="221"/>
      <c r="K66" s="255">
        <f>AVERAGE(K7:K64)</f>
        <v>88.844109195402353</v>
      </c>
      <c r="L66" s="221"/>
      <c r="M66" s="221"/>
      <c r="N66" s="221"/>
      <c r="O66" s="463">
        <f>AVERAGE(P7:P64)</f>
        <v>19.67318306475606</v>
      </c>
      <c r="P66" s="464"/>
    </row>
    <row r="68" spans="1:16" ht="15" x14ac:dyDescent="0.25">
      <c r="A68" s="74"/>
      <c r="B68" s="74"/>
      <c r="C68" s="101"/>
      <c r="D68" s="101"/>
      <c r="E68" s="101"/>
      <c r="F68" s="101"/>
      <c r="G68" s="95"/>
      <c r="H68" s="101"/>
      <c r="I68" s="101"/>
      <c r="J68" s="101"/>
      <c r="K68" s="101"/>
      <c r="L68" s="95"/>
      <c r="M68" s="101"/>
      <c r="N68" s="101"/>
      <c r="O68" s="101"/>
      <c r="P68" s="101"/>
    </row>
    <row r="69" spans="1:16" ht="15" x14ac:dyDescent="0.25">
      <c r="A69" s="74"/>
      <c r="B69" s="74"/>
      <c r="C69" s="101"/>
      <c r="D69" s="101"/>
      <c r="E69" s="101"/>
      <c r="F69" s="101"/>
      <c r="G69" s="95"/>
      <c r="H69" s="101"/>
      <c r="I69" s="101"/>
      <c r="J69" s="101"/>
      <c r="K69" s="101"/>
      <c r="L69" s="95"/>
      <c r="M69" s="101"/>
      <c r="N69" s="101"/>
      <c r="O69" s="101"/>
      <c r="P69" s="101"/>
    </row>
    <row r="70" spans="1:16" ht="15" x14ac:dyDescent="0.25">
      <c r="A70" s="74"/>
      <c r="B70" s="74"/>
      <c r="C70" s="101"/>
      <c r="D70" s="101"/>
      <c r="E70" s="101"/>
      <c r="F70" s="101"/>
      <c r="G70" s="95"/>
      <c r="H70" s="101"/>
      <c r="I70" s="101"/>
      <c r="J70" s="101"/>
      <c r="K70" s="101"/>
      <c r="L70" s="95"/>
      <c r="M70" s="101"/>
      <c r="N70" s="101"/>
      <c r="O70" s="101"/>
      <c r="P70" s="101"/>
    </row>
    <row r="71" spans="1:16" ht="15" x14ac:dyDescent="0.25">
      <c r="A71" s="74"/>
      <c r="B71" s="74"/>
      <c r="C71" s="101"/>
      <c r="D71" s="101"/>
      <c r="E71" s="101"/>
      <c r="F71" s="101"/>
      <c r="G71" s="95"/>
      <c r="H71" s="101"/>
      <c r="I71" s="101"/>
      <c r="J71" s="101"/>
      <c r="K71" s="101"/>
      <c r="L71" s="95"/>
      <c r="M71" s="101"/>
      <c r="N71" s="101"/>
      <c r="O71" s="101"/>
      <c r="P71" s="101"/>
    </row>
    <row r="72" spans="1:16" ht="15" x14ac:dyDescent="0.25">
      <c r="A72" s="74"/>
      <c r="B72" s="74"/>
      <c r="C72" s="101"/>
      <c r="D72" s="101"/>
      <c r="E72" s="101"/>
      <c r="F72" s="101"/>
      <c r="G72" s="95"/>
      <c r="H72" s="101"/>
      <c r="I72" s="101"/>
      <c r="J72" s="101"/>
      <c r="K72" s="101"/>
      <c r="L72" s="95"/>
      <c r="M72" s="101"/>
      <c r="N72" s="101"/>
      <c r="O72" s="101"/>
      <c r="P72" s="101"/>
    </row>
    <row r="73" spans="1:16" ht="15" x14ac:dyDescent="0.25">
      <c r="A73" s="74"/>
      <c r="B73" s="74"/>
      <c r="C73" s="101"/>
      <c r="D73" s="101"/>
      <c r="E73" s="101"/>
      <c r="F73" s="101"/>
      <c r="G73" s="95"/>
      <c r="H73" s="101"/>
      <c r="I73" s="101"/>
      <c r="J73" s="101"/>
      <c r="K73" s="101"/>
      <c r="L73" s="95"/>
      <c r="M73" s="101"/>
      <c r="N73" s="101"/>
      <c r="O73" s="101"/>
      <c r="P73" s="101"/>
    </row>
    <row r="74" spans="1:16" ht="15" x14ac:dyDescent="0.25">
      <c r="A74" s="74"/>
      <c r="B74" s="74"/>
      <c r="C74" s="101"/>
      <c r="D74" s="101"/>
      <c r="E74" s="101"/>
      <c r="F74" s="101"/>
      <c r="G74" s="95"/>
      <c r="H74" s="101"/>
      <c r="I74" s="101"/>
      <c r="J74" s="101"/>
      <c r="K74" s="101"/>
      <c r="L74" s="95"/>
      <c r="M74" s="101"/>
      <c r="N74" s="101"/>
      <c r="O74" s="101"/>
      <c r="P74" s="101"/>
    </row>
    <row r="75" spans="1:16" ht="15" x14ac:dyDescent="0.25">
      <c r="A75" s="74"/>
      <c r="B75" s="74"/>
      <c r="C75" s="101"/>
      <c r="D75" s="101"/>
      <c r="E75" s="101"/>
      <c r="F75" s="101"/>
      <c r="G75" s="95"/>
      <c r="H75" s="101"/>
      <c r="I75" s="101"/>
      <c r="J75" s="101"/>
      <c r="K75" s="101"/>
      <c r="L75" s="95"/>
      <c r="M75" s="101"/>
      <c r="N75" s="101"/>
      <c r="O75" s="101"/>
      <c r="P75" s="101"/>
    </row>
    <row r="76" spans="1:16" ht="15" x14ac:dyDescent="0.25">
      <c r="A76" s="74"/>
      <c r="B76" s="74"/>
      <c r="C76" s="101"/>
      <c r="D76" s="101"/>
      <c r="E76" s="101"/>
      <c r="F76" s="101"/>
      <c r="G76" s="95"/>
      <c r="H76" s="101"/>
      <c r="I76" s="101"/>
      <c r="J76" s="101"/>
      <c r="K76" s="101"/>
      <c r="L76" s="95"/>
      <c r="M76" s="101"/>
      <c r="N76" s="101"/>
      <c r="O76" s="101"/>
      <c r="P76" s="101"/>
    </row>
    <row r="77" spans="1:16" ht="15" x14ac:dyDescent="0.25">
      <c r="A77" s="74"/>
      <c r="B77" s="74"/>
      <c r="C77" s="101"/>
      <c r="D77" s="101"/>
      <c r="E77" s="101"/>
      <c r="F77" s="101"/>
      <c r="G77" s="95"/>
      <c r="H77" s="101"/>
      <c r="I77" s="101"/>
      <c r="J77" s="101"/>
      <c r="K77" s="101"/>
      <c r="L77" s="95"/>
      <c r="M77" s="101"/>
      <c r="N77" s="101"/>
      <c r="O77" s="101"/>
      <c r="P77" s="101"/>
    </row>
    <row r="78" spans="1:16" ht="15" x14ac:dyDescent="0.25">
      <c r="A78" s="74"/>
      <c r="B78" s="74"/>
      <c r="C78" s="101"/>
      <c r="D78" s="101"/>
      <c r="E78" s="101"/>
      <c r="F78" s="101"/>
      <c r="G78" s="95"/>
      <c r="H78" s="101"/>
      <c r="I78" s="101"/>
      <c r="J78" s="101"/>
      <c r="K78" s="101"/>
      <c r="L78" s="95"/>
      <c r="M78" s="101"/>
      <c r="N78" s="101"/>
      <c r="O78" s="101"/>
      <c r="P78" s="101"/>
    </row>
    <row r="79" spans="1:16" ht="15" x14ac:dyDescent="0.25">
      <c r="A79" s="74"/>
      <c r="B79" s="74"/>
      <c r="C79" s="101"/>
      <c r="D79" s="101"/>
      <c r="E79" s="101"/>
      <c r="F79" s="101"/>
      <c r="G79" s="95"/>
      <c r="H79" s="101"/>
      <c r="I79" s="101"/>
      <c r="J79" s="101"/>
      <c r="K79" s="101"/>
      <c r="L79" s="95"/>
      <c r="M79" s="101"/>
      <c r="N79" s="101"/>
      <c r="O79" s="101"/>
      <c r="P79" s="101"/>
    </row>
    <row r="80" spans="1:16" s="102" customFormat="1" ht="15" x14ac:dyDescent="0.25">
      <c r="A80" s="74"/>
      <c r="B80" s="74"/>
      <c r="C80" s="101"/>
      <c r="D80" s="101"/>
      <c r="E80" s="101"/>
      <c r="F80" s="101"/>
      <c r="H80" s="101"/>
      <c r="I80" s="101"/>
      <c r="J80" s="101"/>
      <c r="K80" s="101"/>
      <c r="M80" s="101"/>
      <c r="N80" s="101"/>
      <c r="O80" s="101"/>
      <c r="P80" s="101"/>
    </row>
    <row r="81" spans="1:16" s="102" customFormat="1" ht="15" x14ac:dyDescent="0.25">
      <c r="A81" s="74"/>
      <c r="B81" s="74"/>
      <c r="C81" s="101"/>
      <c r="D81" s="101"/>
      <c r="E81" s="101"/>
      <c r="F81" s="101"/>
      <c r="H81" s="101"/>
      <c r="I81" s="101"/>
      <c r="J81" s="101"/>
      <c r="K81" s="101"/>
      <c r="M81" s="101"/>
      <c r="N81" s="101"/>
      <c r="O81" s="101"/>
      <c r="P81" s="101"/>
    </row>
    <row r="82" spans="1:16" s="102" customFormat="1" ht="15" x14ac:dyDescent="0.25">
      <c r="A82" s="74"/>
      <c r="B82" s="74"/>
      <c r="C82" s="101"/>
      <c r="D82" s="101"/>
      <c r="E82" s="101"/>
      <c r="F82" s="101"/>
      <c r="H82" s="101"/>
      <c r="I82" s="101"/>
      <c r="J82" s="101"/>
      <c r="K82" s="101"/>
      <c r="M82" s="101"/>
      <c r="N82" s="101"/>
      <c r="O82" s="101"/>
      <c r="P82" s="101"/>
    </row>
    <row r="83" spans="1:16" s="102" customFormat="1" ht="15" x14ac:dyDescent="0.25">
      <c r="A83" s="74"/>
      <c r="B83" s="74"/>
      <c r="C83" s="101"/>
      <c r="D83" s="101"/>
      <c r="E83" s="101"/>
      <c r="F83" s="101"/>
      <c r="H83" s="101"/>
      <c r="I83" s="101"/>
      <c r="J83" s="101"/>
      <c r="K83" s="101"/>
      <c r="M83" s="101"/>
      <c r="N83" s="101"/>
      <c r="O83" s="101"/>
      <c r="P83" s="101"/>
    </row>
    <row r="84" spans="1:16" ht="15" x14ac:dyDescent="0.25">
      <c r="A84" s="98"/>
      <c r="B84" s="98"/>
      <c r="C84" s="101"/>
      <c r="D84" s="101"/>
      <c r="E84" s="101"/>
      <c r="F84" s="101"/>
      <c r="H84" s="101"/>
      <c r="I84" s="101"/>
      <c r="J84" s="101"/>
      <c r="K84" s="101"/>
      <c r="M84" s="101"/>
      <c r="N84" s="101"/>
      <c r="O84" s="101"/>
      <c r="P84" s="101"/>
    </row>
    <row r="85" spans="1:16" ht="15" x14ac:dyDescent="0.25">
      <c r="A85" s="98"/>
      <c r="B85" s="98"/>
      <c r="C85" s="101"/>
      <c r="D85" s="101"/>
      <c r="E85" s="101"/>
      <c r="F85" s="101"/>
      <c r="G85" s="98"/>
      <c r="H85" s="101"/>
      <c r="I85" s="101"/>
      <c r="J85" s="101"/>
      <c r="K85" s="101"/>
      <c r="L85" s="98"/>
      <c r="M85" s="101"/>
      <c r="N85" s="101"/>
      <c r="O85" s="101"/>
      <c r="P85" s="101"/>
    </row>
    <row r="87" spans="1:16" ht="15" x14ac:dyDescent="0.25">
      <c r="A87" s="70"/>
      <c r="B87" s="70"/>
      <c r="C87" s="103"/>
      <c r="D87" s="103"/>
      <c r="E87" s="103"/>
      <c r="F87" s="103"/>
      <c r="G87" s="104"/>
      <c r="H87" s="103"/>
      <c r="I87" s="103"/>
      <c r="J87" s="103"/>
      <c r="K87" s="103"/>
      <c r="L87" s="104"/>
      <c r="M87" s="103"/>
      <c r="N87" s="103"/>
      <c r="O87" s="103"/>
      <c r="P87" s="103"/>
    </row>
    <row r="88" spans="1:16" ht="15" x14ac:dyDescent="0.25">
      <c r="A88" s="70"/>
      <c r="B88" s="70"/>
      <c r="C88" s="103"/>
      <c r="D88" s="103"/>
      <c r="E88" s="103"/>
      <c r="F88" s="103"/>
      <c r="G88" s="104"/>
      <c r="H88" s="103"/>
      <c r="I88" s="103"/>
      <c r="J88" s="103"/>
      <c r="K88" s="103"/>
      <c r="L88" s="104"/>
      <c r="M88" s="103"/>
      <c r="N88" s="103"/>
      <c r="O88" s="103"/>
      <c r="P88" s="103"/>
    </row>
    <row r="90" spans="1:16" ht="15" x14ac:dyDescent="0.25">
      <c r="A90" s="70"/>
      <c r="B90" s="70"/>
    </row>
  </sheetData>
  <mergeCells count="9">
    <mergeCell ref="O66:P66"/>
    <mergeCell ref="A1:P1"/>
    <mergeCell ref="A3:P3"/>
    <mergeCell ref="C5:F5"/>
    <mergeCell ref="H5:K5"/>
    <mergeCell ref="M5:P5"/>
    <mergeCell ref="A5:A6"/>
    <mergeCell ref="B5:B6"/>
    <mergeCell ref="E66:F66"/>
  </mergeCells>
  <printOptions horizontalCentered="1"/>
  <pageMargins left="0.7" right="0.7" top="0.75" bottom="0.75" header="0.3" footer="0.3"/>
  <pageSetup scale="4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5B5C0-80F3-4C10-BF1A-7B7614E70BB4}">
  <sheetPr>
    <tabColor theme="4" tint="0.59999389629810485"/>
    <pageSetUpPr fitToPage="1"/>
  </sheetPr>
  <dimension ref="A1:U90"/>
  <sheetViews>
    <sheetView showGridLines="0" topLeftCell="B1" zoomScaleNormal="100" workbookViewId="0">
      <selection activeCell="W19" sqref="W19"/>
    </sheetView>
  </sheetViews>
  <sheetFormatPr defaultColWidth="8.7109375" defaultRowHeight="12.75" x14ac:dyDescent="0.2"/>
  <cols>
    <col min="1" max="1" width="40.7109375" style="96" hidden="1" customWidth="1"/>
    <col min="2" max="2" width="40.7109375" style="96" customWidth="1"/>
    <col min="3" max="5" width="8.7109375" style="96" customWidth="1"/>
    <col min="6" max="6" width="9.7109375" style="96" customWidth="1"/>
    <col min="7" max="7" width="2.7109375" style="96" customWidth="1"/>
    <col min="8" max="10" width="8.7109375" style="96" customWidth="1"/>
    <col min="11" max="11" width="9.7109375" style="96" customWidth="1"/>
    <col min="12" max="12" width="2.7109375" style="96" customWidth="1"/>
    <col min="13" max="16" width="9.7109375" style="96" customWidth="1"/>
    <col min="17" max="18" width="8.7109375" style="96" customWidth="1"/>
    <col min="19" max="19" width="8.7109375" style="96"/>
    <col min="20" max="20" width="17.42578125" style="96" bestFit="1" customWidth="1"/>
    <col min="21" max="16384" width="8.7109375" style="96"/>
  </cols>
  <sheetData>
    <row r="1" spans="1:21" ht="18.75" x14ac:dyDescent="0.3">
      <c r="A1" s="454" t="s">
        <v>303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</row>
    <row r="2" spans="1:21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21" ht="23.25" x14ac:dyDescent="0.35">
      <c r="A3" s="455" t="s">
        <v>338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106"/>
      <c r="R3" s="106"/>
      <c r="S3" s="106"/>
    </row>
    <row r="4" spans="1:2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R4" s="432" t="s">
        <v>344</v>
      </c>
      <c r="S4" s="432">
        <f>COUNT(R7:R64)</f>
        <v>53</v>
      </c>
      <c r="T4" s="432" t="s">
        <v>347</v>
      </c>
      <c r="U4" s="432">
        <f>1-U5</f>
        <v>0.69811320754716988</v>
      </c>
    </row>
    <row r="5" spans="1:21" ht="21.75" customHeight="1" thickBot="1" x14ac:dyDescent="0.35">
      <c r="A5" s="461" t="s">
        <v>133</v>
      </c>
      <c r="B5" s="461" t="s">
        <v>133</v>
      </c>
      <c r="C5" s="456" t="s">
        <v>217</v>
      </c>
      <c r="D5" s="457"/>
      <c r="E5" s="457"/>
      <c r="F5" s="458"/>
      <c r="G5" s="99"/>
      <c r="H5" s="456" t="s">
        <v>219</v>
      </c>
      <c r="I5" s="457"/>
      <c r="J5" s="457"/>
      <c r="K5" s="458"/>
      <c r="L5" s="99"/>
      <c r="M5" s="456" t="s">
        <v>229</v>
      </c>
      <c r="N5" s="457"/>
      <c r="O5" s="457"/>
      <c r="P5" s="458"/>
      <c r="R5" s="432" t="s">
        <v>345</v>
      </c>
      <c r="S5" s="432">
        <f>SUM(S7:S64)</f>
        <v>16</v>
      </c>
      <c r="T5" s="432" t="s">
        <v>346</v>
      </c>
      <c r="U5" s="432">
        <f>S5/S4</f>
        <v>0.30188679245283018</v>
      </c>
    </row>
    <row r="6" spans="1:21" s="191" customFormat="1" ht="20.25" customHeight="1" x14ac:dyDescent="0.25">
      <c r="A6" s="462"/>
      <c r="B6" s="462"/>
      <c r="C6" s="195">
        <v>2017</v>
      </c>
      <c r="D6" s="196">
        <v>2018</v>
      </c>
      <c r="E6" s="196">
        <v>2019</v>
      </c>
      <c r="F6" s="197" t="s">
        <v>37</v>
      </c>
      <c r="G6" s="189"/>
      <c r="H6" s="195">
        <v>2017</v>
      </c>
      <c r="I6" s="196">
        <v>2018</v>
      </c>
      <c r="J6" s="196">
        <v>2019</v>
      </c>
      <c r="K6" s="197" t="s">
        <v>37</v>
      </c>
      <c r="L6" s="189"/>
      <c r="M6" s="195">
        <v>2017</v>
      </c>
      <c r="N6" s="196">
        <v>2018</v>
      </c>
      <c r="O6" s="196">
        <v>2019</v>
      </c>
      <c r="P6" s="197" t="s">
        <v>37</v>
      </c>
    </row>
    <row r="7" spans="1:21" ht="15" x14ac:dyDescent="0.25">
      <c r="A7" t="s">
        <v>194</v>
      </c>
      <c r="B7" t="s">
        <v>194</v>
      </c>
      <c r="C7" s="244">
        <v>5073.9557700000005</v>
      </c>
      <c r="D7" s="261">
        <v>5362.7154099999998</v>
      </c>
      <c r="E7" s="261">
        <v>5027.3651200000004</v>
      </c>
      <c r="F7" s="236">
        <v>5154.6787666666669</v>
      </c>
      <c r="G7" s="105"/>
      <c r="H7" s="231">
        <v>123.489</v>
      </c>
      <c r="I7" s="233">
        <v>123.489</v>
      </c>
      <c r="J7" s="233">
        <v>123.489</v>
      </c>
      <c r="K7" s="235">
        <v>123.48899999999999</v>
      </c>
      <c r="L7" s="105"/>
      <c r="M7" s="307">
        <f>C7/H7</f>
        <v>41.088321793843988</v>
      </c>
      <c r="N7" s="308">
        <f t="shared" ref="N7:N64" si="0">D7/I7</f>
        <v>43.426664804152594</v>
      </c>
      <c r="O7" s="308">
        <f t="shared" ref="O7:O64" si="1">E7/J7</f>
        <v>40.711035962717325</v>
      </c>
      <c r="P7" s="311">
        <f>AVERAGE(M7:O7)</f>
        <v>41.742007520237969</v>
      </c>
      <c r="R7" s="96">
        <f>IF(ISNUMBER(P7),P7/$O$66,"")</f>
        <v>1.1875942213974222</v>
      </c>
      <c r="S7" s="96">
        <f>IF(ISNUMBER(R7),IF(R7&lt;0.5,1,0) + IF(R7&gt;1.5,1,0),"")</f>
        <v>0</v>
      </c>
    </row>
    <row r="8" spans="1:21" ht="15" x14ac:dyDescent="0.25">
      <c r="A8" t="s">
        <v>195</v>
      </c>
      <c r="B8" t="s">
        <v>195</v>
      </c>
      <c r="C8" s="262">
        <v>3409.0823100000002</v>
      </c>
      <c r="D8" s="261">
        <v>3616.1243300000001</v>
      </c>
      <c r="E8" s="261">
        <v>3620.0965099999999</v>
      </c>
      <c r="F8" s="236">
        <v>3548.4343833333332</v>
      </c>
      <c r="G8" s="105"/>
      <c r="H8" s="231">
        <v>30.2</v>
      </c>
      <c r="I8" s="233">
        <v>30.35</v>
      </c>
      <c r="J8" s="233">
        <v>30.471</v>
      </c>
      <c r="K8" s="235">
        <v>30.340333333333334</v>
      </c>
      <c r="L8" s="105"/>
      <c r="M8" s="307">
        <f t="shared" ref="M8:M64" si="2">C8/H8</f>
        <v>112.88352019867551</v>
      </c>
      <c r="N8" s="308">
        <f t="shared" si="0"/>
        <v>119.14742438220757</v>
      </c>
      <c r="O8" s="308">
        <f t="shared" si="1"/>
        <v>118.80465065143906</v>
      </c>
      <c r="P8" s="311">
        <f t="shared" ref="P8:P64" si="3">AVERAGE(M8:O8)</f>
        <v>116.94519841077404</v>
      </c>
      <c r="R8" s="96">
        <f t="shared" ref="R8:R64" si="4">IF(ISNUMBER(P8),P8/$O$66,"")</f>
        <v>3.3271864508546876</v>
      </c>
      <c r="S8" s="96">
        <f t="shared" ref="S8:S64" si="5">IF(ISNUMBER(R8),IF(R8&lt;0.5,1,0) + IF(R8&gt;1.5,1,0),"")</f>
        <v>1</v>
      </c>
    </row>
    <row r="9" spans="1:21" ht="15" x14ac:dyDescent="0.25">
      <c r="A9" t="s">
        <v>134</v>
      </c>
      <c r="B9" t="s">
        <v>134</v>
      </c>
      <c r="C9" s="262">
        <v>60.544410000000006</v>
      </c>
      <c r="D9" s="261">
        <v>41.588230000000003</v>
      </c>
      <c r="E9" s="261">
        <v>53.478619999999999</v>
      </c>
      <c r="F9" s="236">
        <v>51.870420000000003</v>
      </c>
      <c r="G9" s="105"/>
      <c r="H9" s="231">
        <v>1.327</v>
      </c>
      <c r="I9" s="233">
        <v>1.327</v>
      </c>
      <c r="J9" s="233">
        <v>1.327</v>
      </c>
      <c r="K9" s="235">
        <v>1.327</v>
      </c>
      <c r="L9" s="105"/>
      <c r="M9" s="307">
        <f t="shared" si="2"/>
        <v>45.625026375282602</v>
      </c>
      <c r="N9" s="308">
        <f t="shared" si="0"/>
        <v>31.340037678975136</v>
      </c>
      <c r="O9" s="308">
        <f t="shared" si="1"/>
        <v>40.300391861341375</v>
      </c>
      <c r="P9" s="311">
        <f t="shared" si="3"/>
        <v>39.088485305199704</v>
      </c>
      <c r="R9" s="96">
        <f t="shared" si="4"/>
        <v>1.1120993461832565</v>
      </c>
      <c r="S9" s="96">
        <f t="shared" si="5"/>
        <v>0</v>
      </c>
    </row>
    <row r="10" spans="1:21" ht="15" x14ac:dyDescent="0.25">
      <c r="A10" t="s">
        <v>135</v>
      </c>
      <c r="B10" t="s">
        <v>245</v>
      </c>
      <c r="C10" s="262"/>
      <c r="D10" s="261"/>
      <c r="E10" s="261"/>
      <c r="F10" s="236"/>
      <c r="G10" s="105"/>
      <c r="H10" s="231">
        <v>15.33</v>
      </c>
      <c r="I10" s="233">
        <v>15.388</v>
      </c>
      <c r="J10" s="233">
        <v>15.404999999999999</v>
      </c>
      <c r="K10" s="235"/>
      <c r="L10" s="105"/>
      <c r="M10" s="307"/>
      <c r="N10" s="308"/>
      <c r="O10" s="308"/>
      <c r="P10" s="311"/>
      <c r="R10" s="96" t="str">
        <f t="shared" si="4"/>
        <v/>
      </c>
      <c r="S10" s="96" t="str">
        <f t="shared" si="5"/>
        <v/>
      </c>
    </row>
    <row r="11" spans="1:21" ht="15" x14ac:dyDescent="0.25">
      <c r="A11" t="s">
        <v>136</v>
      </c>
      <c r="B11" t="s">
        <v>136</v>
      </c>
      <c r="C11" s="262">
        <v>360.88988000000001</v>
      </c>
      <c r="D11" s="261">
        <v>380.23996</v>
      </c>
      <c r="E11" s="261">
        <v>425.89203000000003</v>
      </c>
      <c r="F11" s="236">
        <v>389.00729000000001</v>
      </c>
      <c r="G11" s="105"/>
      <c r="H11" s="231">
        <v>10.036</v>
      </c>
      <c r="I11" s="233">
        <v>10.029999999999999</v>
      </c>
      <c r="J11" s="233">
        <v>10.031000000000001</v>
      </c>
      <c r="K11" s="235">
        <v>10.032333333333334</v>
      </c>
      <c r="L11" s="105"/>
      <c r="M11" s="307">
        <f t="shared" si="2"/>
        <v>35.959533678756479</v>
      </c>
      <c r="N11" s="308">
        <f t="shared" si="0"/>
        <v>37.910265204386839</v>
      </c>
      <c r="O11" s="308">
        <f t="shared" si="1"/>
        <v>42.45758448808693</v>
      </c>
      <c r="P11" s="311">
        <f t="shared" si="3"/>
        <v>38.775794457076749</v>
      </c>
      <c r="R11" s="96">
        <f t="shared" si="4"/>
        <v>1.1032030360540745</v>
      </c>
      <c r="S11" s="96">
        <f t="shared" si="5"/>
        <v>0</v>
      </c>
    </row>
    <row r="12" spans="1:21" ht="15" x14ac:dyDescent="0.25">
      <c r="A12" t="s">
        <v>137</v>
      </c>
      <c r="B12" t="s">
        <v>137</v>
      </c>
      <c r="C12" s="262">
        <v>579.25432999999998</v>
      </c>
      <c r="D12" s="261">
        <v>486.69321000000002</v>
      </c>
      <c r="E12" s="261">
        <v>596.24909000000002</v>
      </c>
      <c r="F12" s="236">
        <v>554.06554333333338</v>
      </c>
      <c r="G12" s="105"/>
      <c r="H12" s="231">
        <v>14.635999999999999</v>
      </c>
      <c r="I12" s="233">
        <v>14.635999999999999</v>
      </c>
      <c r="J12" s="233">
        <v>14.635999999999999</v>
      </c>
      <c r="K12" s="235">
        <v>14.636000000000001</v>
      </c>
      <c r="L12" s="105"/>
      <c r="M12" s="307">
        <f t="shared" si="2"/>
        <v>39.577366083629407</v>
      </c>
      <c r="N12" s="308">
        <f t="shared" si="0"/>
        <v>33.253157283410772</v>
      </c>
      <c r="O12" s="308">
        <f t="shared" si="1"/>
        <v>40.738527603170269</v>
      </c>
      <c r="P12" s="311">
        <f t="shared" si="3"/>
        <v>37.856350323403483</v>
      </c>
      <c r="R12" s="96">
        <f t="shared" si="4"/>
        <v>1.0770440991721164</v>
      </c>
      <c r="S12" s="96">
        <f t="shared" si="5"/>
        <v>0</v>
      </c>
    </row>
    <row r="13" spans="1:21" ht="15" x14ac:dyDescent="0.25">
      <c r="A13" t="s">
        <v>138</v>
      </c>
      <c r="B13" t="s">
        <v>138</v>
      </c>
      <c r="C13" s="262">
        <v>442.52690999999999</v>
      </c>
      <c r="D13" s="261">
        <v>478.20074</v>
      </c>
      <c r="E13" s="261">
        <v>530.23996</v>
      </c>
      <c r="F13" s="236">
        <v>483.65587000000005</v>
      </c>
      <c r="G13" s="105"/>
      <c r="H13" s="231">
        <v>24.472000000000001</v>
      </c>
      <c r="I13" s="233">
        <v>24.459</v>
      </c>
      <c r="J13" s="233">
        <v>24.448</v>
      </c>
      <c r="K13" s="235">
        <v>24.459666666666664</v>
      </c>
      <c r="L13" s="105"/>
      <c r="M13" s="307">
        <f t="shared" si="2"/>
        <v>18.082989130434783</v>
      </c>
      <c r="N13" s="308">
        <f t="shared" si="0"/>
        <v>19.551115744715649</v>
      </c>
      <c r="O13" s="308">
        <f t="shared" si="1"/>
        <v>21.688480039267017</v>
      </c>
      <c r="P13" s="311">
        <f t="shared" si="3"/>
        <v>19.774194971472483</v>
      </c>
      <c r="R13" s="96">
        <f t="shared" si="4"/>
        <v>0.56259200445788249</v>
      </c>
      <c r="S13" s="96">
        <f t="shared" si="5"/>
        <v>0</v>
      </c>
    </row>
    <row r="14" spans="1:21" ht="15" x14ac:dyDescent="0.25">
      <c r="A14" t="s">
        <v>139</v>
      </c>
      <c r="B14" t="s">
        <v>139</v>
      </c>
      <c r="C14" s="262">
        <v>64.462510000000009</v>
      </c>
      <c r="D14" s="261">
        <v>47.220359999999999</v>
      </c>
      <c r="E14" s="261">
        <v>42.737540000000003</v>
      </c>
      <c r="F14" s="236">
        <v>51.473469999999999</v>
      </c>
      <c r="G14" s="105"/>
      <c r="H14" s="231">
        <v>1.766</v>
      </c>
      <c r="I14" s="233">
        <v>1.8160000000000001</v>
      </c>
      <c r="J14" s="233">
        <v>1.8580000000000001</v>
      </c>
      <c r="K14" s="235">
        <v>1.8133333333333332</v>
      </c>
      <c r="L14" s="105"/>
      <c r="M14" s="307">
        <f t="shared" si="2"/>
        <v>36.501987542468861</v>
      </c>
      <c r="N14" s="308">
        <f t="shared" si="0"/>
        <v>26.002400881057266</v>
      </c>
      <c r="O14" s="308">
        <f t="shared" si="1"/>
        <v>23.001905274488699</v>
      </c>
      <c r="P14" s="311">
        <f t="shared" si="3"/>
        <v>28.502097899338271</v>
      </c>
      <c r="R14" s="96">
        <f t="shared" si="4"/>
        <v>0.81090797433608353</v>
      </c>
      <c r="S14" s="96">
        <f t="shared" si="5"/>
        <v>0</v>
      </c>
    </row>
    <row r="15" spans="1:21" ht="15" x14ac:dyDescent="0.25">
      <c r="A15" t="s">
        <v>140</v>
      </c>
      <c r="B15" t="s">
        <v>140</v>
      </c>
      <c r="C15" s="262"/>
      <c r="D15" s="261"/>
      <c r="E15" s="261"/>
      <c r="F15" s="236"/>
      <c r="G15" s="105"/>
      <c r="H15" s="231">
        <v>0.73</v>
      </c>
      <c r="I15" s="233">
        <v>0.73</v>
      </c>
      <c r="J15" s="233">
        <v>0.73</v>
      </c>
      <c r="K15" s="235"/>
      <c r="L15" s="105"/>
      <c r="M15" s="307"/>
      <c r="N15" s="308"/>
      <c r="O15" s="308"/>
      <c r="P15" s="311"/>
      <c r="R15" s="96" t="str">
        <f t="shared" si="4"/>
        <v/>
      </c>
      <c r="S15" s="96" t="str">
        <f t="shared" si="5"/>
        <v/>
      </c>
    </row>
    <row r="16" spans="1:21" ht="15" x14ac:dyDescent="0.25">
      <c r="A16" t="s">
        <v>141</v>
      </c>
      <c r="B16" t="s">
        <v>141</v>
      </c>
      <c r="C16" s="262">
        <v>12.114000000000001</v>
      </c>
      <c r="D16" s="261">
        <v>17.127500000000001</v>
      </c>
      <c r="E16" s="261">
        <v>9.577</v>
      </c>
      <c r="F16" s="236">
        <v>12.939500000000001</v>
      </c>
      <c r="G16" s="105"/>
      <c r="H16" s="231">
        <v>0.432</v>
      </c>
      <c r="I16" s="233">
        <v>0.432</v>
      </c>
      <c r="J16" s="233">
        <v>0.432</v>
      </c>
      <c r="K16" s="235">
        <v>0.432</v>
      </c>
      <c r="L16" s="105"/>
      <c r="M16" s="307">
        <f t="shared" si="2"/>
        <v>28.041666666666668</v>
      </c>
      <c r="N16" s="308">
        <f t="shared" si="0"/>
        <v>39.646990740740748</v>
      </c>
      <c r="O16" s="308">
        <f t="shared" si="1"/>
        <v>22.168981481481481</v>
      </c>
      <c r="P16" s="311">
        <f t="shared" si="3"/>
        <v>29.952546296296301</v>
      </c>
      <c r="R16" s="96">
        <f t="shared" si="4"/>
        <v>0.85217441639274216</v>
      </c>
      <c r="S16" s="96">
        <f t="shared" si="5"/>
        <v>0</v>
      </c>
    </row>
    <row r="17" spans="1:19" ht="15" x14ac:dyDescent="0.25">
      <c r="A17" t="s">
        <v>142</v>
      </c>
      <c r="B17" t="s">
        <v>142</v>
      </c>
      <c r="C17" s="262">
        <v>64.818919999999991</v>
      </c>
      <c r="D17" s="261">
        <v>59.604819999999997</v>
      </c>
      <c r="E17" s="261">
        <v>54.099029999999999</v>
      </c>
      <c r="F17" s="236">
        <v>59.507589999999993</v>
      </c>
      <c r="G17" s="105"/>
      <c r="H17" s="231">
        <v>3.2879999999999998</v>
      </c>
      <c r="I17" s="233">
        <v>3.294</v>
      </c>
      <c r="J17" s="233">
        <v>3.302</v>
      </c>
      <c r="K17" s="235">
        <v>3.2946666666666666</v>
      </c>
      <c r="L17" s="105"/>
      <c r="M17" s="307">
        <f t="shared" si="2"/>
        <v>19.713783454987833</v>
      </c>
      <c r="N17" s="308">
        <f t="shared" si="0"/>
        <v>18.094966605950212</v>
      </c>
      <c r="O17" s="308">
        <f t="shared" si="1"/>
        <v>16.383715929739552</v>
      </c>
      <c r="P17" s="311">
        <f t="shared" si="3"/>
        <v>18.064155330225866</v>
      </c>
      <c r="R17" s="96">
        <f t="shared" si="4"/>
        <v>0.51393997938888247</v>
      </c>
      <c r="S17" s="96">
        <f t="shared" si="5"/>
        <v>0</v>
      </c>
    </row>
    <row r="18" spans="1:19" ht="15" x14ac:dyDescent="0.25">
      <c r="A18" t="s">
        <v>143</v>
      </c>
      <c r="B18" t="s">
        <v>143</v>
      </c>
      <c r="C18" s="262">
        <v>1646.9322099999999</v>
      </c>
      <c r="D18" s="261">
        <v>1259.6341299999999</v>
      </c>
      <c r="E18" s="261">
        <v>895.94907999999998</v>
      </c>
      <c r="F18" s="236">
        <v>1267.50514</v>
      </c>
      <c r="G18" s="105"/>
      <c r="H18" s="231">
        <v>36.5</v>
      </c>
      <c r="I18" s="233">
        <v>34.814999999999998</v>
      </c>
      <c r="J18" s="233">
        <v>36.54</v>
      </c>
      <c r="K18" s="235">
        <v>35.951666666666661</v>
      </c>
      <c r="L18" s="105"/>
      <c r="M18" s="307">
        <f t="shared" si="2"/>
        <v>45.121430410958901</v>
      </c>
      <c r="N18" s="308">
        <f t="shared" si="0"/>
        <v>36.180787878787882</v>
      </c>
      <c r="O18" s="308">
        <f t="shared" si="1"/>
        <v>24.519679255610288</v>
      </c>
      <c r="P18" s="311">
        <f t="shared" si="3"/>
        <v>35.273965848452356</v>
      </c>
      <c r="R18" s="96">
        <f t="shared" si="4"/>
        <v>1.0035731507901664</v>
      </c>
      <c r="S18" s="96">
        <f t="shared" si="5"/>
        <v>0</v>
      </c>
    </row>
    <row r="19" spans="1:19" ht="15" x14ac:dyDescent="0.25">
      <c r="A19" t="s">
        <v>196</v>
      </c>
      <c r="B19" t="s">
        <v>246</v>
      </c>
      <c r="C19" s="262">
        <v>504.33259000000004</v>
      </c>
      <c r="D19" s="261">
        <v>516.35410999999999</v>
      </c>
      <c r="E19" s="261">
        <v>545.49050999999997</v>
      </c>
      <c r="F19" s="236">
        <v>522.05906999999991</v>
      </c>
      <c r="G19" s="105"/>
      <c r="H19" s="231">
        <v>21.338999999999999</v>
      </c>
      <c r="I19" s="233">
        <v>21.806000000000001</v>
      </c>
      <c r="J19" s="233">
        <v>22.263000000000002</v>
      </c>
      <c r="K19" s="235">
        <v>21.802666666666667</v>
      </c>
      <c r="L19" s="105"/>
      <c r="M19" s="307">
        <f t="shared" si="2"/>
        <v>23.634312292047429</v>
      </c>
      <c r="N19" s="308">
        <f t="shared" si="0"/>
        <v>23.679451068513252</v>
      </c>
      <c r="O19" s="308">
        <f t="shared" si="1"/>
        <v>24.502111575259395</v>
      </c>
      <c r="P19" s="311">
        <f t="shared" si="3"/>
        <v>23.938624978606693</v>
      </c>
      <c r="R19" s="96">
        <f t="shared" si="4"/>
        <v>0.68107344092182809</v>
      </c>
      <c r="S19" s="96">
        <f t="shared" si="5"/>
        <v>0</v>
      </c>
    </row>
    <row r="20" spans="1:19" ht="15" x14ac:dyDescent="0.25">
      <c r="A20" t="s">
        <v>144</v>
      </c>
      <c r="B20" t="s">
        <v>144</v>
      </c>
      <c r="C20" s="262">
        <v>278.23628000000002</v>
      </c>
      <c r="D20" s="261">
        <v>280.24773999999996</v>
      </c>
      <c r="E20" s="261">
        <v>270.68678000000006</v>
      </c>
      <c r="F20" s="236">
        <v>276.39026666666672</v>
      </c>
      <c r="G20" s="105"/>
      <c r="H20" s="231">
        <v>14.650812500000001</v>
      </c>
      <c r="I20" s="233">
        <v>20.0785625</v>
      </c>
      <c r="J20" s="233">
        <v>20.682312499999998</v>
      </c>
      <c r="K20" s="235">
        <v>18.4705625</v>
      </c>
      <c r="L20" s="105"/>
      <c r="M20" s="307">
        <f t="shared" si="2"/>
        <v>18.991184277322503</v>
      </c>
      <c r="N20" s="308">
        <f t="shared" si="0"/>
        <v>13.957559959782975</v>
      </c>
      <c r="O20" s="308">
        <f t="shared" si="1"/>
        <v>13.087839186261212</v>
      </c>
      <c r="P20" s="311">
        <f t="shared" si="3"/>
        <v>15.345527807788898</v>
      </c>
      <c r="R20" s="96">
        <f t="shared" si="4"/>
        <v>0.43659280498159547</v>
      </c>
      <c r="S20" s="96">
        <f t="shared" si="5"/>
        <v>1</v>
      </c>
    </row>
    <row r="21" spans="1:19" ht="15" x14ac:dyDescent="0.25">
      <c r="A21" t="s">
        <v>197</v>
      </c>
      <c r="B21" t="s">
        <v>197</v>
      </c>
      <c r="C21" s="262">
        <v>867.89734999999996</v>
      </c>
      <c r="D21" s="261">
        <v>940.59613999999999</v>
      </c>
      <c r="E21" s="261">
        <v>1044.5726999999999</v>
      </c>
      <c r="F21" s="236">
        <v>951.02206333333322</v>
      </c>
      <c r="G21" s="105"/>
      <c r="H21" s="231">
        <v>20.11</v>
      </c>
      <c r="I21" s="233">
        <v>20.062999999999999</v>
      </c>
      <c r="J21" s="233">
        <v>20.47</v>
      </c>
      <c r="K21" s="235">
        <v>20.214333333333332</v>
      </c>
      <c r="L21" s="105"/>
      <c r="M21" s="307">
        <f t="shared" si="2"/>
        <v>43.157501243162606</v>
      </c>
      <c r="N21" s="308">
        <f t="shared" si="0"/>
        <v>46.882128295868021</v>
      </c>
      <c r="O21" s="308">
        <f t="shared" si="1"/>
        <v>51.029443087445038</v>
      </c>
      <c r="P21" s="311">
        <f t="shared" si="3"/>
        <v>47.023024208825227</v>
      </c>
      <c r="R21" s="96">
        <f t="shared" si="4"/>
        <v>1.3378434613130836</v>
      </c>
      <c r="S21" s="96">
        <f t="shared" si="5"/>
        <v>0</v>
      </c>
    </row>
    <row r="22" spans="1:19" ht="15" x14ac:dyDescent="0.25">
      <c r="A22" t="s">
        <v>145</v>
      </c>
      <c r="B22" t="s">
        <v>145</v>
      </c>
      <c r="C22" s="262">
        <v>178.84314000000001</v>
      </c>
      <c r="D22" s="261">
        <v>205.38132000000002</v>
      </c>
      <c r="E22" s="261">
        <v>144.22416000000001</v>
      </c>
      <c r="F22" s="236">
        <v>176.14954</v>
      </c>
      <c r="G22" s="105"/>
      <c r="H22" s="231">
        <v>10.558</v>
      </c>
      <c r="I22" s="233">
        <v>10.558</v>
      </c>
      <c r="J22" s="233">
        <v>10.558</v>
      </c>
      <c r="K22" s="235">
        <v>10.558</v>
      </c>
      <c r="L22" s="105"/>
      <c r="M22" s="307">
        <f t="shared" si="2"/>
        <v>16.939111574161775</v>
      </c>
      <c r="N22" s="308">
        <f t="shared" si="0"/>
        <v>19.452672854707334</v>
      </c>
      <c r="O22" s="308">
        <f t="shared" si="1"/>
        <v>13.66017806402728</v>
      </c>
      <c r="P22" s="311">
        <f t="shared" si="3"/>
        <v>16.683987497632128</v>
      </c>
      <c r="R22" s="96">
        <f t="shared" si="4"/>
        <v>0.47467307681472515</v>
      </c>
      <c r="S22" s="96">
        <f t="shared" si="5"/>
        <v>1</v>
      </c>
    </row>
    <row r="23" spans="1:19" ht="15" x14ac:dyDescent="0.25">
      <c r="A23" t="s">
        <v>146</v>
      </c>
      <c r="B23" t="s">
        <v>247</v>
      </c>
      <c r="C23" s="262">
        <v>62.2057</v>
      </c>
      <c r="D23" s="261">
        <v>51.92183</v>
      </c>
      <c r="E23" s="261">
        <v>91.525369999999995</v>
      </c>
      <c r="F23" s="236">
        <v>68.550966666666667</v>
      </c>
      <c r="G23" s="105"/>
      <c r="H23" s="231">
        <v>1.992</v>
      </c>
      <c r="I23" s="233">
        <v>1.992</v>
      </c>
      <c r="J23" s="233">
        <v>1.992</v>
      </c>
      <c r="K23" s="235">
        <v>1.992</v>
      </c>
      <c r="L23" s="105"/>
      <c r="M23" s="307">
        <f t="shared" si="2"/>
        <v>31.227761044176706</v>
      </c>
      <c r="N23" s="308">
        <f t="shared" si="0"/>
        <v>26.065175702811246</v>
      </c>
      <c r="O23" s="308">
        <f t="shared" si="1"/>
        <v>45.946470883534133</v>
      </c>
      <c r="P23" s="311">
        <f t="shared" si="3"/>
        <v>34.413135876840691</v>
      </c>
      <c r="R23" s="96">
        <f t="shared" si="4"/>
        <v>0.97908183471256593</v>
      </c>
      <c r="S23" s="96">
        <f t="shared" si="5"/>
        <v>0</v>
      </c>
    </row>
    <row r="24" spans="1:19" ht="15" x14ac:dyDescent="0.25">
      <c r="A24" t="s">
        <v>147</v>
      </c>
      <c r="B24" t="s">
        <v>147</v>
      </c>
      <c r="C24" s="262">
        <v>401.44015999999999</v>
      </c>
      <c r="D24" s="261">
        <v>477.07193999999998</v>
      </c>
      <c r="E24" s="261">
        <v>460.91174999999998</v>
      </c>
      <c r="F24" s="236">
        <v>446.47461666666663</v>
      </c>
      <c r="G24" s="105"/>
      <c r="H24" s="231">
        <v>6.327</v>
      </c>
      <c r="I24" s="233">
        <v>6.25</v>
      </c>
      <c r="J24" s="233">
        <v>6.24</v>
      </c>
      <c r="K24" s="235">
        <v>6.2723333333333331</v>
      </c>
      <c r="L24" s="105"/>
      <c r="M24" s="307">
        <f t="shared" si="2"/>
        <v>63.448737158210839</v>
      </c>
      <c r="N24" s="308">
        <f t="shared" si="0"/>
        <v>76.331510399999999</v>
      </c>
      <c r="O24" s="308">
        <f t="shared" si="1"/>
        <v>73.864062499999989</v>
      </c>
      <c r="P24" s="311">
        <f t="shared" si="3"/>
        <v>71.214770019403616</v>
      </c>
      <c r="R24" s="96">
        <f t="shared" si="4"/>
        <v>2.0261183967298555</v>
      </c>
      <c r="S24" s="96">
        <f t="shared" si="5"/>
        <v>1</v>
      </c>
    </row>
    <row r="25" spans="1:19" ht="15" x14ac:dyDescent="0.25">
      <c r="A25" t="s">
        <v>148</v>
      </c>
      <c r="B25" t="s">
        <v>148</v>
      </c>
      <c r="C25" s="262">
        <v>166.95214999999999</v>
      </c>
      <c r="D25" s="261">
        <v>114.01141</v>
      </c>
      <c r="E25" s="261">
        <v>128.27297999999999</v>
      </c>
      <c r="F25" s="236">
        <v>136.41218000000001</v>
      </c>
      <c r="G25" s="105"/>
      <c r="H25" s="231">
        <v>6.0119999999999996</v>
      </c>
      <c r="I25" s="233">
        <v>6.01</v>
      </c>
      <c r="J25" s="233">
        <v>6.0019999999999998</v>
      </c>
      <c r="K25" s="235">
        <v>6.0079999999999991</v>
      </c>
      <c r="L25" s="105"/>
      <c r="M25" s="307">
        <f t="shared" si="2"/>
        <v>27.769818695941449</v>
      </c>
      <c r="N25" s="308">
        <f t="shared" si="0"/>
        <v>18.970284525790351</v>
      </c>
      <c r="O25" s="308">
        <f t="shared" si="1"/>
        <v>21.371706097967344</v>
      </c>
      <c r="P25" s="311">
        <f t="shared" si="3"/>
        <v>22.703936439899717</v>
      </c>
      <c r="R25" s="96">
        <f t="shared" si="4"/>
        <v>0.64594554313006247</v>
      </c>
      <c r="S25" s="96">
        <f t="shared" si="5"/>
        <v>0</v>
      </c>
    </row>
    <row r="26" spans="1:19" ht="15" x14ac:dyDescent="0.25">
      <c r="A26" t="s">
        <v>149</v>
      </c>
      <c r="B26" t="s">
        <v>149</v>
      </c>
      <c r="C26" s="262">
        <v>106.77327000000001</v>
      </c>
      <c r="D26" s="261">
        <v>97.954050000000009</v>
      </c>
      <c r="E26" s="261">
        <v>69.892259999999993</v>
      </c>
      <c r="F26" s="236">
        <v>91.539860000000019</v>
      </c>
      <c r="G26" s="105"/>
      <c r="H26" s="231">
        <v>1.8740000000000001</v>
      </c>
      <c r="I26" s="233">
        <v>1.867</v>
      </c>
      <c r="J26" s="233">
        <v>1.8660000000000001</v>
      </c>
      <c r="K26" s="235">
        <v>1.869</v>
      </c>
      <c r="L26" s="105"/>
      <c r="M26" s="307">
        <f t="shared" si="2"/>
        <v>56.976131270010676</v>
      </c>
      <c r="N26" s="308">
        <f t="shared" si="0"/>
        <v>52.466014997321913</v>
      </c>
      <c r="O26" s="308">
        <f t="shared" si="1"/>
        <v>37.455659163987136</v>
      </c>
      <c r="P26" s="311">
        <f t="shared" si="3"/>
        <v>48.965935143773244</v>
      </c>
      <c r="R26" s="96">
        <f t="shared" si="4"/>
        <v>1.3931208649673144</v>
      </c>
      <c r="S26" s="96">
        <f t="shared" si="5"/>
        <v>0</v>
      </c>
    </row>
    <row r="27" spans="1:19" ht="15" x14ac:dyDescent="0.25">
      <c r="A27" t="s">
        <v>150</v>
      </c>
      <c r="B27" t="s">
        <v>150</v>
      </c>
      <c r="C27" s="262">
        <v>432.62655000000001</v>
      </c>
      <c r="D27" s="261">
        <v>506.75238999999999</v>
      </c>
      <c r="E27" s="261">
        <v>625.32691</v>
      </c>
      <c r="F27" s="236">
        <v>521.56861666666668</v>
      </c>
      <c r="G27" s="105"/>
      <c r="H27" s="231">
        <v>12.116</v>
      </c>
      <c r="I27" s="233">
        <v>12.037000000000001</v>
      </c>
      <c r="J27" s="233">
        <v>11.991</v>
      </c>
      <c r="K27" s="235">
        <v>12.048</v>
      </c>
      <c r="L27" s="105"/>
      <c r="M27" s="307">
        <f t="shared" si="2"/>
        <v>35.707044404093764</v>
      </c>
      <c r="N27" s="308">
        <f t="shared" si="0"/>
        <v>42.099558860181105</v>
      </c>
      <c r="O27" s="308">
        <f t="shared" si="1"/>
        <v>52.149688099407889</v>
      </c>
      <c r="P27" s="311">
        <f t="shared" si="3"/>
        <v>43.318763787894255</v>
      </c>
      <c r="R27" s="96">
        <f t="shared" si="4"/>
        <v>1.2324542255817656</v>
      </c>
      <c r="S27" s="96">
        <f t="shared" si="5"/>
        <v>0</v>
      </c>
    </row>
    <row r="28" spans="1:19" ht="15" x14ac:dyDescent="0.25">
      <c r="A28" t="s">
        <v>151</v>
      </c>
      <c r="B28" t="s">
        <v>151</v>
      </c>
      <c r="C28" s="262">
        <v>64.644670000000005</v>
      </c>
      <c r="D28" s="261">
        <v>60.752519999999997</v>
      </c>
      <c r="E28" s="261">
        <v>91.043639999999996</v>
      </c>
      <c r="F28" s="236">
        <v>72.14694333333334</v>
      </c>
      <c r="G28" s="105"/>
      <c r="H28" s="231">
        <v>3.669</v>
      </c>
      <c r="I28" s="233">
        <v>3.6720000000000002</v>
      </c>
      <c r="J28" s="233">
        <v>3.673</v>
      </c>
      <c r="K28" s="235">
        <v>3.6713333333333331</v>
      </c>
      <c r="L28" s="105"/>
      <c r="M28" s="307">
        <f t="shared" si="2"/>
        <v>17.619152357590625</v>
      </c>
      <c r="N28" s="308">
        <f t="shared" si="0"/>
        <v>16.544803921568626</v>
      </c>
      <c r="O28" s="308">
        <f t="shared" si="1"/>
        <v>24.7872692621835</v>
      </c>
      <c r="P28" s="311">
        <f t="shared" si="3"/>
        <v>19.650408513780917</v>
      </c>
      <c r="R28" s="96">
        <f t="shared" si="4"/>
        <v>0.5590701785904878</v>
      </c>
      <c r="S28" s="96">
        <f t="shared" si="5"/>
        <v>0</v>
      </c>
    </row>
    <row r="29" spans="1:19" ht="15" x14ac:dyDescent="0.25">
      <c r="A29" t="s">
        <v>152</v>
      </c>
      <c r="B29" t="s">
        <v>152</v>
      </c>
      <c r="C29" s="262">
        <v>230.50028</v>
      </c>
      <c r="D29" s="261">
        <v>237.06673000000001</v>
      </c>
      <c r="E29" s="261">
        <v>202.89251999999999</v>
      </c>
      <c r="F29" s="236">
        <v>223.48650999999998</v>
      </c>
      <c r="G29" s="105"/>
      <c r="H29" s="231">
        <v>9.0670000000000002</v>
      </c>
      <c r="I29" s="233">
        <v>9.2100000000000009</v>
      </c>
      <c r="J29" s="233">
        <v>9.3539999999999992</v>
      </c>
      <c r="K29" s="235">
        <v>9.2103333333333328</v>
      </c>
      <c r="L29" s="105"/>
      <c r="M29" s="307">
        <f t="shared" si="2"/>
        <v>25.421890371677513</v>
      </c>
      <c r="N29" s="308">
        <f t="shared" si="0"/>
        <v>25.740144408251897</v>
      </c>
      <c r="O29" s="308">
        <f t="shared" si="1"/>
        <v>21.690455420141117</v>
      </c>
      <c r="P29" s="311">
        <f t="shared" si="3"/>
        <v>24.284163400023512</v>
      </c>
      <c r="R29" s="96">
        <f t="shared" si="4"/>
        <v>0.69090429135101372</v>
      </c>
      <c r="S29" s="96">
        <f t="shared" si="5"/>
        <v>0</v>
      </c>
    </row>
    <row r="30" spans="1:19" ht="15" x14ac:dyDescent="0.25">
      <c r="A30" t="s">
        <v>153</v>
      </c>
      <c r="B30" t="s">
        <v>248</v>
      </c>
      <c r="C30" s="262">
        <v>9.5127199999999998</v>
      </c>
      <c r="D30" s="261">
        <v>2.5719499999999997</v>
      </c>
      <c r="E30" s="261">
        <v>14.092739999999999</v>
      </c>
      <c r="F30" s="236">
        <v>8.7258033333333334</v>
      </c>
      <c r="G30" s="105"/>
      <c r="H30" s="231">
        <v>1.5289999999999999</v>
      </c>
      <c r="I30" s="233">
        <v>1.5449999999999999</v>
      </c>
      <c r="J30" s="233">
        <v>1.5449999999999999</v>
      </c>
      <c r="K30" s="235">
        <v>1.5396666666666665</v>
      </c>
      <c r="L30" s="105"/>
      <c r="M30" s="307">
        <f t="shared" si="2"/>
        <v>6.2215304120340091</v>
      </c>
      <c r="N30" s="308">
        <f t="shared" si="0"/>
        <v>1.664692556634304</v>
      </c>
      <c r="O30" s="308">
        <f t="shared" si="1"/>
        <v>9.1215145631067962</v>
      </c>
      <c r="P30" s="311">
        <f t="shared" si="3"/>
        <v>5.6692458439250366</v>
      </c>
      <c r="R30" s="96">
        <f t="shared" si="4"/>
        <v>0.16129467660755054</v>
      </c>
      <c r="S30" s="96">
        <f t="shared" si="5"/>
        <v>1</v>
      </c>
    </row>
    <row r="31" spans="1:19" ht="15" x14ac:dyDescent="0.25">
      <c r="A31" t="s">
        <v>198</v>
      </c>
      <c r="B31" t="s">
        <v>249</v>
      </c>
      <c r="C31" s="262">
        <v>128155.58379999999</v>
      </c>
      <c r="D31" s="261">
        <v>133674.35519999999</v>
      </c>
      <c r="E31" s="261">
        <v>157781.58686000001</v>
      </c>
      <c r="F31" s="236">
        <v>139870.50862000001</v>
      </c>
      <c r="G31" s="105"/>
      <c r="H31" s="231">
        <v>1604.0730000000001</v>
      </c>
      <c r="I31" s="233">
        <v>1608.0419999999999</v>
      </c>
      <c r="J31" s="233">
        <v>1609.9449999999999</v>
      </c>
      <c r="K31" s="235">
        <v>1607.3533333333332</v>
      </c>
      <c r="L31" s="105"/>
      <c r="M31" s="307">
        <f t="shared" si="2"/>
        <v>79.893860067465752</v>
      </c>
      <c r="N31" s="308">
        <f t="shared" si="0"/>
        <v>83.12864663982657</v>
      </c>
      <c r="O31" s="308">
        <f t="shared" si="1"/>
        <v>98.004333601458441</v>
      </c>
      <c r="P31" s="311">
        <f t="shared" si="3"/>
        <v>87.008946769583588</v>
      </c>
      <c r="R31" s="96">
        <f t="shared" si="4"/>
        <v>2.4754756307140902</v>
      </c>
      <c r="S31" s="96">
        <f t="shared" si="5"/>
        <v>1</v>
      </c>
    </row>
    <row r="32" spans="1:19" ht="15" x14ac:dyDescent="0.25">
      <c r="A32" t="s">
        <v>154</v>
      </c>
      <c r="B32" t="s">
        <v>154</v>
      </c>
      <c r="C32" s="262">
        <v>7.8840000000000003</v>
      </c>
      <c r="D32" s="261">
        <v>6.9474999999999998</v>
      </c>
      <c r="E32" s="261">
        <v>5</v>
      </c>
      <c r="F32" s="236">
        <v>6.6104999999999992</v>
      </c>
      <c r="G32" s="105"/>
      <c r="H32" s="231">
        <v>0.36799999999999999</v>
      </c>
      <c r="I32" s="233">
        <v>0.36799999999999999</v>
      </c>
      <c r="J32" s="233">
        <v>0.36799999999999999</v>
      </c>
      <c r="K32" s="235">
        <v>0.36800000000000005</v>
      </c>
      <c r="L32" s="105"/>
      <c r="M32" s="307">
        <f t="shared" si="2"/>
        <v>21.423913043478262</v>
      </c>
      <c r="N32" s="308">
        <f t="shared" si="0"/>
        <v>18.87907608695652</v>
      </c>
      <c r="O32" s="308">
        <f t="shared" si="1"/>
        <v>13.586956521739131</v>
      </c>
      <c r="P32" s="311">
        <f t="shared" si="3"/>
        <v>17.963315217391305</v>
      </c>
      <c r="R32" s="96">
        <f t="shared" si="4"/>
        <v>0.51107099578215665</v>
      </c>
      <c r="S32" s="96">
        <f t="shared" si="5"/>
        <v>0</v>
      </c>
    </row>
    <row r="33" spans="1:19" ht="15" x14ac:dyDescent="0.25">
      <c r="A33" t="s">
        <v>155</v>
      </c>
      <c r="B33" t="s">
        <v>155</v>
      </c>
      <c r="C33" s="262">
        <v>76.155280000000005</v>
      </c>
      <c r="D33" s="261">
        <v>59.130760000000002</v>
      </c>
      <c r="E33" s="261">
        <v>31.561529999999998</v>
      </c>
      <c r="F33" s="236">
        <v>55.615856666666673</v>
      </c>
      <c r="G33" s="105"/>
      <c r="H33" s="231">
        <v>1.5549999999999999</v>
      </c>
      <c r="I33" s="233">
        <v>1.5680000000000001</v>
      </c>
      <c r="J33" s="233">
        <v>1.5820000000000001</v>
      </c>
      <c r="K33" s="235">
        <v>1.5683333333333334</v>
      </c>
      <c r="L33" s="105"/>
      <c r="M33" s="307">
        <f t="shared" si="2"/>
        <v>48.974456591639878</v>
      </c>
      <c r="N33" s="308">
        <f t="shared" si="0"/>
        <v>37.710943877551017</v>
      </c>
      <c r="O33" s="308">
        <f t="shared" si="1"/>
        <v>19.950398230088492</v>
      </c>
      <c r="P33" s="311">
        <f t="shared" si="3"/>
        <v>35.54526623309313</v>
      </c>
      <c r="R33" s="96">
        <f t="shared" si="4"/>
        <v>1.0112918684130807</v>
      </c>
      <c r="S33" s="96">
        <f t="shared" si="5"/>
        <v>0</v>
      </c>
    </row>
    <row r="34" spans="1:19" ht="15" x14ac:dyDescent="0.25">
      <c r="A34" t="s">
        <v>199</v>
      </c>
      <c r="B34" t="s">
        <v>199</v>
      </c>
      <c r="C34" s="262">
        <v>4394.45417</v>
      </c>
      <c r="D34" s="261">
        <v>3959.7679399999997</v>
      </c>
      <c r="E34" s="261">
        <v>2796.06538</v>
      </c>
      <c r="F34" s="236">
        <v>3716.7624966666663</v>
      </c>
      <c r="G34" s="105"/>
      <c r="H34" s="231">
        <v>49.484000000000002</v>
      </c>
      <c r="I34" s="233">
        <v>48.514000000000003</v>
      </c>
      <c r="J34" s="233">
        <v>48.911000000000001</v>
      </c>
      <c r="K34" s="235">
        <v>48.969666666666662</v>
      </c>
      <c r="L34" s="105"/>
      <c r="M34" s="307">
        <f t="shared" si="2"/>
        <v>88.805556745614737</v>
      </c>
      <c r="N34" s="308">
        <f t="shared" si="0"/>
        <v>81.621139052644594</v>
      </c>
      <c r="O34" s="308">
        <f t="shared" si="1"/>
        <v>57.166391609249452</v>
      </c>
      <c r="P34" s="311">
        <f t="shared" si="3"/>
        <v>75.864362469169592</v>
      </c>
      <c r="R34" s="96">
        <f t="shared" si="4"/>
        <v>2.1584031011135147</v>
      </c>
      <c r="S34" s="96">
        <f t="shared" si="5"/>
        <v>1</v>
      </c>
    </row>
    <row r="35" spans="1:19" ht="15" x14ac:dyDescent="0.25">
      <c r="A35" t="s">
        <v>156</v>
      </c>
      <c r="B35" t="s">
        <v>156</v>
      </c>
      <c r="C35" s="262">
        <v>156.43778</v>
      </c>
      <c r="D35" s="261">
        <v>106.01078</v>
      </c>
      <c r="E35" s="261">
        <v>197.09126999999998</v>
      </c>
      <c r="F35" s="236">
        <v>153.17994333333331</v>
      </c>
      <c r="G35" s="105"/>
      <c r="H35" s="231">
        <v>10.429</v>
      </c>
      <c r="I35" s="233">
        <v>10.544</v>
      </c>
      <c r="J35" s="233">
        <v>10.739000000000001</v>
      </c>
      <c r="K35" s="235">
        <v>10.570666666666666</v>
      </c>
      <c r="L35" s="105"/>
      <c r="M35" s="307">
        <f t="shared" si="2"/>
        <v>15.000266564387765</v>
      </c>
      <c r="N35" s="308">
        <f t="shared" si="0"/>
        <v>10.05413315629742</v>
      </c>
      <c r="O35" s="308">
        <f t="shared" si="1"/>
        <v>18.352851289691774</v>
      </c>
      <c r="P35" s="311">
        <f t="shared" si="3"/>
        <v>14.46908367012565</v>
      </c>
      <c r="R35" s="96">
        <f t="shared" si="4"/>
        <v>0.41165725312147294</v>
      </c>
      <c r="S35" s="96">
        <f t="shared" si="5"/>
        <v>1</v>
      </c>
    </row>
    <row r="36" spans="1:19" ht="15" x14ac:dyDescent="0.25">
      <c r="A36" t="s">
        <v>157</v>
      </c>
      <c r="B36" t="s">
        <v>157</v>
      </c>
      <c r="C36" s="262">
        <v>351.04500000000002</v>
      </c>
      <c r="D36" s="261">
        <v>295.46600000000001</v>
      </c>
      <c r="E36" s="261">
        <v>306.43867</v>
      </c>
      <c r="F36" s="236">
        <v>317.64988999999997</v>
      </c>
      <c r="G36" s="105"/>
      <c r="H36" s="231">
        <v>3.4920683700440529</v>
      </c>
      <c r="I36" s="233">
        <v>3.50752</v>
      </c>
      <c r="J36" s="233">
        <v>3.5230399999999999</v>
      </c>
      <c r="K36" s="235">
        <v>3.5075427900146843</v>
      </c>
      <c r="L36" s="105"/>
      <c r="M36" s="307">
        <f t="shared" si="2"/>
        <v>100.52638230435664</v>
      </c>
      <c r="N36" s="308">
        <f t="shared" si="0"/>
        <v>84.237866070614004</v>
      </c>
      <c r="O36" s="308">
        <f t="shared" si="1"/>
        <v>86.981320109905084</v>
      </c>
      <c r="P36" s="311">
        <f t="shared" si="3"/>
        <v>90.58185616162524</v>
      </c>
      <c r="R36" s="96">
        <f t="shared" si="4"/>
        <v>2.5771278223464167</v>
      </c>
      <c r="S36" s="96">
        <f t="shared" si="5"/>
        <v>1</v>
      </c>
    </row>
    <row r="37" spans="1:19" ht="15" x14ac:dyDescent="0.25">
      <c r="A37" t="s">
        <v>158</v>
      </c>
      <c r="B37" t="s">
        <v>158</v>
      </c>
      <c r="C37" s="262"/>
      <c r="D37" s="261"/>
      <c r="E37" s="261"/>
      <c r="F37" s="236"/>
      <c r="G37" s="105"/>
      <c r="H37" s="231">
        <v>23.088000000000001</v>
      </c>
      <c r="I37" s="233">
        <v>23.134</v>
      </c>
      <c r="J37" s="233">
        <v>23.163</v>
      </c>
      <c r="K37" s="235"/>
      <c r="L37" s="105"/>
      <c r="M37" s="307"/>
      <c r="N37" s="308"/>
      <c r="O37" s="308"/>
      <c r="P37" s="311"/>
      <c r="R37" s="96" t="str">
        <f t="shared" si="4"/>
        <v/>
      </c>
      <c r="S37" s="96" t="str">
        <f t="shared" si="5"/>
        <v/>
      </c>
    </row>
    <row r="38" spans="1:19" ht="15" x14ac:dyDescent="0.25">
      <c r="A38" t="s">
        <v>159</v>
      </c>
      <c r="B38" t="s">
        <v>159</v>
      </c>
      <c r="C38" s="262">
        <v>46.422530000000002</v>
      </c>
      <c r="D38" s="261">
        <v>48.328269999999996</v>
      </c>
      <c r="E38" s="261">
        <v>52.817440000000005</v>
      </c>
      <c r="F38" s="236">
        <v>49.189413333333334</v>
      </c>
      <c r="G38" s="105"/>
      <c r="H38" s="231">
        <v>3.1379999999999999</v>
      </c>
      <c r="I38" s="233">
        <v>3.1379999999999999</v>
      </c>
      <c r="J38" s="233">
        <v>3.1379999999999999</v>
      </c>
      <c r="K38" s="235">
        <v>3.1379999999999999</v>
      </c>
      <c r="L38" s="105"/>
      <c r="M38" s="307">
        <f t="shared" si="2"/>
        <v>14.793667941363926</v>
      </c>
      <c r="N38" s="308">
        <f t="shared" si="0"/>
        <v>15.400978330146589</v>
      </c>
      <c r="O38" s="308">
        <f t="shared" si="1"/>
        <v>16.831561504142769</v>
      </c>
      <c r="P38" s="311">
        <f t="shared" si="3"/>
        <v>15.675402591884428</v>
      </c>
      <c r="R38" s="96">
        <f t="shared" si="4"/>
        <v>0.44597801213021276</v>
      </c>
      <c r="S38" s="96">
        <f t="shared" si="5"/>
        <v>1</v>
      </c>
    </row>
    <row r="39" spans="1:19" ht="15" x14ac:dyDescent="0.25">
      <c r="A39" t="s">
        <v>200</v>
      </c>
      <c r="B39" t="s">
        <v>160</v>
      </c>
      <c r="C39" s="262">
        <v>146.71529000000001</v>
      </c>
      <c r="D39" s="261">
        <v>193.64189000000002</v>
      </c>
      <c r="E39" s="261">
        <v>180.42419000000001</v>
      </c>
      <c r="F39" s="236">
        <v>173.59379000000001</v>
      </c>
      <c r="G39" s="105"/>
      <c r="H39" s="231">
        <v>6.4109999999999996</v>
      </c>
      <c r="I39" s="233">
        <v>6.3470000000000004</v>
      </c>
      <c r="J39" s="233">
        <v>6.3369999999999997</v>
      </c>
      <c r="K39" s="235">
        <v>6.3649999999999993</v>
      </c>
      <c r="L39" s="105"/>
      <c r="M39" s="307">
        <f t="shared" si="2"/>
        <v>22.884930588051787</v>
      </c>
      <c r="N39" s="308">
        <f t="shared" si="0"/>
        <v>30.5091996218686</v>
      </c>
      <c r="O39" s="308">
        <f t="shared" si="1"/>
        <v>28.471546473094527</v>
      </c>
      <c r="P39" s="311">
        <f t="shared" si="3"/>
        <v>27.288558894338308</v>
      </c>
      <c r="R39" s="96">
        <f t="shared" si="4"/>
        <v>0.77638179805959295</v>
      </c>
      <c r="S39" s="96">
        <f t="shared" si="5"/>
        <v>0</v>
      </c>
    </row>
    <row r="40" spans="1:19" ht="15" x14ac:dyDescent="0.25">
      <c r="A40" t="s">
        <v>161</v>
      </c>
      <c r="B40" t="s">
        <v>161</v>
      </c>
      <c r="C40" s="262">
        <v>954.08776</v>
      </c>
      <c r="D40" s="261">
        <v>1090.82927</v>
      </c>
      <c r="E40" s="261">
        <v>1111.8281999999999</v>
      </c>
      <c r="F40" s="236">
        <v>1052.2484099999999</v>
      </c>
      <c r="G40" s="105"/>
      <c r="H40" s="231">
        <v>26.988</v>
      </c>
      <c r="I40" s="233">
        <v>26.988</v>
      </c>
      <c r="J40" s="233">
        <v>26.991</v>
      </c>
      <c r="K40" s="235">
        <v>26.989000000000001</v>
      </c>
      <c r="L40" s="105"/>
      <c r="M40" s="307">
        <f t="shared" si="2"/>
        <v>35.352295835186013</v>
      </c>
      <c r="N40" s="308">
        <f t="shared" si="0"/>
        <v>40.419048095449831</v>
      </c>
      <c r="O40" s="308">
        <f t="shared" si="1"/>
        <v>41.192553073246636</v>
      </c>
      <c r="P40" s="311">
        <f t="shared" si="3"/>
        <v>38.987965667960829</v>
      </c>
      <c r="R40" s="96">
        <f t="shared" si="4"/>
        <v>1.109239480369089</v>
      </c>
      <c r="S40" s="96">
        <f t="shared" si="5"/>
        <v>0</v>
      </c>
    </row>
    <row r="41" spans="1:19" ht="15" x14ac:dyDescent="0.25">
      <c r="A41" t="s">
        <v>162</v>
      </c>
      <c r="B41" t="s">
        <v>162</v>
      </c>
      <c r="C41" s="262">
        <v>259.50799999999998</v>
      </c>
      <c r="D41" s="261">
        <v>373.69099999999997</v>
      </c>
      <c r="E41" s="261">
        <v>325.31400000000002</v>
      </c>
      <c r="F41" s="236">
        <v>319.50433333333331</v>
      </c>
      <c r="G41" s="105"/>
      <c r="H41" s="231">
        <v>9.7249999999999996</v>
      </c>
      <c r="I41" s="233">
        <v>9.7080000000000002</v>
      </c>
      <c r="J41" s="233">
        <v>9.7189999999999994</v>
      </c>
      <c r="K41" s="235">
        <v>9.7173333333333343</v>
      </c>
      <c r="L41" s="105"/>
      <c r="M41" s="307">
        <f t="shared" si="2"/>
        <v>26.684627249357327</v>
      </c>
      <c r="N41" s="308">
        <f t="shared" si="0"/>
        <v>38.493098475484132</v>
      </c>
      <c r="O41" s="308">
        <f t="shared" si="1"/>
        <v>33.471962136022228</v>
      </c>
      <c r="P41" s="311">
        <f t="shared" si="3"/>
        <v>32.88322928695456</v>
      </c>
      <c r="R41" s="96">
        <f t="shared" si="4"/>
        <v>0.93555474214171375</v>
      </c>
      <c r="S41" s="96">
        <f t="shared" si="5"/>
        <v>0</v>
      </c>
    </row>
    <row r="42" spans="1:19" ht="15" x14ac:dyDescent="0.25">
      <c r="A42" t="s">
        <v>163</v>
      </c>
      <c r="B42" t="s">
        <v>250</v>
      </c>
      <c r="C42" s="262">
        <v>171.84172000000001</v>
      </c>
      <c r="D42" s="261">
        <v>106.13508</v>
      </c>
      <c r="E42" s="261">
        <v>218.2944</v>
      </c>
      <c r="F42" s="236">
        <v>165.42373333333333</v>
      </c>
      <c r="G42" s="105"/>
      <c r="H42" s="231">
        <v>8.4770000000000003</v>
      </c>
      <c r="I42" s="233">
        <v>8.4770000000000003</v>
      </c>
      <c r="J42" s="233">
        <v>8.4770000000000003</v>
      </c>
      <c r="K42" s="235">
        <v>8.4770000000000003</v>
      </c>
      <c r="L42" s="105"/>
      <c r="M42" s="307">
        <f t="shared" si="2"/>
        <v>20.271525303763124</v>
      </c>
      <c r="N42" s="308">
        <f t="shared" si="0"/>
        <v>12.520358617435413</v>
      </c>
      <c r="O42" s="308">
        <f t="shared" si="1"/>
        <v>25.751374306948211</v>
      </c>
      <c r="P42" s="311">
        <f t="shared" si="3"/>
        <v>19.514419409382246</v>
      </c>
      <c r="R42" s="96">
        <f t="shared" si="4"/>
        <v>0.55520117745347797</v>
      </c>
      <c r="S42" s="96">
        <f t="shared" si="5"/>
        <v>0</v>
      </c>
    </row>
    <row r="43" spans="1:19" ht="15" x14ac:dyDescent="0.25">
      <c r="A43" t="s">
        <v>164</v>
      </c>
      <c r="B43" t="s">
        <v>164</v>
      </c>
      <c r="C43" s="262">
        <v>416.95146999999997</v>
      </c>
      <c r="D43" s="261">
        <v>346.94504999999998</v>
      </c>
      <c r="E43" s="261">
        <v>371.11634999999995</v>
      </c>
      <c r="F43" s="236">
        <v>378.33762333333334</v>
      </c>
      <c r="G43" s="105"/>
      <c r="H43" s="231">
        <v>24.765999999999998</v>
      </c>
      <c r="I43" s="233">
        <v>24.821999999999999</v>
      </c>
      <c r="J43" s="233">
        <v>24.824000000000002</v>
      </c>
      <c r="K43" s="235">
        <v>24.803999999999998</v>
      </c>
      <c r="L43" s="105"/>
      <c r="M43" s="307">
        <f t="shared" si="2"/>
        <v>16.835640394088671</v>
      </c>
      <c r="N43" s="308">
        <f t="shared" si="0"/>
        <v>13.977320522117477</v>
      </c>
      <c r="O43" s="308">
        <f t="shared" si="1"/>
        <v>14.949901305188524</v>
      </c>
      <c r="P43" s="311">
        <f t="shared" si="3"/>
        <v>15.254287407131557</v>
      </c>
      <c r="R43" s="96">
        <f t="shared" si="4"/>
        <v>0.43399694103024838</v>
      </c>
      <c r="S43" s="96">
        <f t="shared" si="5"/>
        <v>1</v>
      </c>
    </row>
    <row r="44" spans="1:19" ht="15" x14ac:dyDescent="0.25">
      <c r="A44" t="s">
        <v>165</v>
      </c>
      <c r="B44" t="s">
        <v>165</v>
      </c>
      <c r="C44" s="262">
        <v>27.85126</v>
      </c>
      <c r="D44" s="261">
        <v>74.813749999999999</v>
      </c>
      <c r="E44" s="261">
        <v>76.205250000000007</v>
      </c>
      <c r="F44" s="236">
        <v>59.623420000000003</v>
      </c>
      <c r="G44" s="105"/>
      <c r="H44" s="231">
        <v>4.774</v>
      </c>
      <c r="I44" s="233">
        <v>4.774</v>
      </c>
      <c r="J44" s="233">
        <v>4.774</v>
      </c>
      <c r="K44" s="235">
        <v>4.774</v>
      </c>
      <c r="L44" s="105"/>
      <c r="M44" s="307">
        <f t="shared" si="2"/>
        <v>5.833946376204441</v>
      </c>
      <c r="N44" s="308">
        <f t="shared" si="0"/>
        <v>15.671082949308756</v>
      </c>
      <c r="O44" s="308">
        <f t="shared" si="1"/>
        <v>15.962557603686637</v>
      </c>
      <c r="P44" s="311">
        <f t="shared" si="3"/>
        <v>12.489195643066614</v>
      </c>
      <c r="R44" s="96">
        <f t="shared" si="4"/>
        <v>0.35532782098265542</v>
      </c>
      <c r="S44" s="96">
        <f t="shared" si="5"/>
        <v>1</v>
      </c>
    </row>
    <row r="45" spans="1:19" ht="15" x14ac:dyDescent="0.25">
      <c r="A45" t="s">
        <v>166</v>
      </c>
      <c r="B45" t="s">
        <v>166</v>
      </c>
      <c r="C45" s="262">
        <v>516.22869000000003</v>
      </c>
      <c r="D45" s="261">
        <v>515.99358000000007</v>
      </c>
      <c r="E45" s="261">
        <v>550.37293999999997</v>
      </c>
      <c r="F45" s="236">
        <v>527.53173666666669</v>
      </c>
      <c r="G45" s="105"/>
      <c r="H45" s="231">
        <v>10.443</v>
      </c>
      <c r="I45" s="233">
        <v>10.443</v>
      </c>
      <c r="J45" s="233">
        <v>10.443</v>
      </c>
      <c r="K45" s="235">
        <v>10.443</v>
      </c>
      <c r="L45" s="105"/>
      <c r="M45" s="307">
        <f t="shared" si="2"/>
        <v>49.432987647227812</v>
      </c>
      <c r="N45" s="308">
        <f t="shared" si="0"/>
        <v>49.410474001723649</v>
      </c>
      <c r="O45" s="308">
        <f t="shared" si="1"/>
        <v>52.702570142679306</v>
      </c>
      <c r="P45" s="311">
        <f t="shared" si="3"/>
        <v>50.515343930543587</v>
      </c>
      <c r="R45" s="96">
        <f t="shared" si="4"/>
        <v>1.4372028109747919</v>
      </c>
      <c r="S45" s="96">
        <f t="shared" si="5"/>
        <v>0</v>
      </c>
    </row>
    <row r="46" spans="1:19" ht="15" x14ac:dyDescent="0.25">
      <c r="A46" t="s">
        <v>167</v>
      </c>
      <c r="B46" t="s">
        <v>167</v>
      </c>
      <c r="C46" s="262">
        <v>90.716009999999997</v>
      </c>
      <c r="D46" s="261">
        <v>93.066999999999993</v>
      </c>
      <c r="E46" s="261">
        <v>94.373829999999998</v>
      </c>
      <c r="F46" s="236">
        <v>92.718946666666668</v>
      </c>
      <c r="G46" s="105"/>
      <c r="H46" s="231">
        <v>3.02</v>
      </c>
      <c r="I46" s="233">
        <v>3.03</v>
      </c>
      <c r="J46" s="233">
        <v>3.036</v>
      </c>
      <c r="K46" s="235">
        <v>3.0286666666666666</v>
      </c>
      <c r="L46" s="105"/>
      <c r="M46" s="307">
        <f t="shared" si="2"/>
        <v>30.038413907284767</v>
      </c>
      <c r="N46" s="308">
        <f t="shared" si="0"/>
        <v>30.715181518151816</v>
      </c>
      <c r="O46" s="308">
        <f t="shared" si="1"/>
        <v>31.08492424242424</v>
      </c>
      <c r="P46" s="311">
        <f t="shared" si="3"/>
        <v>30.612839889286942</v>
      </c>
      <c r="R46" s="96">
        <f t="shared" si="4"/>
        <v>0.87096030864004814</v>
      </c>
      <c r="S46" s="96">
        <f t="shared" si="5"/>
        <v>0</v>
      </c>
    </row>
    <row r="47" spans="1:19" ht="15" x14ac:dyDescent="0.25">
      <c r="A47" t="s">
        <v>168</v>
      </c>
      <c r="B47" t="s">
        <v>251</v>
      </c>
      <c r="C47" s="262">
        <v>384.20764000000003</v>
      </c>
      <c r="D47" s="261">
        <v>536.39377999999999</v>
      </c>
      <c r="E47" s="261">
        <v>396.24353000000002</v>
      </c>
      <c r="F47" s="236">
        <v>438.94831666666664</v>
      </c>
      <c r="G47" s="105"/>
      <c r="H47" s="231">
        <v>8.3552000000000124</v>
      </c>
      <c r="I47" s="233">
        <v>8.4429999999999996</v>
      </c>
      <c r="J47" s="233">
        <v>8.5307999999999886</v>
      </c>
      <c r="K47" s="235">
        <v>8.4429999999999996</v>
      </c>
      <c r="L47" s="105"/>
      <c r="M47" s="307">
        <f t="shared" si="2"/>
        <v>45.984254117196414</v>
      </c>
      <c r="N47" s="308">
        <f t="shared" si="0"/>
        <v>63.531183228710177</v>
      </c>
      <c r="O47" s="308">
        <f t="shared" si="1"/>
        <v>46.448578093496572</v>
      </c>
      <c r="P47" s="311">
        <f t="shared" si="3"/>
        <v>51.988005146467721</v>
      </c>
      <c r="R47" s="96">
        <f t="shared" si="4"/>
        <v>1.4791012258811584</v>
      </c>
      <c r="S47" s="96">
        <f t="shared" si="5"/>
        <v>0</v>
      </c>
    </row>
    <row r="48" spans="1:19" ht="15" x14ac:dyDescent="0.25">
      <c r="A48" t="s">
        <v>169</v>
      </c>
      <c r="B48" t="s">
        <v>169</v>
      </c>
      <c r="C48" s="262">
        <v>122.67931</v>
      </c>
      <c r="D48" s="261">
        <v>118.00583</v>
      </c>
      <c r="E48" s="261">
        <v>143.97197</v>
      </c>
      <c r="F48" s="236">
        <v>128.21903666666665</v>
      </c>
      <c r="G48" s="105"/>
      <c r="H48" s="231">
        <v>1.726</v>
      </c>
      <c r="I48" s="233">
        <v>1.726</v>
      </c>
      <c r="J48" s="233">
        <v>1.7070000000000001</v>
      </c>
      <c r="K48" s="235">
        <v>1.7196666666666667</v>
      </c>
      <c r="L48" s="105"/>
      <c r="M48" s="307">
        <f t="shared" si="2"/>
        <v>71.07723638470452</v>
      </c>
      <c r="N48" s="308">
        <f t="shared" si="0"/>
        <v>68.36954229432213</v>
      </c>
      <c r="O48" s="308">
        <f t="shared" si="1"/>
        <v>84.342103104862332</v>
      </c>
      <c r="P48" s="311">
        <f t="shared" si="3"/>
        <v>74.596293927962989</v>
      </c>
      <c r="R48" s="96">
        <f t="shared" si="4"/>
        <v>2.1223255149757927</v>
      </c>
      <c r="S48" s="96">
        <f t="shared" si="5"/>
        <v>1</v>
      </c>
    </row>
    <row r="49" spans="1:19" ht="15" x14ac:dyDescent="0.25">
      <c r="A49" t="s">
        <v>170</v>
      </c>
      <c r="B49" t="s">
        <v>252</v>
      </c>
      <c r="C49" s="262"/>
      <c r="D49" s="261"/>
      <c r="E49" s="261"/>
      <c r="F49" s="236"/>
      <c r="G49" s="105"/>
      <c r="H49" s="231">
        <v>4.54</v>
      </c>
      <c r="I49" s="233">
        <v>4.5149999999999997</v>
      </c>
      <c r="J49" s="233">
        <v>4.4880000000000004</v>
      </c>
      <c r="K49" s="235"/>
      <c r="L49" s="105"/>
      <c r="M49" s="307"/>
      <c r="N49" s="308"/>
      <c r="O49" s="308"/>
      <c r="P49" s="311"/>
      <c r="R49" s="96" t="str">
        <f t="shared" si="4"/>
        <v/>
      </c>
      <c r="S49" s="96" t="str">
        <f t="shared" si="5"/>
        <v/>
      </c>
    </row>
    <row r="50" spans="1:19" ht="15" x14ac:dyDescent="0.25">
      <c r="A50" t="s">
        <v>171</v>
      </c>
      <c r="B50" t="s">
        <v>171</v>
      </c>
      <c r="C50" s="262"/>
      <c r="D50" s="261"/>
      <c r="E50" s="261"/>
      <c r="F50" s="236"/>
      <c r="G50" s="105"/>
      <c r="H50" s="231">
        <v>10.393040152963671</v>
      </c>
      <c r="I50" s="233">
        <v>10.452999999999999</v>
      </c>
      <c r="J50" s="233">
        <v>12.38</v>
      </c>
      <c r="K50" s="235"/>
      <c r="L50" s="105"/>
      <c r="M50" s="307"/>
      <c r="N50" s="308"/>
      <c r="O50" s="308"/>
      <c r="P50" s="311"/>
      <c r="R50" s="96" t="str">
        <f t="shared" si="4"/>
        <v/>
      </c>
      <c r="S50" s="96" t="str">
        <f t="shared" si="5"/>
        <v/>
      </c>
    </row>
    <row r="51" spans="1:19" ht="15" x14ac:dyDescent="0.25">
      <c r="A51" t="s">
        <v>172</v>
      </c>
      <c r="B51" t="s">
        <v>172</v>
      </c>
      <c r="C51" s="262">
        <v>145.05189000000001</v>
      </c>
      <c r="D51" s="261">
        <v>168.15966</v>
      </c>
      <c r="E51" s="261">
        <v>217.30515</v>
      </c>
      <c r="F51" s="236">
        <v>176.8389</v>
      </c>
      <c r="G51" s="105"/>
      <c r="H51" s="231">
        <v>4.0839999999999996</v>
      </c>
      <c r="I51" s="233">
        <v>4.0839999999999996</v>
      </c>
      <c r="J51" s="233">
        <v>4.0839999999999996</v>
      </c>
      <c r="K51" s="235">
        <v>4.0839999999999996</v>
      </c>
      <c r="L51" s="105"/>
      <c r="M51" s="307">
        <f t="shared" si="2"/>
        <v>35.517113124387862</v>
      </c>
      <c r="N51" s="308">
        <f t="shared" si="0"/>
        <v>41.175235063663081</v>
      </c>
      <c r="O51" s="308">
        <f t="shared" si="1"/>
        <v>53.208900587659159</v>
      </c>
      <c r="P51" s="311">
        <f t="shared" si="3"/>
        <v>43.300416258570031</v>
      </c>
      <c r="R51" s="96">
        <f t="shared" si="4"/>
        <v>1.2319322233807024</v>
      </c>
      <c r="S51" s="96">
        <f t="shared" si="5"/>
        <v>0</v>
      </c>
    </row>
    <row r="52" spans="1:19" ht="15" x14ac:dyDescent="0.25">
      <c r="A52" t="s">
        <v>173</v>
      </c>
      <c r="B52" t="s">
        <v>253</v>
      </c>
      <c r="C52" s="262">
        <v>40.890860000000004</v>
      </c>
      <c r="D52" s="261">
        <v>43.551400000000001</v>
      </c>
      <c r="E52" s="261">
        <v>36.407739999999997</v>
      </c>
      <c r="F52" s="236">
        <v>40.283333333333331</v>
      </c>
      <c r="G52" s="105"/>
      <c r="H52" s="231">
        <v>11.196</v>
      </c>
      <c r="I52" s="233">
        <v>11.196</v>
      </c>
      <c r="J52" s="233">
        <v>11.196</v>
      </c>
      <c r="K52" s="235">
        <v>11.196</v>
      </c>
      <c r="L52" s="105"/>
      <c r="M52" s="307">
        <f t="shared" si="2"/>
        <v>3.6522740264380138</v>
      </c>
      <c r="N52" s="308">
        <f t="shared" si="0"/>
        <v>3.8899071096820297</v>
      </c>
      <c r="O52" s="308">
        <f t="shared" si="1"/>
        <v>3.2518524473026078</v>
      </c>
      <c r="P52" s="311">
        <f t="shared" si="3"/>
        <v>3.5980111944742172</v>
      </c>
      <c r="R52" s="96">
        <f t="shared" si="4"/>
        <v>0.10236635842224717</v>
      </c>
      <c r="S52" s="96">
        <f t="shared" si="5"/>
        <v>1</v>
      </c>
    </row>
    <row r="53" spans="1:19" ht="15" x14ac:dyDescent="0.25">
      <c r="A53" t="s">
        <v>174</v>
      </c>
      <c r="B53" t="s">
        <v>174</v>
      </c>
      <c r="C53" s="262">
        <v>677.27287000000001</v>
      </c>
      <c r="D53" s="261">
        <v>621.96955000000003</v>
      </c>
      <c r="E53" s="261">
        <v>617.32246999999995</v>
      </c>
      <c r="F53" s="236">
        <v>638.85496333333333</v>
      </c>
      <c r="G53" s="105"/>
      <c r="H53" s="231">
        <v>18.125</v>
      </c>
      <c r="I53" s="233">
        <v>18.125</v>
      </c>
      <c r="J53" s="233">
        <v>18.125</v>
      </c>
      <c r="K53" s="235">
        <v>18.125</v>
      </c>
      <c r="L53" s="105"/>
      <c r="M53" s="307">
        <f t="shared" si="2"/>
        <v>37.366779034482761</v>
      </c>
      <c r="N53" s="308">
        <f t="shared" si="0"/>
        <v>34.315561379310346</v>
      </c>
      <c r="O53" s="308">
        <f t="shared" si="1"/>
        <v>34.059170758620688</v>
      </c>
      <c r="P53" s="311">
        <f t="shared" si="3"/>
        <v>35.247170390804598</v>
      </c>
      <c r="R53" s="96">
        <f t="shared" si="4"/>
        <v>1.0028107981254857</v>
      </c>
      <c r="S53" s="96">
        <f t="shared" si="5"/>
        <v>0</v>
      </c>
    </row>
    <row r="54" spans="1:19" ht="15" x14ac:dyDescent="0.25">
      <c r="A54" t="s">
        <v>175</v>
      </c>
      <c r="B54" t="s">
        <v>175</v>
      </c>
      <c r="C54" s="262">
        <v>49.866379999999999</v>
      </c>
      <c r="D54" s="261">
        <v>69.812179999999998</v>
      </c>
      <c r="E54" s="261">
        <v>105.43057</v>
      </c>
      <c r="F54" s="236">
        <v>75.036376666666669</v>
      </c>
      <c r="G54" s="105"/>
      <c r="H54" s="231">
        <v>1.77</v>
      </c>
      <c r="I54" s="233">
        <v>1.78</v>
      </c>
      <c r="J54" s="233">
        <v>1.782</v>
      </c>
      <c r="K54" s="235">
        <v>1.7773333333333332</v>
      </c>
      <c r="L54" s="105"/>
      <c r="M54" s="307">
        <f t="shared" si="2"/>
        <v>28.173096045197738</v>
      </c>
      <c r="N54" s="308">
        <f t="shared" si="0"/>
        <v>39.220325842696624</v>
      </c>
      <c r="O54" s="308">
        <f t="shared" si="1"/>
        <v>59.164180695847364</v>
      </c>
      <c r="P54" s="311">
        <f t="shared" si="3"/>
        <v>42.185867527913906</v>
      </c>
      <c r="R54" s="96">
        <f t="shared" si="4"/>
        <v>1.2002224012943712</v>
      </c>
      <c r="S54" s="96">
        <f t="shared" si="5"/>
        <v>0</v>
      </c>
    </row>
    <row r="55" spans="1:19" ht="15" x14ac:dyDescent="0.25">
      <c r="A55" t="s">
        <v>176</v>
      </c>
      <c r="B55" t="s">
        <v>176</v>
      </c>
      <c r="C55" s="262">
        <v>103.04249</v>
      </c>
      <c r="D55" s="261">
        <v>76.463220000000007</v>
      </c>
      <c r="E55" s="261">
        <v>69.861009999999993</v>
      </c>
      <c r="F55" s="236">
        <v>83.122240000000005</v>
      </c>
      <c r="G55" s="105"/>
      <c r="H55" s="231">
        <v>2.113</v>
      </c>
      <c r="I55" s="233">
        <v>2.113</v>
      </c>
      <c r="J55" s="233">
        <v>2.1219999999999999</v>
      </c>
      <c r="K55" s="235">
        <v>2.1160000000000001</v>
      </c>
      <c r="L55" s="105"/>
      <c r="M55" s="307">
        <f t="shared" si="2"/>
        <v>48.765967818267868</v>
      </c>
      <c r="N55" s="308">
        <f t="shared" si="0"/>
        <v>36.18704212020824</v>
      </c>
      <c r="O55" s="308">
        <f t="shared" si="1"/>
        <v>32.922247879359091</v>
      </c>
      <c r="P55" s="311">
        <f t="shared" si="3"/>
        <v>39.291752605945064</v>
      </c>
      <c r="R55" s="96">
        <f t="shared" si="4"/>
        <v>1.1178824669794281</v>
      </c>
      <c r="S55" s="96">
        <f t="shared" si="5"/>
        <v>0</v>
      </c>
    </row>
    <row r="56" spans="1:19" ht="15" x14ac:dyDescent="0.25">
      <c r="A56" t="s">
        <v>177</v>
      </c>
      <c r="B56" t="s">
        <v>177</v>
      </c>
      <c r="C56" s="262">
        <v>78.509899999999988</v>
      </c>
      <c r="D56" s="261">
        <v>84.329700000000003</v>
      </c>
      <c r="E56" s="261">
        <v>88.046220000000005</v>
      </c>
      <c r="F56" s="236">
        <v>83.62860666666667</v>
      </c>
      <c r="G56" s="105"/>
      <c r="H56" s="231">
        <v>2.726</v>
      </c>
      <c r="I56" s="233">
        <v>2.7269999999999999</v>
      </c>
      <c r="J56" s="233">
        <v>2.7370000000000001</v>
      </c>
      <c r="K56" s="235">
        <v>2.73</v>
      </c>
      <c r="L56" s="105"/>
      <c r="M56" s="307">
        <f t="shared" si="2"/>
        <v>28.800403521643428</v>
      </c>
      <c r="N56" s="308">
        <f t="shared" si="0"/>
        <v>30.923982398239826</v>
      </c>
      <c r="O56" s="308">
        <f t="shared" si="1"/>
        <v>32.168878333942274</v>
      </c>
      <c r="P56" s="311">
        <f t="shared" si="3"/>
        <v>30.631088084608507</v>
      </c>
      <c r="R56" s="96">
        <f t="shared" si="4"/>
        <v>0.87147948470756997</v>
      </c>
      <c r="S56" s="96">
        <f t="shared" si="5"/>
        <v>0</v>
      </c>
    </row>
    <row r="57" spans="1:19" ht="15" x14ac:dyDescent="0.25">
      <c r="A57" t="s">
        <v>178</v>
      </c>
      <c r="B57" t="s">
        <v>178</v>
      </c>
      <c r="C57" s="262">
        <v>1050.9867400000001</v>
      </c>
      <c r="D57" s="261">
        <v>838.94336999999996</v>
      </c>
      <c r="E57" s="261">
        <v>825.18462999999997</v>
      </c>
      <c r="F57" s="236">
        <v>905.03824666666662</v>
      </c>
      <c r="G57" s="105"/>
      <c r="H57" s="231">
        <v>23.218</v>
      </c>
      <c r="I57" s="233">
        <v>23.32</v>
      </c>
      <c r="J57" s="233">
        <v>23.396000000000001</v>
      </c>
      <c r="K57" s="235">
        <v>23.311333333333334</v>
      </c>
      <c r="L57" s="105"/>
      <c r="M57" s="307">
        <f t="shared" si="2"/>
        <v>45.266032388663973</v>
      </c>
      <c r="N57" s="308">
        <f t="shared" si="0"/>
        <v>35.975273156089195</v>
      </c>
      <c r="O57" s="308">
        <f t="shared" si="1"/>
        <v>35.270329543511707</v>
      </c>
      <c r="P57" s="311">
        <f t="shared" si="3"/>
        <v>38.837211696088296</v>
      </c>
      <c r="R57" s="96">
        <f t="shared" si="4"/>
        <v>1.104950406688056</v>
      </c>
      <c r="S57" s="96">
        <f t="shared" si="5"/>
        <v>0</v>
      </c>
    </row>
    <row r="58" spans="1:19" ht="15" x14ac:dyDescent="0.25">
      <c r="A58" t="s">
        <v>179</v>
      </c>
      <c r="B58" t="s">
        <v>179</v>
      </c>
      <c r="C58" s="262">
        <v>5.0198199999999993</v>
      </c>
      <c r="D58" s="261">
        <v>61.420940000000002</v>
      </c>
      <c r="E58" s="261">
        <v>69.376960000000011</v>
      </c>
      <c r="F58" s="236">
        <v>45.272573333333334</v>
      </c>
      <c r="G58" s="105"/>
      <c r="H58" s="231">
        <v>2.3580000000000001</v>
      </c>
      <c r="I58" s="233">
        <v>2.3919999999999999</v>
      </c>
      <c r="J58" s="233">
        <v>2.4470000000000001</v>
      </c>
      <c r="K58" s="235">
        <v>2.399</v>
      </c>
      <c r="L58" s="105"/>
      <c r="M58" s="307">
        <f t="shared" si="2"/>
        <v>2.1288464800678537</v>
      </c>
      <c r="N58" s="308">
        <f t="shared" si="0"/>
        <v>25.677650501672243</v>
      </c>
      <c r="O58" s="308">
        <f t="shared" si="1"/>
        <v>28.3518430731508</v>
      </c>
      <c r="P58" s="311">
        <f t="shared" si="3"/>
        <v>18.719446684963632</v>
      </c>
      <c r="R58" s="96">
        <f t="shared" si="4"/>
        <v>0.53258355387055911</v>
      </c>
      <c r="S58" s="96">
        <f t="shared" si="5"/>
        <v>0</v>
      </c>
    </row>
    <row r="59" spans="1:19" ht="15" x14ac:dyDescent="0.25">
      <c r="A59" t="s">
        <v>201</v>
      </c>
      <c r="B59" t="s">
        <v>254</v>
      </c>
      <c r="C59" s="262">
        <v>3331.82204</v>
      </c>
      <c r="D59" s="261">
        <v>3309.2972</v>
      </c>
      <c r="E59" s="261">
        <v>2826.1865400000002</v>
      </c>
      <c r="F59" s="236">
        <v>3155.7685933333337</v>
      </c>
      <c r="G59" s="105"/>
      <c r="H59" s="231">
        <v>178.8</v>
      </c>
      <c r="I59" s="233">
        <v>179.41499999999999</v>
      </c>
      <c r="J59" s="233">
        <v>180.303</v>
      </c>
      <c r="K59" s="235">
        <v>179.506</v>
      </c>
      <c r="L59" s="105"/>
      <c r="M59" s="307">
        <f t="shared" si="2"/>
        <v>18.634351454138702</v>
      </c>
      <c r="N59" s="308">
        <f t="shared" si="0"/>
        <v>18.444930468466964</v>
      </c>
      <c r="O59" s="308">
        <f t="shared" si="1"/>
        <v>15.674650671369863</v>
      </c>
      <c r="P59" s="311">
        <f t="shared" si="3"/>
        <v>17.584644197991842</v>
      </c>
      <c r="R59" s="96">
        <f t="shared" si="4"/>
        <v>0.50029749586767758</v>
      </c>
      <c r="S59" s="96">
        <f t="shared" si="5"/>
        <v>0</v>
      </c>
    </row>
    <row r="60" spans="1:19" ht="15" x14ac:dyDescent="0.25">
      <c r="A60" t="s">
        <v>180</v>
      </c>
      <c r="B60" t="s">
        <v>180</v>
      </c>
      <c r="C60" s="262">
        <v>167.86246</v>
      </c>
      <c r="D60" s="261">
        <v>180.97601999999998</v>
      </c>
      <c r="E60" s="261">
        <v>181.0538</v>
      </c>
      <c r="F60" s="236">
        <v>176.63076000000001</v>
      </c>
      <c r="G60" s="105"/>
      <c r="H60" s="231">
        <v>5.157</v>
      </c>
      <c r="I60" s="233">
        <v>5.1950000000000003</v>
      </c>
      <c r="J60" s="233">
        <v>5.1970000000000001</v>
      </c>
      <c r="K60" s="235">
        <v>5.1829999999999998</v>
      </c>
      <c r="L60" s="105"/>
      <c r="M60" s="307">
        <f t="shared" si="2"/>
        <v>32.550409152608104</v>
      </c>
      <c r="N60" s="308">
        <f t="shared" si="0"/>
        <v>34.836577478344559</v>
      </c>
      <c r="O60" s="308">
        <f t="shared" si="1"/>
        <v>34.83813738695401</v>
      </c>
      <c r="P60" s="311">
        <f t="shared" si="3"/>
        <v>34.075041339302224</v>
      </c>
      <c r="R60" s="96">
        <f t="shared" si="4"/>
        <v>0.96946276886212623</v>
      </c>
      <c r="S60" s="96">
        <f t="shared" si="5"/>
        <v>0</v>
      </c>
    </row>
    <row r="61" spans="1:19" ht="15" x14ac:dyDescent="0.25">
      <c r="A61" t="s">
        <v>181</v>
      </c>
      <c r="B61" t="s">
        <v>181</v>
      </c>
      <c r="C61" s="262">
        <v>217.87200000000001</v>
      </c>
      <c r="D61" s="261">
        <v>313.45499999999998</v>
      </c>
      <c r="E61" s="261">
        <v>370.70299999999997</v>
      </c>
      <c r="F61" s="236">
        <v>300.67666666666668</v>
      </c>
      <c r="G61" s="105"/>
      <c r="H61" s="231">
        <v>21.49</v>
      </c>
      <c r="I61" s="233">
        <v>21.411000000000001</v>
      </c>
      <c r="J61" s="233">
        <v>21.806999999999999</v>
      </c>
      <c r="K61" s="235">
        <v>21.569333333333333</v>
      </c>
      <c r="L61" s="105"/>
      <c r="M61" s="307">
        <f t="shared" si="2"/>
        <v>10.138296882270826</v>
      </c>
      <c r="N61" s="308">
        <f t="shared" si="0"/>
        <v>14.639904721871932</v>
      </c>
      <c r="O61" s="308">
        <f t="shared" si="1"/>
        <v>16.99926629064062</v>
      </c>
      <c r="P61" s="311">
        <f t="shared" si="3"/>
        <v>13.925822631594459</v>
      </c>
      <c r="R61" s="96">
        <f t="shared" si="4"/>
        <v>0.39620103267598517</v>
      </c>
      <c r="S61" s="96">
        <f t="shared" si="5"/>
        <v>1</v>
      </c>
    </row>
    <row r="62" spans="1:19" ht="15" x14ac:dyDescent="0.25">
      <c r="A62" t="s">
        <v>182</v>
      </c>
      <c r="B62" t="s">
        <v>182</v>
      </c>
      <c r="C62" s="262">
        <v>213.86760999999998</v>
      </c>
      <c r="D62" s="261">
        <v>206.40782999999999</v>
      </c>
      <c r="E62" s="261">
        <v>247.49691000000001</v>
      </c>
      <c r="F62" s="236">
        <v>222.59078333333332</v>
      </c>
      <c r="G62" s="105"/>
      <c r="H62" s="231">
        <v>7.8419999999999996</v>
      </c>
      <c r="I62" s="233">
        <v>7.8479999999999999</v>
      </c>
      <c r="J62" s="233">
        <v>7.86</v>
      </c>
      <c r="K62" s="235">
        <v>7.8500000000000005</v>
      </c>
      <c r="L62" s="105"/>
      <c r="M62" s="307">
        <f t="shared" si="2"/>
        <v>27.272074725835246</v>
      </c>
      <c r="N62" s="308">
        <f t="shared" si="0"/>
        <v>26.300691896024464</v>
      </c>
      <c r="O62" s="308">
        <f t="shared" si="1"/>
        <v>31.48815648854962</v>
      </c>
      <c r="P62" s="311">
        <f t="shared" si="3"/>
        <v>28.353641036803111</v>
      </c>
      <c r="R62" s="96">
        <f t="shared" si="4"/>
        <v>0.80668425529266985</v>
      </c>
      <c r="S62" s="96">
        <f t="shared" si="5"/>
        <v>0</v>
      </c>
    </row>
    <row r="63" spans="1:19" ht="15" x14ac:dyDescent="0.25">
      <c r="A63" t="s">
        <v>183</v>
      </c>
      <c r="B63" t="s">
        <v>183</v>
      </c>
      <c r="C63" s="262">
        <v>58.352429999999998</v>
      </c>
      <c r="D63" s="261">
        <v>77.56953</v>
      </c>
      <c r="E63" s="261">
        <v>50.933819999999997</v>
      </c>
      <c r="F63" s="236">
        <v>62.285260000000001</v>
      </c>
      <c r="G63" s="105"/>
      <c r="H63" s="231">
        <v>1.8839999999999999</v>
      </c>
      <c r="I63" s="233">
        <v>1.887</v>
      </c>
      <c r="J63" s="233">
        <v>1.893</v>
      </c>
      <c r="K63" s="235">
        <v>1.8879999999999999</v>
      </c>
      <c r="L63" s="105"/>
      <c r="M63" s="307">
        <f t="shared" si="2"/>
        <v>30.972627388535031</v>
      </c>
      <c r="N63" s="308">
        <f t="shared" si="0"/>
        <v>41.107329093799684</v>
      </c>
      <c r="O63" s="308">
        <f t="shared" si="1"/>
        <v>26.906402535657683</v>
      </c>
      <c r="P63" s="311">
        <f t="shared" si="3"/>
        <v>32.995453005997469</v>
      </c>
      <c r="R63" s="96">
        <f t="shared" si="4"/>
        <v>0.93874759864662605</v>
      </c>
      <c r="S63" s="96">
        <f t="shared" si="5"/>
        <v>0</v>
      </c>
    </row>
    <row r="64" spans="1:19" ht="15" x14ac:dyDescent="0.25">
      <c r="A64" t="s">
        <v>184</v>
      </c>
      <c r="B64" t="s">
        <v>184</v>
      </c>
      <c r="C64" s="263">
        <v>146.49299999999999</v>
      </c>
      <c r="D64" s="264">
        <v>125.8728</v>
      </c>
      <c r="E64" s="264">
        <v>153.2576</v>
      </c>
      <c r="F64" s="242">
        <v>141.87446666666665</v>
      </c>
      <c r="G64" s="105"/>
      <c r="H64" s="237">
        <v>10.387</v>
      </c>
      <c r="I64" s="238">
        <v>10.391999999999999</v>
      </c>
      <c r="J64" s="238">
        <v>10.31</v>
      </c>
      <c r="K64" s="239">
        <v>10.363</v>
      </c>
      <c r="L64" s="105"/>
      <c r="M64" s="309">
        <f t="shared" si="2"/>
        <v>14.103494753056705</v>
      </c>
      <c r="N64" s="310">
        <f t="shared" si="0"/>
        <v>12.112471131639722</v>
      </c>
      <c r="O64" s="310">
        <f t="shared" si="1"/>
        <v>14.864946653734238</v>
      </c>
      <c r="P64" s="312">
        <f t="shared" si="3"/>
        <v>13.693637512810222</v>
      </c>
      <c r="R64" s="96">
        <f t="shared" si="4"/>
        <v>0.38959517632782209</v>
      </c>
      <c r="S64" s="96">
        <f t="shared" si="5"/>
        <v>1</v>
      </c>
    </row>
    <row r="65" spans="1:16" ht="15" x14ac:dyDescent="0.25">
      <c r="C65" s="100"/>
      <c r="D65" s="100"/>
      <c r="E65" s="100"/>
      <c r="F65" s="100"/>
      <c r="G65" s="95"/>
      <c r="H65" s="100"/>
      <c r="I65" s="100"/>
      <c r="J65" s="100"/>
      <c r="K65" s="100"/>
      <c r="L65" s="95"/>
      <c r="M65" s="100"/>
      <c r="N65" s="100"/>
      <c r="O65" s="100"/>
      <c r="P65" s="100"/>
    </row>
    <row r="66" spans="1:16" s="216" customFormat="1" ht="15.75" x14ac:dyDescent="0.25">
      <c r="A66" s="219" t="s">
        <v>208</v>
      </c>
      <c r="B66" s="357" t="s">
        <v>208</v>
      </c>
      <c r="C66" s="221"/>
      <c r="D66" s="221"/>
      <c r="E66" s="468">
        <f>AVERAGE(F7:F64)</f>
        <v>3182.6647593710695</v>
      </c>
      <c r="F66" s="468"/>
      <c r="G66" s="260"/>
      <c r="H66" s="260"/>
      <c r="I66" s="260"/>
      <c r="J66" s="260"/>
      <c r="K66" s="255">
        <f>AVERAGE(K7:K64)</f>
        <v>45.882385634402787</v>
      </c>
      <c r="L66" s="221"/>
      <c r="M66" s="221"/>
      <c r="N66" s="221"/>
      <c r="O66" s="463">
        <f>AVERAGE(P7:P64)</f>
        <v>35.148375403107678</v>
      </c>
      <c r="P66" s="464"/>
    </row>
    <row r="68" spans="1:16" ht="15" x14ac:dyDescent="0.25">
      <c r="A68" s="74"/>
      <c r="B68" s="74"/>
      <c r="C68" s="101"/>
      <c r="D68" s="101"/>
      <c r="E68" s="101"/>
      <c r="F68" s="101"/>
      <c r="G68" s="95"/>
      <c r="H68" s="101"/>
      <c r="I68" s="101"/>
      <c r="J68" s="101"/>
      <c r="K68" s="101"/>
      <c r="L68" s="95"/>
      <c r="M68" s="101"/>
      <c r="N68" s="101"/>
      <c r="O68" s="101"/>
      <c r="P68" s="101"/>
    </row>
    <row r="69" spans="1:16" ht="15" x14ac:dyDescent="0.25">
      <c r="A69" s="74"/>
      <c r="B69" s="74"/>
      <c r="C69" s="101"/>
      <c r="D69" s="101"/>
      <c r="E69" s="101"/>
      <c r="F69" s="101"/>
      <c r="G69" s="95"/>
      <c r="H69" s="101"/>
      <c r="I69" s="101"/>
      <c r="J69" s="101"/>
      <c r="K69" s="101"/>
      <c r="L69" s="95"/>
      <c r="M69" s="101"/>
      <c r="N69" s="101"/>
      <c r="O69" s="101"/>
      <c r="P69" s="101"/>
    </row>
    <row r="70" spans="1:16" ht="15" x14ac:dyDescent="0.25">
      <c r="A70" s="74"/>
      <c r="B70" s="74"/>
      <c r="C70" s="101"/>
      <c r="D70" s="101"/>
      <c r="E70" s="101"/>
      <c r="F70" s="101"/>
      <c r="G70" s="95"/>
      <c r="H70" s="101"/>
      <c r="I70" s="101"/>
      <c r="J70" s="101"/>
      <c r="K70" s="101"/>
      <c r="L70" s="95"/>
      <c r="M70" s="101"/>
      <c r="N70" s="101"/>
      <c r="O70" s="101"/>
      <c r="P70" s="101"/>
    </row>
    <row r="71" spans="1:16" ht="15" x14ac:dyDescent="0.25">
      <c r="A71" s="74"/>
      <c r="B71" s="74"/>
      <c r="C71" s="101"/>
      <c r="D71" s="101"/>
      <c r="E71" s="101"/>
      <c r="F71" s="101"/>
      <c r="G71" s="95"/>
      <c r="H71" s="101"/>
      <c r="I71" s="101"/>
      <c r="J71" s="101"/>
      <c r="K71" s="101"/>
      <c r="L71" s="95"/>
      <c r="M71" s="101"/>
      <c r="N71" s="101"/>
      <c r="O71" s="101"/>
      <c r="P71" s="101"/>
    </row>
    <row r="72" spans="1:16" ht="15" x14ac:dyDescent="0.25">
      <c r="A72" s="74"/>
      <c r="B72" s="74"/>
      <c r="C72" s="101"/>
      <c r="D72" s="101"/>
      <c r="E72" s="101"/>
      <c r="F72" s="101"/>
      <c r="G72" s="95"/>
      <c r="H72" s="101"/>
      <c r="I72" s="101"/>
      <c r="J72" s="101"/>
      <c r="K72" s="101"/>
      <c r="L72" s="95"/>
      <c r="M72" s="101"/>
      <c r="N72" s="101"/>
      <c r="O72" s="101"/>
      <c r="P72" s="101"/>
    </row>
    <row r="73" spans="1:16" ht="15" x14ac:dyDescent="0.25">
      <c r="A73" s="74"/>
      <c r="B73" s="74"/>
      <c r="C73" s="101"/>
      <c r="D73" s="101"/>
      <c r="E73" s="101"/>
      <c r="F73" s="101"/>
      <c r="G73" s="95"/>
      <c r="H73" s="101"/>
      <c r="I73" s="101"/>
      <c r="J73" s="101"/>
      <c r="K73" s="101"/>
      <c r="L73" s="95"/>
      <c r="M73" s="101"/>
      <c r="N73" s="101"/>
      <c r="O73" s="101"/>
      <c r="P73" s="101"/>
    </row>
    <row r="74" spans="1:16" ht="15" x14ac:dyDescent="0.25">
      <c r="A74" s="74"/>
      <c r="B74" s="74"/>
      <c r="C74" s="101"/>
      <c r="D74" s="101"/>
      <c r="E74" s="101"/>
      <c r="F74" s="101"/>
      <c r="G74" s="95"/>
      <c r="H74" s="101"/>
      <c r="I74" s="101"/>
      <c r="J74" s="101"/>
      <c r="K74" s="101"/>
      <c r="L74" s="95"/>
      <c r="M74" s="101"/>
      <c r="N74" s="101"/>
      <c r="O74" s="101"/>
      <c r="P74" s="101"/>
    </row>
    <row r="75" spans="1:16" ht="15" x14ac:dyDescent="0.25">
      <c r="A75" s="74"/>
      <c r="B75" s="74"/>
      <c r="C75" s="101"/>
      <c r="D75" s="101"/>
      <c r="E75" s="101"/>
      <c r="F75" s="101"/>
      <c r="G75" s="95"/>
      <c r="H75" s="101"/>
      <c r="I75" s="101"/>
      <c r="J75" s="101"/>
      <c r="K75" s="101"/>
      <c r="L75" s="95"/>
      <c r="M75" s="101"/>
      <c r="N75" s="101"/>
      <c r="O75" s="101"/>
      <c r="P75" s="101"/>
    </row>
    <row r="76" spans="1:16" ht="15" x14ac:dyDescent="0.25">
      <c r="A76" s="74"/>
      <c r="B76" s="74"/>
      <c r="C76" s="101"/>
      <c r="D76" s="101"/>
      <c r="E76" s="101"/>
      <c r="F76" s="101"/>
      <c r="G76" s="95"/>
      <c r="H76" s="101"/>
      <c r="I76" s="101"/>
      <c r="J76" s="101"/>
      <c r="K76" s="101"/>
      <c r="L76" s="95"/>
      <c r="M76" s="101"/>
      <c r="N76" s="101"/>
      <c r="O76" s="101"/>
      <c r="P76" s="101"/>
    </row>
    <row r="77" spans="1:16" ht="15" x14ac:dyDescent="0.25">
      <c r="A77" s="74"/>
      <c r="B77" s="74"/>
      <c r="C77" s="101"/>
      <c r="D77" s="101"/>
      <c r="E77" s="101"/>
      <c r="F77" s="101"/>
      <c r="G77" s="95"/>
      <c r="H77" s="101"/>
      <c r="I77" s="101"/>
      <c r="J77" s="101"/>
      <c r="K77" s="101"/>
      <c r="L77" s="95"/>
      <c r="M77" s="101"/>
      <c r="N77" s="101"/>
      <c r="O77" s="101"/>
      <c r="P77" s="101"/>
    </row>
    <row r="78" spans="1:16" ht="15" x14ac:dyDescent="0.25">
      <c r="A78" s="74"/>
      <c r="B78" s="74"/>
      <c r="C78" s="101"/>
      <c r="D78" s="101"/>
      <c r="E78" s="101"/>
      <c r="F78" s="101"/>
      <c r="G78" s="95"/>
      <c r="H78" s="101"/>
      <c r="I78" s="101"/>
      <c r="J78" s="101"/>
      <c r="K78" s="101"/>
      <c r="L78" s="95"/>
      <c r="M78" s="101"/>
      <c r="N78" s="101"/>
      <c r="O78" s="101"/>
      <c r="P78" s="101"/>
    </row>
    <row r="79" spans="1:16" ht="15" x14ac:dyDescent="0.25">
      <c r="A79" s="74"/>
      <c r="B79" s="74"/>
      <c r="C79" s="101"/>
      <c r="D79" s="101"/>
      <c r="E79" s="101"/>
      <c r="F79" s="101"/>
      <c r="G79" s="95"/>
      <c r="H79" s="101"/>
      <c r="I79" s="101"/>
      <c r="J79" s="101"/>
      <c r="K79" s="101"/>
      <c r="L79" s="95"/>
      <c r="M79" s="101"/>
      <c r="N79" s="101"/>
      <c r="O79" s="101"/>
      <c r="P79" s="101"/>
    </row>
    <row r="80" spans="1:16" s="102" customFormat="1" ht="15" x14ac:dyDescent="0.25">
      <c r="A80" s="74"/>
      <c r="B80" s="74"/>
      <c r="C80" s="101"/>
      <c r="D80" s="101"/>
      <c r="E80" s="101"/>
      <c r="F80" s="101"/>
      <c r="H80" s="101"/>
      <c r="I80" s="101"/>
      <c r="J80" s="101"/>
      <c r="K80" s="101"/>
      <c r="M80" s="101"/>
      <c r="N80" s="101"/>
      <c r="O80" s="101"/>
      <c r="P80" s="101"/>
    </row>
    <row r="81" spans="1:16" s="102" customFormat="1" ht="15" x14ac:dyDescent="0.25">
      <c r="A81" s="74"/>
      <c r="B81" s="74"/>
      <c r="C81" s="101"/>
      <c r="D81" s="101"/>
      <c r="E81" s="101"/>
      <c r="F81" s="101"/>
      <c r="H81" s="101"/>
      <c r="I81" s="101"/>
      <c r="J81" s="101"/>
      <c r="K81" s="101"/>
      <c r="M81" s="101"/>
      <c r="N81" s="101"/>
      <c r="O81" s="101"/>
      <c r="P81" s="101"/>
    </row>
    <row r="82" spans="1:16" s="102" customFormat="1" ht="15" x14ac:dyDescent="0.25">
      <c r="A82" s="74"/>
      <c r="B82" s="74"/>
      <c r="C82" s="101"/>
      <c r="D82" s="101"/>
      <c r="E82" s="101"/>
      <c r="F82" s="101"/>
      <c r="H82" s="101"/>
      <c r="I82" s="101"/>
      <c r="J82" s="101"/>
      <c r="K82" s="101"/>
      <c r="M82" s="101"/>
      <c r="N82" s="101"/>
      <c r="O82" s="101"/>
      <c r="P82" s="101"/>
    </row>
    <row r="83" spans="1:16" s="102" customFormat="1" ht="15" x14ac:dyDescent="0.25">
      <c r="A83" s="74"/>
      <c r="B83" s="74"/>
      <c r="C83" s="101"/>
      <c r="D83" s="101"/>
      <c r="E83" s="101"/>
      <c r="F83" s="101"/>
      <c r="H83" s="101"/>
      <c r="I83" s="101"/>
      <c r="J83" s="101"/>
      <c r="K83" s="101"/>
      <c r="M83" s="101"/>
      <c r="N83" s="101"/>
      <c r="O83" s="101"/>
      <c r="P83" s="101"/>
    </row>
    <row r="84" spans="1:16" ht="15" x14ac:dyDescent="0.25">
      <c r="A84" s="98"/>
      <c r="B84" s="98"/>
      <c r="C84" s="101"/>
      <c r="D84" s="101"/>
      <c r="E84" s="101"/>
      <c r="F84" s="101"/>
      <c r="H84" s="101"/>
      <c r="I84" s="101"/>
      <c r="J84" s="101"/>
      <c r="K84" s="101"/>
      <c r="M84" s="101"/>
      <c r="N84" s="101"/>
      <c r="O84" s="101"/>
      <c r="P84" s="101"/>
    </row>
    <row r="85" spans="1:16" ht="15" x14ac:dyDescent="0.25">
      <c r="A85" s="98"/>
      <c r="B85" s="98"/>
      <c r="C85" s="101"/>
      <c r="D85" s="101"/>
      <c r="E85" s="101"/>
      <c r="F85" s="101"/>
      <c r="G85" s="98"/>
      <c r="H85" s="101"/>
      <c r="I85" s="101"/>
      <c r="J85" s="101"/>
      <c r="K85" s="101"/>
      <c r="L85" s="98"/>
      <c r="M85" s="101"/>
      <c r="N85" s="101"/>
      <c r="O85" s="101"/>
      <c r="P85" s="101"/>
    </row>
    <row r="87" spans="1:16" ht="15" x14ac:dyDescent="0.25">
      <c r="A87" s="70"/>
      <c r="B87" s="70"/>
      <c r="C87" s="103"/>
      <c r="D87" s="103"/>
      <c r="E87" s="103"/>
      <c r="F87" s="103"/>
      <c r="G87" s="104"/>
      <c r="H87" s="103"/>
      <c r="I87" s="103"/>
      <c r="J87" s="103"/>
      <c r="K87" s="103"/>
      <c r="L87" s="104"/>
      <c r="M87" s="103"/>
      <c r="N87" s="103"/>
      <c r="O87" s="103"/>
      <c r="P87" s="103"/>
    </row>
    <row r="88" spans="1:16" ht="15" x14ac:dyDescent="0.25">
      <c r="A88" s="70"/>
      <c r="B88" s="70"/>
      <c r="C88" s="103"/>
      <c r="D88" s="103"/>
      <c r="E88" s="103"/>
      <c r="F88" s="103"/>
      <c r="G88" s="104"/>
      <c r="H88" s="103"/>
      <c r="I88" s="103"/>
      <c r="J88" s="103"/>
      <c r="K88" s="103"/>
      <c r="L88" s="104"/>
      <c r="M88" s="103"/>
      <c r="N88" s="103"/>
      <c r="O88" s="103"/>
      <c r="P88" s="103"/>
    </row>
    <row r="90" spans="1:16" ht="15" x14ac:dyDescent="0.25">
      <c r="A90" s="70"/>
      <c r="B90" s="70"/>
    </row>
  </sheetData>
  <mergeCells count="9">
    <mergeCell ref="O66:P66"/>
    <mergeCell ref="A1:P1"/>
    <mergeCell ref="A3:P3"/>
    <mergeCell ref="C5:F5"/>
    <mergeCell ref="H5:K5"/>
    <mergeCell ref="M5:P5"/>
    <mergeCell ref="A5:A6"/>
    <mergeCell ref="E66:F66"/>
    <mergeCell ref="B5:B6"/>
  </mergeCells>
  <printOptions horizontalCentered="1"/>
  <pageMargins left="0.7" right="0.7" top="0.75" bottom="0.75" header="0.3" footer="0.3"/>
  <pageSetup scale="4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2AE20-ECB2-4DD8-8F70-59F645D501E8}">
  <sheetPr>
    <tabColor theme="4" tint="0.59999389629810485"/>
    <pageSetUpPr fitToPage="1"/>
  </sheetPr>
  <dimension ref="A1:U90"/>
  <sheetViews>
    <sheetView showGridLines="0" topLeftCell="D28" zoomScaleNormal="100" workbookViewId="0">
      <selection activeCell="T12" sqref="T12"/>
    </sheetView>
  </sheetViews>
  <sheetFormatPr defaultColWidth="8.7109375" defaultRowHeight="12.75" x14ac:dyDescent="0.2"/>
  <cols>
    <col min="1" max="1" width="40.7109375" style="96" hidden="1" customWidth="1"/>
    <col min="2" max="2" width="40.7109375" style="96" customWidth="1"/>
    <col min="3" max="5" width="12.140625" style="96" customWidth="1"/>
    <col min="6" max="6" width="13" style="96" customWidth="1"/>
    <col min="7" max="7" width="2.7109375" style="96" customWidth="1"/>
    <col min="8" max="10" width="8.7109375" style="96" customWidth="1"/>
    <col min="11" max="11" width="9.7109375" style="96" customWidth="1"/>
    <col min="12" max="12" width="2.7109375" style="96" customWidth="1"/>
    <col min="13" max="16" width="9.7109375" style="96" customWidth="1"/>
    <col min="17" max="19" width="8.7109375" style="96"/>
    <col min="20" max="20" width="17.42578125" style="96" bestFit="1" customWidth="1"/>
    <col min="21" max="16384" width="8.7109375" style="96"/>
  </cols>
  <sheetData>
    <row r="1" spans="1:21" ht="18.75" x14ac:dyDescent="0.3">
      <c r="A1" s="454" t="s">
        <v>304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</row>
    <row r="2" spans="1:21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21" ht="23.25" x14ac:dyDescent="0.35">
      <c r="A3" s="455" t="s">
        <v>339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</row>
    <row r="4" spans="1:2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R4" s="432" t="s">
        <v>344</v>
      </c>
      <c r="S4" s="432">
        <f>COUNT(R7:R64)</f>
        <v>49</v>
      </c>
      <c r="T4" s="432" t="s">
        <v>347</v>
      </c>
      <c r="U4" s="432">
        <f>1-U5</f>
        <v>0.4285714285714286</v>
      </c>
    </row>
    <row r="5" spans="1:21" ht="21.75" customHeight="1" thickBot="1" x14ac:dyDescent="0.35">
      <c r="A5" s="461" t="s">
        <v>133</v>
      </c>
      <c r="B5" s="461" t="s">
        <v>133</v>
      </c>
      <c r="C5" s="456" t="s">
        <v>343</v>
      </c>
      <c r="D5" s="457"/>
      <c r="E5" s="457"/>
      <c r="F5" s="458"/>
      <c r="G5" s="99"/>
      <c r="H5" s="456" t="s">
        <v>222</v>
      </c>
      <c r="I5" s="457"/>
      <c r="J5" s="457"/>
      <c r="K5" s="458"/>
      <c r="L5" s="99"/>
      <c r="M5" s="470" t="s">
        <v>223</v>
      </c>
      <c r="N5" s="471"/>
      <c r="O5" s="471"/>
      <c r="P5" s="472"/>
      <c r="R5" s="432" t="s">
        <v>345</v>
      </c>
      <c r="S5" s="432">
        <f>SUM(S7:S64)</f>
        <v>28</v>
      </c>
      <c r="T5" s="432" t="s">
        <v>346</v>
      </c>
      <c r="U5" s="432">
        <f>S5/S4</f>
        <v>0.5714285714285714</v>
      </c>
    </row>
    <row r="6" spans="1:21" s="191" customFormat="1" ht="20.25" customHeight="1" x14ac:dyDescent="0.25">
      <c r="A6" s="462"/>
      <c r="B6" s="462"/>
      <c r="C6" s="195">
        <v>2017</v>
      </c>
      <c r="D6" s="196">
        <v>2018</v>
      </c>
      <c r="E6" s="196">
        <v>2019</v>
      </c>
      <c r="F6" s="197" t="s">
        <v>37</v>
      </c>
      <c r="G6" s="189"/>
      <c r="H6" s="195">
        <v>2017</v>
      </c>
      <c r="I6" s="196">
        <v>2018</v>
      </c>
      <c r="J6" s="196">
        <v>2019</v>
      </c>
      <c r="K6" s="197" t="s">
        <v>37</v>
      </c>
      <c r="L6" s="189"/>
      <c r="M6" s="195">
        <v>2017</v>
      </c>
      <c r="N6" s="196">
        <v>2018</v>
      </c>
      <c r="O6" s="196">
        <v>2019</v>
      </c>
      <c r="P6" s="197" t="s">
        <v>37</v>
      </c>
    </row>
    <row r="7" spans="1:21" ht="15" x14ac:dyDescent="0.25">
      <c r="A7" t="s">
        <v>194</v>
      </c>
      <c r="B7" t="s">
        <v>194</v>
      </c>
      <c r="C7" s="243">
        <v>4229.1800400000002</v>
      </c>
      <c r="D7" s="245">
        <v>5307.2631499999998</v>
      </c>
      <c r="E7" s="245">
        <v>8516.5437500000007</v>
      </c>
      <c r="F7" s="256">
        <v>6017.6623133333342</v>
      </c>
      <c r="G7" s="105"/>
      <c r="H7" s="244">
        <v>174</v>
      </c>
      <c r="I7" s="248">
        <v>173</v>
      </c>
      <c r="J7" s="248">
        <v>167</v>
      </c>
      <c r="K7" s="236">
        <v>171.33333333333334</v>
      </c>
      <c r="L7" s="105"/>
      <c r="M7" s="434">
        <f>1000*C7/H7</f>
        <v>24305.632413793104</v>
      </c>
      <c r="N7" s="435">
        <f t="shared" ref="N7:N64" si="0">1000*D7/I7</f>
        <v>30677.821676300573</v>
      </c>
      <c r="O7" s="435">
        <f t="shared" ref="O7:O64" si="1">1000*E7/J7</f>
        <v>50997.267964071856</v>
      </c>
      <c r="P7" s="436">
        <f>AVERAGE(M7:O7)</f>
        <v>35326.907351388509</v>
      </c>
      <c r="R7" s="96">
        <f>IF(ISNUMBER(P7),P7/$O$66,"")</f>
        <v>1.4731092755094224</v>
      </c>
      <c r="S7" s="96">
        <f>IF(ISNUMBER(R7),IF(R7&lt;0.5,1,0) + IF(R7&gt;1.5,1,0),"")</f>
        <v>0</v>
      </c>
    </row>
    <row r="8" spans="1:21" ht="15" x14ac:dyDescent="0.25">
      <c r="A8" t="s">
        <v>195</v>
      </c>
      <c r="B8" t="s">
        <v>195</v>
      </c>
      <c r="C8" s="243">
        <v>74.603170000000006</v>
      </c>
      <c r="D8" s="245">
        <v>114.82547</v>
      </c>
      <c r="E8" s="245">
        <v>87.028880000000001</v>
      </c>
      <c r="F8" s="256">
        <v>92.152506666666667</v>
      </c>
      <c r="G8" s="105"/>
      <c r="H8" s="244">
        <v>9</v>
      </c>
      <c r="I8" s="248">
        <v>9</v>
      </c>
      <c r="J8" s="248">
        <v>11</v>
      </c>
      <c r="K8" s="236">
        <v>9.6666666666666661</v>
      </c>
      <c r="L8" s="105"/>
      <c r="M8" s="293">
        <f t="shared" ref="M8:M64" si="2">1000*C8/H8</f>
        <v>8289.2411111111123</v>
      </c>
      <c r="N8" s="294">
        <f t="shared" si="0"/>
        <v>12758.385555555556</v>
      </c>
      <c r="O8" s="294">
        <f t="shared" si="1"/>
        <v>7911.7163636363639</v>
      </c>
      <c r="P8" s="295">
        <f t="shared" ref="P8:P64" si="3">AVERAGE(M8:O8)</f>
        <v>9653.1143434343448</v>
      </c>
      <c r="R8" s="96">
        <f t="shared" ref="R8:R64" si="4">IF(ISNUMBER(P8),P8/$O$66,"")</f>
        <v>0.40252864864230092</v>
      </c>
      <c r="S8" s="96">
        <f t="shared" ref="S8:S64" si="5">IF(ISNUMBER(R8),IF(R8&lt;0.5,1,0) + IF(R8&gt;1.5,1,0),"")</f>
        <v>1</v>
      </c>
    </row>
    <row r="9" spans="1:21" ht="15" x14ac:dyDescent="0.25">
      <c r="A9" t="s">
        <v>134</v>
      </c>
      <c r="B9" t="s">
        <v>134</v>
      </c>
      <c r="C9" s="243">
        <v>13.23432</v>
      </c>
      <c r="D9" s="245">
        <v>23.054019999999998</v>
      </c>
      <c r="E9" s="245">
        <v>12.873749999999999</v>
      </c>
      <c r="F9" s="256">
        <v>16.387363333333333</v>
      </c>
      <c r="G9" s="105"/>
      <c r="H9" s="244">
        <v>4</v>
      </c>
      <c r="I9" s="248">
        <v>4</v>
      </c>
      <c r="J9" s="248">
        <v>4</v>
      </c>
      <c r="K9" s="236">
        <v>4</v>
      </c>
      <c r="L9" s="105"/>
      <c r="M9" s="293">
        <f t="shared" si="2"/>
        <v>3308.58</v>
      </c>
      <c r="N9" s="294">
        <f t="shared" si="0"/>
        <v>5763.5049999999992</v>
      </c>
      <c r="O9" s="294">
        <f t="shared" si="1"/>
        <v>3218.4375</v>
      </c>
      <c r="P9" s="295">
        <f t="shared" si="3"/>
        <v>4096.8408333333327</v>
      </c>
      <c r="R9" s="96">
        <f t="shared" si="4"/>
        <v>0.1708356231650682</v>
      </c>
      <c r="S9" s="96">
        <f t="shared" si="5"/>
        <v>1</v>
      </c>
    </row>
    <row r="10" spans="1:21" ht="15" x14ac:dyDescent="0.25">
      <c r="A10" t="s">
        <v>135</v>
      </c>
      <c r="B10" t="s">
        <v>245</v>
      </c>
      <c r="C10" s="243">
        <v>66.43777</v>
      </c>
      <c r="D10" s="245">
        <v>102.42100000000001</v>
      </c>
      <c r="E10" s="245">
        <v>190.25399999999999</v>
      </c>
      <c r="F10" s="256">
        <v>119.70425666666665</v>
      </c>
      <c r="G10" s="105"/>
      <c r="H10" s="244">
        <v>17</v>
      </c>
      <c r="I10" s="248">
        <v>17</v>
      </c>
      <c r="J10" s="248">
        <v>17</v>
      </c>
      <c r="K10" s="236">
        <v>17</v>
      </c>
      <c r="L10" s="105"/>
      <c r="M10" s="293">
        <f t="shared" si="2"/>
        <v>3908.104117647059</v>
      </c>
      <c r="N10" s="294">
        <f t="shared" si="0"/>
        <v>6024.7647058823532</v>
      </c>
      <c r="O10" s="294">
        <f t="shared" si="1"/>
        <v>11191.411764705883</v>
      </c>
      <c r="P10" s="295">
        <f t="shared" si="3"/>
        <v>7041.4268627450983</v>
      </c>
      <c r="R10" s="96">
        <f t="shared" si="4"/>
        <v>0.29362296340167232</v>
      </c>
      <c r="S10" s="96">
        <f t="shared" si="5"/>
        <v>1</v>
      </c>
    </row>
    <row r="11" spans="1:21" ht="15" x14ac:dyDescent="0.25">
      <c r="A11" t="s">
        <v>136</v>
      </c>
      <c r="B11" t="s">
        <v>136</v>
      </c>
      <c r="C11" s="243">
        <v>2.1248200000000002</v>
      </c>
      <c r="D11" s="245">
        <v>100.54377000000001</v>
      </c>
      <c r="E11" s="245">
        <v>118.63659999999999</v>
      </c>
      <c r="F11" s="256"/>
      <c r="G11" s="105"/>
      <c r="H11" s="244"/>
      <c r="I11" s="248"/>
      <c r="J11" s="248"/>
      <c r="K11" s="236"/>
      <c r="L11" s="105"/>
      <c r="M11" s="293"/>
      <c r="N11" s="294"/>
      <c r="O11" s="294"/>
      <c r="P11" s="295"/>
      <c r="R11" s="96" t="str">
        <f t="shared" si="4"/>
        <v/>
      </c>
      <c r="S11" s="96" t="str">
        <f t="shared" si="5"/>
        <v/>
      </c>
    </row>
    <row r="12" spans="1:21" ht="15" x14ac:dyDescent="0.25">
      <c r="A12" t="s">
        <v>137</v>
      </c>
      <c r="B12" t="s">
        <v>137</v>
      </c>
      <c r="C12" s="243">
        <v>925.82628</v>
      </c>
      <c r="D12" s="245">
        <v>821.38321999999994</v>
      </c>
      <c r="E12" s="245">
        <v>1007.84808</v>
      </c>
      <c r="F12" s="256">
        <v>918.35252666666656</v>
      </c>
      <c r="G12" s="105"/>
      <c r="H12" s="244">
        <v>32</v>
      </c>
      <c r="I12" s="248">
        <v>32</v>
      </c>
      <c r="J12" s="248">
        <v>32</v>
      </c>
      <c r="K12" s="236">
        <v>32</v>
      </c>
      <c r="L12" s="105"/>
      <c r="M12" s="293">
        <f t="shared" si="2"/>
        <v>28932.071250000001</v>
      </c>
      <c r="N12" s="294">
        <f t="shared" si="0"/>
        <v>25668.225624999999</v>
      </c>
      <c r="O12" s="294">
        <f t="shared" si="1"/>
        <v>31495.252499999999</v>
      </c>
      <c r="P12" s="295">
        <f t="shared" si="3"/>
        <v>28698.516458333335</v>
      </c>
      <c r="R12" s="96">
        <f t="shared" si="4"/>
        <v>1.1967096459257143</v>
      </c>
      <c r="S12" s="96">
        <f t="shared" si="5"/>
        <v>0</v>
      </c>
    </row>
    <row r="13" spans="1:21" ht="15" x14ac:dyDescent="0.25">
      <c r="A13" t="s">
        <v>138</v>
      </c>
      <c r="B13" t="s">
        <v>138</v>
      </c>
      <c r="C13" s="243">
        <v>283.63983999999999</v>
      </c>
      <c r="D13" s="245">
        <v>165.32026000000002</v>
      </c>
      <c r="E13" s="245">
        <v>129.34352999999999</v>
      </c>
      <c r="F13" s="256">
        <v>192.76787666666667</v>
      </c>
      <c r="G13" s="105"/>
      <c r="H13" s="244">
        <v>11</v>
      </c>
      <c r="I13" s="248">
        <v>11</v>
      </c>
      <c r="J13" s="248">
        <v>11</v>
      </c>
      <c r="K13" s="236">
        <v>11</v>
      </c>
      <c r="L13" s="105"/>
      <c r="M13" s="293">
        <f t="shared" si="2"/>
        <v>25785.439999999999</v>
      </c>
      <c r="N13" s="294">
        <f t="shared" si="0"/>
        <v>15029.114545454546</v>
      </c>
      <c r="O13" s="294">
        <f t="shared" si="1"/>
        <v>11758.502727272726</v>
      </c>
      <c r="P13" s="295">
        <f t="shared" si="3"/>
        <v>17524.352424242421</v>
      </c>
      <c r="R13" s="96">
        <f t="shared" si="4"/>
        <v>0.73075420519177958</v>
      </c>
      <c r="S13" s="96">
        <f t="shared" si="5"/>
        <v>0</v>
      </c>
    </row>
    <row r="14" spans="1:21" ht="15" x14ac:dyDescent="0.25">
      <c r="A14" t="s">
        <v>139</v>
      </c>
      <c r="B14" t="s">
        <v>139</v>
      </c>
      <c r="C14" s="243">
        <v>35.039559999999994</v>
      </c>
      <c r="D14" s="245">
        <v>47.381010000000003</v>
      </c>
      <c r="E14" s="245">
        <v>82.99736</v>
      </c>
      <c r="F14" s="256">
        <v>55.139310000000002</v>
      </c>
      <c r="G14" s="105"/>
      <c r="H14" s="244">
        <v>6</v>
      </c>
      <c r="I14" s="248">
        <v>6</v>
      </c>
      <c r="J14" s="248">
        <v>6</v>
      </c>
      <c r="K14" s="236">
        <v>6</v>
      </c>
      <c r="L14" s="105"/>
      <c r="M14" s="293">
        <f t="shared" si="2"/>
        <v>5839.9266666666663</v>
      </c>
      <c r="N14" s="294">
        <f t="shared" si="0"/>
        <v>7896.835</v>
      </c>
      <c r="O14" s="294">
        <f t="shared" si="1"/>
        <v>13832.893333333333</v>
      </c>
      <c r="P14" s="295">
        <f t="shared" si="3"/>
        <v>9189.8850000000002</v>
      </c>
      <c r="R14" s="96">
        <f t="shared" si="4"/>
        <v>0.38321228347866731</v>
      </c>
      <c r="S14" s="96">
        <f t="shared" si="5"/>
        <v>1</v>
      </c>
    </row>
    <row r="15" spans="1:21" ht="15" x14ac:dyDescent="0.25">
      <c r="A15" t="s">
        <v>140</v>
      </c>
      <c r="B15" t="s">
        <v>140</v>
      </c>
      <c r="C15" s="243">
        <v>2.0804399999999998</v>
      </c>
      <c r="D15" s="245">
        <v>2.3310900000000001</v>
      </c>
      <c r="E15" s="245">
        <v>2.45425</v>
      </c>
      <c r="F15" s="256">
        <v>2.2885933333333335</v>
      </c>
      <c r="G15" s="105"/>
      <c r="H15" s="244">
        <v>1</v>
      </c>
      <c r="I15" s="248">
        <v>1</v>
      </c>
      <c r="J15" s="248">
        <v>1</v>
      </c>
      <c r="K15" s="236">
        <v>1</v>
      </c>
      <c r="L15" s="105"/>
      <c r="M15" s="293">
        <f t="shared" si="2"/>
        <v>2080.44</v>
      </c>
      <c r="N15" s="294">
        <f t="shared" si="0"/>
        <v>2331.09</v>
      </c>
      <c r="O15" s="294">
        <f t="shared" si="1"/>
        <v>2454.25</v>
      </c>
      <c r="P15" s="295">
        <f t="shared" si="3"/>
        <v>2288.5933333333337</v>
      </c>
      <c r="R15" s="96">
        <f t="shared" si="4"/>
        <v>9.543286746468771E-2</v>
      </c>
      <c r="S15" s="96">
        <f t="shared" si="5"/>
        <v>1</v>
      </c>
    </row>
    <row r="16" spans="1:21" ht="15" x14ac:dyDescent="0.25">
      <c r="A16" t="s">
        <v>141</v>
      </c>
      <c r="B16" t="s">
        <v>141</v>
      </c>
      <c r="C16" s="243">
        <v>4.3063900000000004</v>
      </c>
      <c r="D16" s="245">
        <v>6.8469499999999996</v>
      </c>
      <c r="E16" s="245">
        <v>3.6331599999999997</v>
      </c>
      <c r="F16" s="256">
        <v>4.9288333333333334</v>
      </c>
      <c r="G16" s="105"/>
      <c r="H16" s="244">
        <v>2</v>
      </c>
      <c r="I16" s="248">
        <v>2</v>
      </c>
      <c r="J16" s="248">
        <v>2</v>
      </c>
      <c r="K16" s="236">
        <v>2</v>
      </c>
      <c r="L16" s="105"/>
      <c r="M16" s="293">
        <f t="shared" si="2"/>
        <v>2153.1950000000002</v>
      </c>
      <c r="N16" s="294">
        <f t="shared" si="0"/>
        <v>3423.4749999999999</v>
      </c>
      <c r="O16" s="294">
        <f t="shared" si="1"/>
        <v>1816.58</v>
      </c>
      <c r="P16" s="295">
        <f t="shared" si="3"/>
        <v>2464.4166666666665</v>
      </c>
      <c r="R16" s="96">
        <f t="shared" si="4"/>
        <v>0.10276458718212676</v>
      </c>
      <c r="S16" s="96">
        <f t="shared" si="5"/>
        <v>1</v>
      </c>
    </row>
    <row r="17" spans="1:19" ht="15" x14ac:dyDescent="0.25">
      <c r="A17" t="s">
        <v>142</v>
      </c>
      <c r="B17" t="s">
        <v>142</v>
      </c>
      <c r="C17" s="243">
        <v>0.62048999999999999</v>
      </c>
      <c r="D17" s="245">
        <v>8.5674400000000013</v>
      </c>
      <c r="E17" s="245"/>
      <c r="F17" s="256"/>
      <c r="G17" s="105"/>
      <c r="H17" s="244"/>
      <c r="I17" s="248"/>
      <c r="J17" s="248"/>
      <c r="K17" s="236"/>
      <c r="L17" s="105"/>
      <c r="M17" s="293"/>
      <c r="N17" s="294"/>
      <c r="O17" s="294"/>
      <c r="P17" s="295"/>
      <c r="R17" s="96" t="str">
        <f t="shared" si="4"/>
        <v/>
      </c>
      <c r="S17" s="96" t="str">
        <f t="shared" si="5"/>
        <v/>
      </c>
    </row>
    <row r="18" spans="1:19" ht="15" x14ac:dyDescent="0.25">
      <c r="A18" t="s">
        <v>143</v>
      </c>
      <c r="B18" t="s">
        <v>143</v>
      </c>
      <c r="C18" s="243">
        <v>816.29637000000002</v>
      </c>
      <c r="D18" s="245">
        <v>1145.40219</v>
      </c>
      <c r="E18" s="245">
        <v>555.74711000000013</v>
      </c>
      <c r="F18" s="256">
        <v>839.14855666666665</v>
      </c>
      <c r="G18" s="105"/>
      <c r="H18" s="244">
        <v>64</v>
      </c>
      <c r="I18" s="248">
        <v>63</v>
      </c>
      <c r="J18" s="248">
        <v>64</v>
      </c>
      <c r="K18" s="236">
        <v>63.666666666666664</v>
      </c>
      <c r="L18" s="105"/>
      <c r="M18" s="293">
        <f t="shared" si="2"/>
        <v>12754.63078125</v>
      </c>
      <c r="N18" s="294">
        <f t="shared" si="0"/>
        <v>18180.987142857142</v>
      </c>
      <c r="O18" s="294">
        <f t="shared" si="1"/>
        <v>8683.5485937500016</v>
      </c>
      <c r="P18" s="295">
        <f t="shared" si="3"/>
        <v>13206.388839285713</v>
      </c>
      <c r="R18" s="96">
        <f t="shared" si="4"/>
        <v>0.55069790575288646</v>
      </c>
      <c r="S18" s="96">
        <f t="shared" si="5"/>
        <v>0</v>
      </c>
    </row>
    <row r="19" spans="1:19" ht="15" x14ac:dyDescent="0.25">
      <c r="A19" t="s">
        <v>196</v>
      </c>
      <c r="B19" t="s">
        <v>246</v>
      </c>
      <c r="C19" s="243"/>
      <c r="D19" s="245">
        <v>263.87043</v>
      </c>
      <c r="E19" s="245">
        <v>158.40844999999999</v>
      </c>
      <c r="F19" s="256"/>
      <c r="G19" s="105"/>
      <c r="H19" s="244">
        <v>1</v>
      </c>
      <c r="I19" s="248"/>
      <c r="J19" s="248"/>
      <c r="K19" s="236"/>
      <c r="L19" s="105"/>
      <c r="M19" s="293"/>
      <c r="N19" s="294"/>
      <c r="O19" s="294"/>
      <c r="P19" s="295"/>
      <c r="R19" s="96" t="str">
        <f t="shared" si="4"/>
        <v/>
      </c>
      <c r="S19" s="96" t="str">
        <f t="shared" si="5"/>
        <v/>
      </c>
    </row>
    <row r="20" spans="1:19" ht="15" x14ac:dyDescent="0.25">
      <c r="A20" t="s">
        <v>144</v>
      </c>
      <c r="B20" t="s">
        <v>144</v>
      </c>
      <c r="C20" s="243">
        <v>309.28560999999996</v>
      </c>
      <c r="D20" s="245">
        <v>320.08534999999995</v>
      </c>
      <c r="E20" s="245">
        <v>314.86839000000003</v>
      </c>
      <c r="F20" s="256">
        <v>314.74645000000004</v>
      </c>
      <c r="G20" s="105"/>
      <c r="H20" s="244">
        <v>15</v>
      </c>
      <c r="I20" s="248">
        <v>21</v>
      </c>
      <c r="J20" s="248">
        <v>19</v>
      </c>
      <c r="K20" s="236">
        <v>18.333333333333332</v>
      </c>
      <c r="L20" s="105"/>
      <c r="M20" s="293">
        <f t="shared" si="2"/>
        <v>20619.040666666664</v>
      </c>
      <c r="N20" s="294">
        <f t="shared" si="0"/>
        <v>15242.159523809523</v>
      </c>
      <c r="O20" s="294">
        <f t="shared" si="1"/>
        <v>16572.020526315791</v>
      </c>
      <c r="P20" s="295">
        <f t="shared" si="3"/>
        <v>17477.740238930659</v>
      </c>
      <c r="R20" s="96">
        <f t="shared" si="4"/>
        <v>0.72881050709640072</v>
      </c>
      <c r="S20" s="96">
        <f t="shared" si="5"/>
        <v>0</v>
      </c>
    </row>
    <row r="21" spans="1:19" ht="15" x14ac:dyDescent="0.25">
      <c r="A21" t="s">
        <v>197</v>
      </c>
      <c r="B21" t="s">
        <v>197</v>
      </c>
      <c r="C21" s="243">
        <v>51.816079999999999</v>
      </c>
      <c r="D21" s="245">
        <v>648.80802000000006</v>
      </c>
      <c r="E21" s="245">
        <v>465.58014000000009</v>
      </c>
      <c r="F21" s="256">
        <v>388.73474666666669</v>
      </c>
      <c r="G21" s="105"/>
      <c r="H21" s="244">
        <v>5</v>
      </c>
      <c r="I21" s="248">
        <v>5</v>
      </c>
      <c r="J21" s="248">
        <v>5</v>
      </c>
      <c r="K21" s="236">
        <v>5</v>
      </c>
      <c r="L21" s="105"/>
      <c r="M21" s="293">
        <f t="shared" si="2"/>
        <v>10363.216</v>
      </c>
      <c r="N21" s="294">
        <f t="shared" si="0"/>
        <v>129761.60400000001</v>
      </c>
      <c r="O21" s="294">
        <f t="shared" si="1"/>
        <v>93116.02800000002</v>
      </c>
      <c r="P21" s="295">
        <f t="shared" si="3"/>
        <v>77746.949333333338</v>
      </c>
      <c r="R21" s="96">
        <f t="shared" si="4"/>
        <v>3.241997695023052</v>
      </c>
      <c r="S21" s="96">
        <f t="shared" si="5"/>
        <v>1</v>
      </c>
    </row>
    <row r="22" spans="1:19" ht="15" x14ac:dyDescent="0.25">
      <c r="A22" t="s">
        <v>145</v>
      </c>
      <c r="B22" t="s">
        <v>145</v>
      </c>
      <c r="C22" s="243">
        <v>49.230669999999996</v>
      </c>
      <c r="D22" s="245">
        <v>59.796810000000001</v>
      </c>
      <c r="E22" s="245">
        <v>136.84405999999998</v>
      </c>
      <c r="F22" s="256">
        <v>81.957179999999994</v>
      </c>
      <c r="G22" s="105"/>
      <c r="H22" s="244">
        <v>9</v>
      </c>
      <c r="I22" s="248">
        <v>9</v>
      </c>
      <c r="J22" s="248">
        <v>11</v>
      </c>
      <c r="K22" s="236">
        <v>9.6666666666666661</v>
      </c>
      <c r="L22" s="105"/>
      <c r="M22" s="293">
        <f t="shared" si="2"/>
        <v>5470.0744444444445</v>
      </c>
      <c r="N22" s="294">
        <f t="shared" si="0"/>
        <v>6644.09</v>
      </c>
      <c r="O22" s="294">
        <f t="shared" si="1"/>
        <v>12440.369090909091</v>
      </c>
      <c r="P22" s="295">
        <f t="shared" si="3"/>
        <v>8184.8445117845113</v>
      </c>
      <c r="R22" s="96">
        <f t="shared" si="4"/>
        <v>0.34130274266530869</v>
      </c>
      <c r="S22" s="96">
        <f t="shared" si="5"/>
        <v>1</v>
      </c>
    </row>
    <row r="23" spans="1:19" ht="15" x14ac:dyDescent="0.25">
      <c r="A23" t="s">
        <v>146</v>
      </c>
      <c r="B23" t="s">
        <v>247</v>
      </c>
      <c r="C23" s="243">
        <v>37.974440000000001</v>
      </c>
      <c r="D23" s="245">
        <v>37.480509999999995</v>
      </c>
      <c r="E23" s="245">
        <v>30.317049999999998</v>
      </c>
      <c r="F23" s="256">
        <v>35.257333333333328</v>
      </c>
      <c r="G23" s="105"/>
      <c r="H23" s="244">
        <v>4</v>
      </c>
      <c r="I23" s="248">
        <v>4</v>
      </c>
      <c r="J23" s="248">
        <v>4</v>
      </c>
      <c r="K23" s="236">
        <v>4</v>
      </c>
      <c r="L23" s="105"/>
      <c r="M23" s="293">
        <f t="shared" si="2"/>
        <v>9493.61</v>
      </c>
      <c r="N23" s="294">
        <f t="shared" si="0"/>
        <v>9370.1274999999987</v>
      </c>
      <c r="O23" s="294">
        <f t="shared" si="1"/>
        <v>7579.2624999999998</v>
      </c>
      <c r="P23" s="295">
        <f t="shared" si="3"/>
        <v>8814.3333333333339</v>
      </c>
      <c r="R23" s="96">
        <f t="shared" si="4"/>
        <v>0.36755202094572459</v>
      </c>
      <c r="S23" s="96">
        <f t="shared" si="5"/>
        <v>1</v>
      </c>
    </row>
    <row r="24" spans="1:19" ht="15" x14ac:dyDescent="0.25">
      <c r="A24" t="s">
        <v>147</v>
      </c>
      <c r="B24" t="s">
        <v>147</v>
      </c>
      <c r="C24" s="243"/>
      <c r="D24" s="245"/>
      <c r="E24" s="245"/>
      <c r="F24" s="256"/>
      <c r="G24" s="105"/>
      <c r="H24" s="244"/>
      <c r="I24" s="248"/>
      <c r="J24" s="248"/>
      <c r="K24" s="236"/>
      <c r="L24" s="105"/>
      <c r="M24" s="293"/>
      <c r="N24" s="294"/>
      <c r="O24" s="294"/>
      <c r="P24" s="295"/>
      <c r="R24" s="96" t="str">
        <f t="shared" si="4"/>
        <v/>
      </c>
      <c r="S24" s="96" t="str">
        <f t="shared" si="5"/>
        <v/>
      </c>
    </row>
    <row r="25" spans="1:19" ht="15" x14ac:dyDescent="0.25">
      <c r="A25" t="s">
        <v>148</v>
      </c>
      <c r="B25" t="s">
        <v>148</v>
      </c>
      <c r="C25" s="243"/>
      <c r="D25" s="245">
        <v>144.19547</v>
      </c>
      <c r="E25" s="245">
        <v>117.20035</v>
      </c>
      <c r="F25" s="256">
        <v>130.69791000000001</v>
      </c>
      <c r="G25" s="105"/>
      <c r="H25" s="244">
        <v>2</v>
      </c>
      <c r="I25" s="248">
        <v>2</v>
      </c>
      <c r="J25" s="248">
        <v>2</v>
      </c>
      <c r="K25" s="236">
        <v>2</v>
      </c>
      <c r="L25" s="105"/>
      <c r="M25" s="293"/>
      <c r="N25" s="294">
        <f t="shared" si="0"/>
        <v>72097.735000000001</v>
      </c>
      <c r="O25" s="294">
        <f t="shared" si="1"/>
        <v>58600.175000000003</v>
      </c>
      <c r="P25" s="295">
        <f t="shared" si="3"/>
        <v>65348.955000000002</v>
      </c>
      <c r="R25" s="96">
        <f t="shared" si="4"/>
        <v>2.7250093193216971</v>
      </c>
      <c r="S25" s="96">
        <f t="shared" si="5"/>
        <v>1</v>
      </c>
    </row>
    <row r="26" spans="1:19" ht="15" x14ac:dyDescent="0.25">
      <c r="A26" t="s">
        <v>149</v>
      </c>
      <c r="B26" t="s">
        <v>149</v>
      </c>
      <c r="C26" s="243"/>
      <c r="D26" s="245">
        <v>76.602299999999985</v>
      </c>
      <c r="E26" s="245">
        <v>113.58364</v>
      </c>
      <c r="F26" s="256">
        <v>95.092969999999994</v>
      </c>
      <c r="G26" s="105"/>
      <c r="H26" s="244">
        <v>1</v>
      </c>
      <c r="I26" s="248">
        <v>1</v>
      </c>
      <c r="J26" s="248">
        <v>1</v>
      </c>
      <c r="K26" s="236">
        <v>1</v>
      </c>
      <c r="L26" s="105"/>
      <c r="M26" s="293"/>
      <c r="N26" s="294">
        <f t="shared" si="0"/>
        <v>76602.299999999988</v>
      </c>
      <c r="O26" s="294">
        <f t="shared" si="1"/>
        <v>113583.64</v>
      </c>
      <c r="P26" s="295">
        <f t="shared" si="3"/>
        <v>95092.97</v>
      </c>
      <c r="R26" s="96">
        <f t="shared" si="4"/>
        <v>3.9653155808226552</v>
      </c>
      <c r="S26" s="96">
        <f t="shared" si="5"/>
        <v>1</v>
      </c>
    </row>
    <row r="27" spans="1:19" ht="15" x14ac:dyDescent="0.25">
      <c r="A27" t="s">
        <v>150</v>
      </c>
      <c r="B27" t="s">
        <v>150</v>
      </c>
      <c r="C27" s="243">
        <v>735.26679000000001</v>
      </c>
      <c r="D27" s="245">
        <v>733.69090999999992</v>
      </c>
      <c r="E27" s="245">
        <v>821.93990999999994</v>
      </c>
      <c r="F27" s="256">
        <v>763.63253666666662</v>
      </c>
      <c r="G27" s="105"/>
      <c r="H27" s="244">
        <v>30</v>
      </c>
      <c r="I27" s="248">
        <v>30</v>
      </c>
      <c r="J27" s="248">
        <v>30</v>
      </c>
      <c r="K27" s="236">
        <v>30</v>
      </c>
      <c r="L27" s="105"/>
      <c r="M27" s="293">
        <f t="shared" si="2"/>
        <v>24508.893</v>
      </c>
      <c r="N27" s="294">
        <f t="shared" si="0"/>
        <v>24456.363666666664</v>
      </c>
      <c r="O27" s="294">
        <f t="shared" si="1"/>
        <v>27397.996999999996</v>
      </c>
      <c r="P27" s="295">
        <f t="shared" si="3"/>
        <v>25454.417888888885</v>
      </c>
      <c r="R27" s="96">
        <f t="shared" si="4"/>
        <v>1.0614328257449737</v>
      </c>
      <c r="S27" s="96">
        <f t="shared" si="5"/>
        <v>0</v>
      </c>
    </row>
    <row r="28" spans="1:19" ht="15" x14ac:dyDescent="0.25">
      <c r="A28" t="s">
        <v>151</v>
      </c>
      <c r="B28" t="s">
        <v>151</v>
      </c>
      <c r="C28" s="243">
        <v>2.9185800000000004</v>
      </c>
      <c r="D28" s="245">
        <v>133.48098999999999</v>
      </c>
      <c r="E28" s="245">
        <v>90.518980000000013</v>
      </c>
      <c r="F28" s="256"/>
      <c r="G28" s="105"/>
      <c r="H28" s="244"/>
      <c r="I28" s="248"/>
      <c r="J28" s="248"/>
      <c r="K28" s="236"/>
      <c r="L28" s="105"/>
      <c r="M28" s="293"/>
      <c r="N28" s="294"/>
      <c r="O28" s="294"/>
      <c r="P28" s="295"/>
      <c r="R28" s="96" t="str">
        <f t="shared" si="4"/>
        <v/>
      </c>
      <c r="S28" s="96" t="str">
        <f t="shared" si="5"/>
        <v/>
      </c>
    </row>
    <row r="29" spans="1:19" ht="15" x14ac:dyDescent="0.25">
      <c r="A29" t="s">
        <v>152</v>
      </c>
      <c r="B29" t="s">
        <v>152</v>
      </c>
      <c r="C29" s="243">
        <v>225.42577</v>
      </c>
      <c r="D29" s="245">
        <v>221.16508999999999</v>
      </c>
      <c r="E29" s="245">
        <v>232.57633000000001</v>
      </c>
      <c r="F29" s="256">
        <v>226.38906333333333</v>
      </c>
      <c r="G29" s="105"/>
      <c r="H29" s="244">
        <v>12</v>
      </c>
      <c r="I29" s="248">
        <v>12</v>
      </c>
      <c r="J29" s="248">
        <v>12</v>
      </c>
      <c r="K29" s="236">
        <v>12</v>
      </c>
      <c r="L29" s="105"/>
      <c r="M29" s="293">
        <f t="shared" si="2"/>
        <v>18785.480833333331</v>
      </c>
      <c r="N29" s="294">
        <f t="shared" si="0"/>
        <v>18430.424166666668</v>
      </c>
      <c r="O29" s="294">
        <f t="shared" si="1"/>
        <v>19381.360833333336</v>
      </c>
      <c r="P29" s="295">
        <f t="shared" si="3"/>
        <v>18865.755277777778</v>
      </c>
      <c r="R29" s="96">
        <f t="shared" si="4"/>
        <v>0.78668983992149433</v>
      </c>
      <c r="S29" s="96">
        <f t="shared" si="5"/>
        <v>0</v>
      </c>
    </row>
    <row r="30" spans="1:19" ht="15" x14ac:dyDescent="0.25">
      <c r="A30" t="s">
        <v>153</v>
      </c>
      <c r="B30" t="s">
        <v>248</v>
      </c>
      <c r="C30" s="243">
        <v>0</v>
      </c>
      <c r="D30" s="245">
        <v>0</v>
      </c>
      <c r="E30" s="245">
        <v>0</v>
      </c>
      <c r="F30" s="256"/>
      <c r="G30" s="105"/>
      <c r="H30" s="244"/>
      <c r="I30" s="248"/>
      <c r="J30" s="248"/>
      <c r="K30" s="236"/>
      <c r="L30" s="105"/>
      <c r="M30" s="293"/>
      <c r="N30" s="294"/>
      <c r="O30" s="294"/>
      <c r="P30" s="295"/>
      <c r="R30" s="96" t="str">
        <f t="shared" si="4"/>
        <v/>
      </c>
      <c r="S30" s="96" t="str">
        <f t="shared" si="5"/>
        <v/>
      </c>
    </row>
    <row r="31" spans="1:19" ht="15" x14ac:dyDescent="0.25">
      <c r="A31" t="s">
        <v>198</v>
      </c>
      <c r="B31" t="s">
        <v>249</v>
      </c>
      <c r="C31" s="243">
        <v>22632.811429999998</v>
      </c>
      <c r="D31" s="245">
        <v>14466.956890000001</v>
      </c>
      <c r="E31" s="245">
        <v>14840.027109999999</v>
      </c>
      <c r="F31" s="256">
        <v>17313.265143333334</v>
      </c>
      <c r="G31" s="105"/>
      <c r="H31" s="244">
        <v>913</v>
      </c>
      <c r="I31" s="248">
        <v>908</v>
      </c>
      <c r="J31" s="248">
        <v>906</v>
      </c>
      <c r="K31" s="236">
        <v>909</v>
      </c>
      <c r="L31" s="105"/>
      <c r="M31" s="293">
        <f t="shared" si="2"/>
        <v>24789.49773274918</v>
      </c>
      <c r="N31" s="294">
        <f t="shared" si="0"/>
        <v>15932.771905286345</v>
      </c>
      <c r="O31" s="294">
        <f t="shared" si="1"/>
        <v>16379.720871964679</v>
      </c>
      <c r="P31" s="295">
        <f t="shared" si="3"/>
        <v>19033.996836666734</v>
      </c>
      <c r="R31" s="96">
        <f t="shared" si="4"/>
        <v>0.79370540452952232</v>
      </c>
      <c r="S31" s="96">
        <f t="shared" si="5"/>
        <v>0</v>
      </c>
    </row>
    <row r="32" spans="1:19" ht="15" x14ac:dyDescent="0.25">
      <c r="A32" t="s">
        <v>154</v>
      </c>
      <c r="B32" t="s">
        <v>154</v>
      </c>
      <c r="C32" s="243"/>
      <c r="D32" s="245"/>
      <c r="E32" s="245"/>
      <c r="F32" s="256"/>
      <c r="G32" s="105"/>
      <c r="H32" s="244">
        <v>2</v>
      </c>
      <c r="I32" s="248">
        <v>2</v>
      </c>
      <c r="J32" s="248">
        <v>2</v>
      </c>
      <c r="K32" s="236"/>
      <c r="L32" s="105"/>
      <c r="M32" s="293"/>
      <c r="N32" s="294"/>
      <c r="O32" s="294"/>
      <c r="P32" s="295"/>
      <c r="R32" s="96" t="str">
        <f t="shared" si="4"/>
        <v/>
      </c>
      <c r="S32" s="96" t="str">
        <f t="shared" si="5"/>
        <v/>
      </c>
    </row>
    <row r="33" spans="1:19" ht="15" x14ac:dyDescent="0.25">
      <c r="A33" t="s">
        <v>155</v>
      </c>
      <c r="B33" t="s">
        <v>155</v>
      </c>
      <c r="C33" s="243">
        <v>16.88476</v>
      </c>
      <c r="D33" s="245">
        <v>33.809350000000002</v>
      </c>
      <c r="E33" s="245">
        <v>66.585419999999999</v>
      </c>
      <c r="F33" s="256">
        <v>39.093176666666665</v>
      </c>
      <c r="G33" s="105"/>
      <c r="H33" s="244">
        <v>2</v>
      </c>
      <c r="I33" s="248">
        <v>2</v>
      </c>
      <c r="J33" s="248">
        <v>2</v>
      </c>
      <c r="K33" s="236">
        <v>2</v>
      </c>
      <c r="L33" s="105"/>
      <c r="M33" s="293">
        <f t="shared" si="2"/>
        <v>8442.3799999999992</v>
      </c>
      <c r="N33" s="294">
        <f t="shared" si="0"/>
        <v>16904.674999999999</v>
      </c>
      <c r="O33" s="294">
        <f t="shared" si="1"/>
        <v>33292.71</v>
      </c>
      <c r="P33" s="295">
        <f t="shared" si="3"/>
        <v>19546.588333333333</v>
      </c>
      <c r="R33" s="96">
        <f t="shared" si="4"/>
        <v>0.81508013967902149</v>
      </c>
      <c r="S33" s="96">
        <f t="shared" si="5"/>
        <v>0</v>
      </c>
    </row>
    <row r="34" spans="1:19" ht="15" x14ac:dyDescent="0.25">
      <c r="A34" t="s">
        <v>199</v>
      </c>
      <c r="B34" t="s">
        <v>199</v>
      </c>
      <c r="C34" s="243">
        <v>692.63520999999992</v>
      </c>
      <c r="D34" s="245">
        <v>1970.79927</v>
      </c>
      <c r="E34" s="245">
        <v>1687.4238</v>
      </c>
      <c r="F34" s="256">
        <v>1450.2860933333334</v>
      </c>
      <c r="G34" s="105"/>
      <c r="H34" s="244">
        <v>56</v>
      </c>
      <c r="I34" s="248">
        <v>57</v>
      </c>
      <c r="J34" s="248">
        <v>58</v>
      </c>
      <c r="K34" s="236">
        <v>57</v>
      </c>
      <c r="L34" s="105"/>
      <c r="M34" s="293">
        <f t="shared" si="2"/>
        <v>12368.485892857143</v>
      </c>
      <c r="N34" s="294">
        <f t="shared" si="0"/>
        <v>34575.425789473687</v>
      </c>
      <c r="O34" s="294">
        <f t="shared" si="1"/>
        <v>29093.513793103448</v>
      </c>
      <c r="P34" s="295">
        <f t="shared" si="3"/>
        <v>25345.808491811429</v>
      </c>
      <c r="R34" s="96">
        <f t="shared" si="4"/>
        <v>1.0569038838636233</v>
      </c>
      <c r="S34" s="96">
        <f t="shared" si="5"/>
        <v>0</v>
      </c>
    </row>
    <row r="35" spans="1:19" ht="15" x14ac:dyDescent="0.25">
      <c r="A35" t="s">
        <v>156</v>
      </c>
      <c r="B35" t="s">
        <v>156</v>
      </c>
      <c r="C35" s="243">
        <v>30.868779999999997</v>
      </c>
      <c r="D35" s="245">
        <v>131.56824</v>
      </c>
      <c r="E35" s="245">
        <v>78.459890000000001</v>
      </c>
      <c r="F35" s="256">
        <v>80.298969999999997</v>
      </c>
      <c r="G35" s="105"/>
      <c r="H35" s="244">
        <v>10</v>
      </c>
      <c r="I35" s="248">
        <v>10</v>
      </c>
      <c r="J35" s="248">
        <v>10</v>
      </c>
      <c r="K35" s="236">
        <v>10</v>
      </c>
      <c r="L35" s="105"/>
      <c r="M35" s="293">
        <f t="shared" si="2"/>
        <v>3086.8779999999997</v>
      </c>
      <c r="N35" s="294">
        <f t="shared" si="0"/>
        <v>13156.823999999999</v>
      </c>
      <c r="O35" s="294">
        <f t="shared" si="1"/>
        <v>7845.9889999999996</v>
      </c>
      <c r="P35" s="295">
        <f t="shared" si="3"/>
        <v>8029.8969999999999</v>
      </c>
      <c r="R35" s="96">
        <f t="shared" si="4"/>
        <v>0.33484153125621269</v>
      </c>
      <c r="S35" s="96">
        <f t="shared" si="5"/>
        <v>1</v>
      </c>
    </row>
    <row r="36" spans="1:19" ht="15" x14ac:dyDescent="0.25">
      <c r="A36" t="s">
        <v>157</v>
      </c>
      <c r="B36" t="s">
        <v>157</v>
      </c>
      <c r="C36" s="243">
        <v>370.24299999999999</v>
      </c>
      <c r="D36" s="245">
        <v>345.86099999999999</v>
      </c>
      <c r="E36" s="245">
        <v>314.61345999999998</v>
      </c>
      <c r="F36" s="256">
        <v>343.57248666666669</v>
      </c>
      <c r="G36" s="105"/>
      <c r="H36" s="244">
        <v>17</v>
      </c>
      <c r="I36" s="248">
        <v>17</v>
      </c>
      <c r="J36" s="248">
        <v>16</v>
      </c>
      <c r="K36" s="236">
        <v>16.666666666666668</v>
      </c>
      <c r="L36" s="105"/>
      <c r="M36" s="293">
        <f t="shared" si="2"/>
        <v>21779</v>
      </c>
      <c r="N36" s="294">
        <f t="shared" si="0"/>
        <v>20344.764705882353</v>
      </c>
      <c r="O36" s="294">
        <f t="shared" si="1"/>
        <v>19663.341249999998</v>
      </c>
      <c r="P36" s="295">
        <f t="shared" si="3"/>
        <v>20595.701985294116</v>
      </c>
      <c r="R36" s="96">
        <f t="shared" si="4"/>
        <v>0.85882750302432287</v>
      </c>
      <c r="S36" s="96">
        <f t="shared" si="5"/>
        <v>0</v>
      </c>
    </row>
    <row r="37" spans="1:19" ht="15" x14ac:dyDescent="0.25">
      <c r="A37" t="s">
        <v>158</v>
      </c>
      <c r="B37" t="s">
        <v>158</v>
      </c>
      <c r="C37" s="243">
        <v>103.11721</v>
      </c>
      <c r="D37" s="245">
        <v>1775.0080800000001</v>
      </c>
      <c r="E37" s="245">
        <v>1836.3353400000001</v>
      </c>
      <c r="F37" s="256">
        <v>1238.1535433333333</v>
      </c>
      <c r="G37" s="105"/>
      <c r="H37" s="244">
        <v>7</v>
      </c>
      <c r="I37" s="248">
        <v>7</v>
      </c>
      <c r="J37" s="248">
        <v>6</v>
      </c>
      <c r="K37" s="236">
        <v>6.666666666666667</v>
      </c>
      <c r="L37" s="105"/>
      <c r="M37" s="293">
        <f t="shared" si="2"/>
        <v>14731.03</v>
      </c>
      <c r="N37" s="294">
        <f t="shared" si="0"/>
        <v>253572.58285714287</v>
      </c>
      <c r="O37" s="294">
        <f t="shared" si="1"/>
        <v>306055.89</v>
      </c>
      <c r="P37" s="295">
        <f t="shared" si="3"/>
        <v>191453.1676190476</v>
      </c>
      <c r="R37" s="96">
        <f t="shared" si="4"/>
        <v>7.9834737368878148</v>
      </c>
      <c r="S37" s="96">
        <f t="shared" si="5"/>
        <v>1</v>
      </c>
    </row>
    <row r="38" spans="1:19" ht="15" x14ac:dyDescent="0.25">
      <c r="A38" t="s">
        <v>159</v>
      </c>
      <c r="B38" t="s">
        <v>159</v>
      </c>
      <c r="C38" s="243">
        <v>36.666839999999993</v>
      </c>
      <c r="D38" s="245">
        <v>43.533830000000002</v>
      </c>
      <c r="E38" s="245">
        <v>65.255240000000001</v>
      </c>
      <c r="F38" s="256">
        <v>48.485303333333341</v>
      </c>
      <c r="G38" s="105"/>
      <c r="H38" s="244">
        <v>7</v>
      </c>
      <c r="I38" s="248">
        <v>7</v>
      </c>
      <c r="J38" s="248">
        <v>7</v>
      </c>
      <c r="K38" s="236">
        <v>7</v>
      </c>
      <c r="L38" s="105"/>
      <c r="M38" s="293">
        <f t="shared" si="2"/>
        <v>5238.12</v>
      </c>
      <c r="N38" s="294">
        <f t="shared" si="0"/>
        <v>6219.1185714285721</v>
      </c>
      <c r="O38" s="294">
        <f t="shared" si="1"/>
        <v>9322.1771428571428</v>
      </c>
      <c r="P38" s="295">
        <f t="shared" si="3"/>
        <v>6926.4719047619046</v>
      </c>
      <c r="R38" s="96">
        <f t="shared" si="4"/>
        <v>0.28882941571898274</v>
      </c>
      <c r="S38" s="96">
        <f t="shared" si="5"/>
        <v>1</v>
      </c>
    </row>
    <row r="39" spans="1:19" ht="15" x14ac:dyDescent="0.25">
      <c r="A39" t="s">
        <v>200</v>
      </c>
      <c r="B39" t="s">
        <v>160</v>
      </c>
      <c r="C39" s="243">
        <v>91.41194999999999</v>
      </c>
      <c r="D39" s="245">
        <v>55.27178</v>
      </c>
      <c r="E39" s="245">
        <v>67.324799999999996</v>
      </c>
      <c r="F39" s="256">
        <v>71.336176666666674</v>
      </c>
      <c r="G39" s="105"/>
      <c r="H39" s="244">
        <v>11</v>
      </c>
      <c r="I39" s="248">
        <v>11</v>
      </c>
      <c r="J39" s="248">
        <v>10</v>
      </c>
      <c r="K39" s="236">
        <v>10.666666666666666</v>
      </c>
      <c r="L39" s="105"/>
      <c r="M39" s="293">
        <f t="shared" si="2"/>
        <v>8310.1772727272728</v>
      </c>
      <c r="N39" s="294">
        <f t="shared" si="0"/>
        <v>5024.7072727272725</v>
      </c>
      <c r="O39" s="294">
        <f t="shared" si="1"/>
        <v>6732.4800000000005</v>
      </c>
      <c r="P39" s="295">
        <f t="shared" si="3"/>
        <v>6689.1215151515144</v>
      </c>
      <c r="R39" s="96">
        <f t="shared" si="4"/>
        <v>0.27893205739652832</v>
      </c>
      <c r="S39" s="96">
        <f t="shared" si="5"/>
        <v>1</v>
      </c>
    </row>
    <row r="40" spans="1:19" ht="15" x14ac:dyDescent="0.25">
      <c r="A40" t="s">
        <v>161</v>
      </c>
      <c r="B40" t="s">
        <v>161</v>
      </c>
      <c r="C40" s="243">
        <v>819.20884000000001</v>
      </c>
      <c r="D40" s="245">
        <v>980.97483999999997</v>
      </c>
      <c r="E40" s="245">
        <v>1010.2992399999999</v>
      </c>
      <c r="F40" s="256">
        <v>936.82763999999997</v>
      </c>
      <c r="G40" s="105"/>
      <c r="H40" s="244">
        <v>40</v>
      </c>
      <c r="I40" s="248">
        <v>40</v>
      </c>
      <c r="J40" s="248">
        <v>39</v>
      </c>
      <c r="K40" s="236">
        <v>39.666666666666664</v>
      </c>
      <c r="L40" s="105"/>
      <c r="M40" s="293">
        <f t="shared" si="2"/>
        <v>20480.220999999998</v>
      </c>
      <c r="N40" s="294">
        <f t="shared" si="0"/>
        <v>24524.370999999999</v>
      </c>
      <c r="O40" s="294">
        <f t="shared" si="1"/>
        <v>25905.108717948719</v>
      </c>
      <c r="P40" s="295">
        <f t="shared" si="3"/>
        <v>23636.566905982905</v>
      </c>
      <c r="R40" s="96">
        <f t="shared" si="4"/>
        <v>0.98562961099491531</v>
      </c>
      <c r="S40" s="96">
        <f t="shared" si="5"/>
        <v>0</v>
      </c>
    </row>
    <row r="41" spans="1:19" ht="15" x14ac:dyDescent="0.25">
      <c r="A41" t="s">
        <v>162</v>
      </c>
      <c r="B41" t="s">
        <v>162</v>
      </c>
      <c r="C41" s="243">
        <v>59.665999999999997</v>
      </c>
      <c r="D41" s="245">
        <v>37.96</v>
      </c>
      <c r="E41" s="245">
        <v>42.165999999999997</v>
      </c>
      <c r="F41" s="256">
        <v>46.597333333333331</v>
      </c>
      <c r="G41" s="105"/>
      <c r="H41" s="244">
        <v>4</v>
      </c>
      <c r="I41" s="248">
        <v>4</v>
      </c>
      <c r="J41" s="248">
        <v>4</v>
      </c>
      <c r="K41" s="236">
        <v>4</v>
      </c>
      <c r="L41" s="105"/>
      <c r="M41" s="293">
        <f t="shared" si="2"/>
        <v>14916.5</v>
      </c>
      <c r="N41" s="294">
        <f t="shared" si="0"/>
        <v>9490</v>
      </c>
      <c r="O41" s="294">
        <f t="shared" si="1"/>
        <v>10541.5</v>
      </c>
      <c r="P41" s="295">
        <f t="shared" si="3"/>
        <v>11649.333333333334</v>
      </c>
      <c r="R41" s="96">
        <f t="shared" si="4"/>
        <v>0.48576969436187961</v>
      </c>
      <c r="S41" s="96">
        <f t="shared" si="5"/>
        <v>1</v>
      </c>
    </row>
    <row r="42" spans="1:19" ht="15" x14ac:dyDescent="0.25">
      <c r="A42" t="s">
        <v>163</v>
      </c>
      <c r="B42" t="s">
        <v>250</v>
      </c>
      <c r="C42" s="243">
        <v>96.893989999999988</v>
      </c>
      <c r="D42" s="245">
        <v>111.15429</v>
      </c>
      <c r="E42" s="245">
        <v>161.65045999999998</v>
      </c>
      <c r="F42" s="256">
        <v>123.23291333333331</v>
      </c>
      <c r="G42" s="105"/>
      <c r="H42" s="244">
        <v>17</v>
      </c>
      <c r="I42" s="248">
        <v>17</v>
      </c>
      <c r="J42" s="248">
        <v>17</v>
      </c>
      <c r="K42" s="236">
        <v>17</v>
      </c>
      <c r="L42" s="105"/>
      <c r="M42" s="293">
        <f t="shared" si="2"/>
        <v>5699.6464705882345</v>
      </c>
      <c r="N42" s="294">
        <f t="shared" si="0"/>
        <v>6538.4876470588242</v>
      </c>
      <c r="O42" s="294">
        <f t="shared" si="1"/>
        <v>9508.8505882352929</v>
      </c>
      <c r="P42" s="295">
        <f t="shared" si="3"/>
        <v>7248.9949019607839</v>
      </c>
      <c r="R42" s="96">
        <f t="shared" si="4"/>
        <v>0.30227841690136603</v>
      </c>
      <c r="S42" s="96">
        <f t="shared" si="5"/>
        <v>1</v>
      </c>
    </row>
    <row r="43" spans="1:19" ht="15" x14ac:dyDescent="0.25">
      <c r="A43" t="s">
        <v>164</v>
      </c>
      <c r="B43" t="s">
        <v>164</v>
      </c>
      <c r="C43" s="243">
        <v>27.993179999999999</v>
      </c>
      <c r="D43" s="245">
        <v>209.97397999999998</v>
      </c>
      <c r="E43" s="245">
        <v>235.48443999999998</v>
      </c>
      <c r="F43" s="256">
        <v>157.81719999999999</v>
      </c>
      <c r="G43" s="105"/>
      <c r="H43" s="244">
        <v>18</v>
      </c>
      <c r="I43" s="248">
        <v>18</v>
      </c>
      <c r="J43" s="248">
        <v>16</v>
      </c>
      <c r="K43" s="236">
        <v>17.333333333333332</v>
      </c>
      <c r="L43" s="105"/>
      <c r="M43" s="293">
        <f t="shared" si="2"/>
        <v>1555.1766666666667</v>
      </c>
      <c r="N43" s="294">
        <f t="shared" si="0"/>
        <v>11665.22111111111</v>
      </c>
      <c r="O43" s="294">
        <f t="shared" si="1"/>
        <v>14717.777499999998</v>
      </c>
      <c r="P43" s="295">
        <f t="shared" si="3"/>
        <v>9312.725092592591</v>
      </c>
      <c r="R43" s="96">
        <f t="shared" si="4"/>
        <v>0.38833463619419506</v>
      </c>
      <c r="S43" s="96">
        <f t="shared" si="5"/>
        <v>1</v>
      </c>
    </row>
    <row r="44" spans="1:19" ht="15" x14ac:dyDescent="0.25">
      <c r="A44" t="s">
        <v>165</v>
      </c>
      <c r="B44" t="s">
        <v>165</v>
      </c>
      <c r="C44" s="243"/>
      <c r="D44" s="245">
        <v>15.549799999999999</v>
      </c>
      <c r="E44" s="245">
        <v>30.34122</v>
      </c>
      <c r="F44" s="256"/>
      <c r="G44" s="105"/>
      <c r="H44" s="244"/>
      <c r="I44" s="248"/>
      <c r="J44" s="248"/>
      <c r="K44" s="236"/>
      <c r="L44" s="105"/>
      <c r="M44" s="293"/>
      <c r="N44" s="294"/>
      <c r="O44" s="294"/>
      <c r="P44" s="295"/>
      <c r="R44" s="96" t="str">
        <f t="shared" si="4"/>
        <v/>
      </c>
      <c r="S44" s="96" t="str">
        <f t="shared" si="5"/>
        <v/>
      </c>
    </row>
    <row r="45" spans="1:19" ht="15" x14ac:dyDescent="0.25">
      <c r="A45" t="s">
        <v>166</v>
      </c>
      <c r="B45" t="s">
        <v>166</v>
      </c>
      <c r="C45" s="243">
        <v>109.7915</v>
      </c>
      <c r="D45" s="245">
        <v>92.17116</v>
      </c>
      <c r="E45" s="245">
        <v>127.36194</v>
      </c>
      <c r="F45" s="256">
        <v>109.77486666666668</v>
      </c>
      <c r="G45" s="105"/>
      <c r="H45" s="244">
        <v>16</v>
      </c>
      <c r="I45" s="248">
        <v>17</v>
      </c>
      <c r="J45" s="248">
        <v>17</v>
      </c>
      <c r="K45" s="236">
        <v>16.666666666666668</v>
      </c>
      <c r="L45" s="105"/>
      <c r="M45" s="293">
        <f t="shared" si="2"/>
        <v>6861.96875</v>
      </c>
      <c r="N45" s="294">
        <f t="shared" si="0"/>
        <v>5421.8329411764707</v>
      </c>
      <c r="O45" s="294">
        <f t="shared" si="1"/>
        <v>7491.8788235294123</v>
      </c>
      <c r="P45" s="295">
        <f t="shared" si="3"/>
        <v>6591.893504901961</v>
      </c>
      <c r="R45" s="96">
        <f t="shared" si="4"/>
        <v>0.27487771201290073</v>
      </c>
      <c r="S45" s="96">
        <f t="shared" si="5"/>
        <v>1</v>
      </c>
    </row>
    <row r="46" spans="1:19" ht="15" x14ac:dyDescent="0.25">
      <c r="A46" t="s">
        <v>167</v>
      </c>
      <c r="B46" t="s">
        <v>167</v>
      </c>
      <c r="C46" s="243">
        <v>27.96059</v>
      </c>
      <c r="D46" s="245">
        <v>22.405519999999996</v>
      </c>
      <c r="E46" s="245">
        <v>27.752330000000004</v>
      </c>
      <c r="F46" s="256">
        <v>26.039479999999998</v>
      </c>
      <c r="G46" s="105"/>
      <c r="H46" s="244">
        <v>5</v>
      </c>
      <c r="I46" s="248">
        <v>5</v>
      </c>
      <c r="J46" s="248">
        <v>5</v>
      </c>
      <c r="K46" s="236">
        <v>5</v>
      </c>
      <c r="L46" s="105"/>
      <c r="M46" s="293">
        <f t="shared" si="2"/>
        <v>5592.1180000000004</v>
      </c>
      <c r="N46" s="294">
        <f t="shared" si="0"/>
        <v>4481.1039999999994</v>
      </c>
      <c r="O46" s="294">
        <f t="shared" si="1"/>
        <v>5550.4660000000013</v>
      </c>
      <c r="P46" s="295">
        <f t="shared" si="3"/>
        <v>5207.8960000000006</v>
      </c>
      <c r="R46" s="96">
        <f t="shared" si="4"/>
        <v>0.21716590776483249</v>
      </c>
      <c r="S46" s="96">
        <f t="shared" si="5"/>
        <v>1</v>
      </c>
    </row>
    <row r="47" spans="1:19" ht="15" x14ac:dyDescent="0.25">
      <c r="A47" t="s">
        <v>168</v>
      </c>
      <c r="B47" t="s">
        <v>251</v>
      </c>
      <c r="C47" s="243">
        <v>298.89997999999997</v>
      </c>
      <c r="D47" s="245">
        <v>466.58903000000004</v>
      </c>
      <c r="E47" s="245">
        <v>340.24979999999999</v>
      </c>
      <c r="F47" s="256">
        <v>368.57960333333335</v>
      </c>
      <c r="G47" s="105"/>
      <c r="H47" s="244">
        <v>19</v>
      </c>
      <c r="I47" s="248">
        <v>19</v>
      </c>
      <c r="J47" s="248">
        <v>19</v>
      </c>
      <c r="K47" s="236">
        <v>19</v>
      </c>
      <c r="L47" s="105"/>
      <c r="M47" s="293">
        <f t="shared" si="2"/>
        <v>15731.577894736842</v>
      </c>
      <c r="N47" s="294">
        <f t="shared" si="0"/>
        <v>24557.317368421052</v>
      </c>
      <c r="O47" s="294">
        <f t="shared" si="1"/>
        <v>17907.884210526314</v>
      </c>
      <c r="P47" s="295">
        <f t="shared" si="3"/>
        <v>19398.926491228067</v>
      </c>
      <c r="R47" s="96">
        <f t="shared" si="4"/>
        <v>0.80892273600141007</v>
      </c>
      <c r="S47" s="96">
        <f t="shared" si="5"/>
        <v>0</v>
      </c>
    </row>
    <row r="48" spans="1:19" ht="15" x14ac:dyDescent="0.25">
      <c r="A48" t="s">
        <v>169</v>
      </c>
      <c r="B48" t="s">
        <v>169</v>
      </c>
      <c r="C48" s="243">
        <v>44.469070000000002</v>
      </c>
      <c r="D48" s="245">
        <v>34.548160000000003</v>
      </c>
      <c r="E48" s="245">
        <v>45.091629999999995</v>
      </c>
      <c r="F48" s="256">
        <v>41.369620000000005</v>
      </c>
      <c r="G48" s="105"/>
      <c r="H48" s="244">
        <v>4</v>
      </c>
      <c r="I48" s="248">
        <v>4</v>
      </c>
      <c r="J48" s="248">
        <v>3</v>
      </c>
      <c r="K48" s="236">
        <v>3.6666666666666665</v>
      </c>
      <c r="L48" s="105"/>
      <c r="M48" s="293">
        <f t="shared" si="2"/>
        <v>11117.2675</v>
      </c>
      <c r="N48" s="294">
        <f t="shared" si="0"/>
        <v>8637.0400000000009</v>
      </c>
      <c r="O48" s="294">
        <f t="shared" si="1"/>
        <v>15030.543333333333</v>
      </c>
      <c r="P48" s="295">
        <f t="shared" si="3"/>
        <v>11594.95027777778</v>
      </c>
      <c r="R48" s="96">
        <f t="shared" si="4"/>
        <v>0.48350195598408802</v>
      </c>
      <c r="S48" s="96">
        <f t="shared" si="5"/>
        <v>1</v>
      </c>
    </row>
    <row r="49" spans="1:19" ht="15" x14ac:dyDescent="0.25">
      <c r="A49" t="s">
        <v>170</v>
      </c>
      <c r="B49" t="s">
        <v>252</v>
      </c>
      <c r="C49" s="243">
        <v>264.39600000000002</v>
      </c>
      <c r="D49" s="245">
        <v>235.71600000000001</v>
      </c>
      <c r="E49" s="245">
        <v>194.8</v>
      </c>
      <c r="F49" s="256">
        <v>231.63733333333334</v>
      </c>
      <c r="G49" s="105"/>
      <c r="H49" s="244">
        <v>9</v>
      </c>
      <c r="I49" s="248">
        <v>9</v>
      </c>
      <c r="J49" s="248">
        <v>9</v>
      </c>
      <c r="K49" s="236">
        <v>9</v>
      </c>
      <c r="L49" s="105"/>
      <c r="M49" s="293">
        <f t="shared" si="2"/>
        <v>29377.333333333332</v>
      </c>
      <c r="N49" s="294">
        <f t="shared" si="0"/>
        <v>26190.666666666668</v>
      </c>
      <c r="O49" s="294">
        <f t="shared" si="1"/>
        <v>21644.444444444445</v>
      </c>
      <c r="P49" s="295">
        <f t="shared" si="3"/>
        <v>25737.481481481478</v>
      </c>
      <c r="R49" s="96">
        <f t="shared" si="4"/>
        <v>1.0732363951788766</v>
      </c>
      <c r="S49" s="96">
        <f t="shared" si="5"/>
        <v>0</v>
      </c>
    </row>
    <row r="50" spans="1:19" ht="15" x14ac:dyDescent="0.25">
      <c r="A50" t="s">
        <v>171</v>
      </c>
      <c r="B50" t="s">
        <v>171</v>
      </c>
      <c r="C50" s="243">
        <v>126.94466</v>
      </c>
      <c r="D50" s="245">
        <v>203.155</v>
      </c>
      <c r="E50" s="245">
        <v>222.637</v>
      </c>
      <c r="F50" s="256">
        <v>184.24555333333333</v>
      </c>
      <c r="G50" s="105"/>
      <c r="H50" s="244">
        <v>8</v>
      </c>
      <c r="I50" s="248">
        <v>9</v>
      </c>
      <c r="J50" s="248">
        <v>9</v>
      </c>
      <c r="K50" s="236">
        <v>8.6666666666666661</v>
      </c>
      <c r="L50" s="105"/>
      <c r="M50" s="293">
        <f t="shared" si="2"/>
        <v>15868.0825</v>
      </c>
      <c r="N50" s="294">
        <f t="shared" si="0"/>
        <v>22572.777777777777</v>
      </c>
      <c r="O50" s="294">
        <f t="shared" si="1"/>
        <v>24737.444444444445</v>
      </c>
      <c r="P50" s="295">
        <f t="shared" si="3"/>
        <v>21059.434907407409</v>
      </c>
      <c r="R50" s="96">
        <f t="shared" si="4"/>
        <v>0.8781648670944141</v>
      </c>
      <c r="S50" s="96">
        <f t="shared" si="5"/>
        <v>0</v>
      </c>
    </row>
    <row r="51" spans="1:19" ht="15" x14ac:dyDescent="0.25">
      <c r="A51" t="s">
        <v>172</v>
      </c>
      <c r="B51" t="s">
        <v>172</v>
      </c>
      <c r="C51" s="243">
        <v>108.03981</v>
      </c>
      <c r="D51" s="245">
        <v>149.39532</v>
      </c>
      <c r="E51" s="245">
        <v>112.99839999999999</v>
      </c>
      <c r="F51" s="256">
        <v>123.47784333333334</v>
      </c>
      <c r="G51" s="105"/>
      <c r="H51" s="244">
        <v>11</v>
      </c>
      <c r="I51" s="248">
        <v>11</v>
      </c>
      <c r="J51" s="248">
        <v>11</v>
      </c>
      <c r="K51" s="236">
        <v>11</v>
      </c>
      <c r="L51" s="105"/>
      <c r="M51" s="293">
        <f t="shared" si="2"/>
        <v>9821.800909090909</v>
      </c>
      <c r="N51" s="294">
        <f t="shared" si="0"/>
        <v>13581.392727272729</v>
      </c>
      <c r="O51" s="294">
        <f t="shared" si="1"/>
        <v>10272.581818181818</v>
      </c>
      <c r="P51" s="295">
        <f t="shared" si="3"/>
        <v>11225.258484848484</v>
      </c>
      <c r="R51" s="96">
        <f t="shared" si="4"/>
        <v>0.46808604641049073</v>
      </c>
      <c r="S51" s="96">
        <f t="shared" si="5"/>
        <v>1</v>
      </c>
    </row>
    <row r="52" spans="1:19" ht="15" x14ac:dyDescent="0.25">
      <c r="A52" t="s">
        <v>173</v>
      </c>
      <c r="B52" t="s">
        <v>253</v>
      </c>
      <c r="C52" s="243">
        <v>358.54009000000002</v>
      </c>
      <c r="D52" s="245">
        <v>390.08073999999999</v>
      </c>
      <c r="E52" s="245">
        <v>378.40767999999997</v>
      </c>
      <c r="F52" s="256">
        <v>375.67617000000001</v>
      </c>
      <c r="G52" s="105"/>
      <c r="H52" s="244">
        <v>16</v>
      </c>
      <c r="I52" s="248">
        <v>16</v>
      </c>
      <c r="J52" s="248">
        <v>16</v>
      </c>
      <c r="K52" s="236">
        <v>16</v>
      </c>
      <c r="L52" s="105"/>
      <c r="M52" s="293">
        <f t="shared" si="2"/>
        <v>22408.755625000002</v>
      </c>
      <c r="N52" s="294">
        <f t="shared" si="0"/>
        <v>24380.046249999999</v>
      </c>
      <c r="O52" s="294">
        <f t="shared" si="1"/>
        <v>23650.48</v>
      </c>
      <c r="P52" s="295">
        <f t="shared" si="3"/>
        <v>23479.760624999999</v>
      </c>
      <c r="R52" s="96">
        <f t="shared" si="4"/>
        <v>0.97909089010784689</v>
      </c>
      <c r="S52" s="96">
        <f t="shared" si="5"/>
        <v>0</v>
      </c>
    </row>
    <row r="53" spans="1:19" ht="15" x14ac:dyDescent="0.25">
      <c r="A53" t="s">
        <v>174</v>
      </c>
      <c r="B53" t="s">
        <v>174</v>
      </c>
      <c r="C53" s="243">
        <v>81.597859999999997</v>
      </c>
      <c r="D53" s="245">
        <v>352.96747000000005</v>
      </c>
      <c r="E53" s="245">
        <v>387.57774000000001</v>
      </c>
      <c r="F53" s="256">
        <v>274.04769000000005</v>
      </c>
      <c r="G53" s="105"/>
      <c r="H53" s="244">
        <v>15</v>
      </c>
      <c r="I53" s="248">
        <v>14</v>
      </c>
      <c r="J53" s="248">
        <v>14</v>
      </c>
      <c r="K53" s="236">
        <v>14.333333333333334</v>
      </c>
      <c r="L53" s="105"/>
      <c r="M53" s="293">
        <f t="shared" si="2"/>
        <v>5439.8573333333334</v>
      </c>
      <c r="N53" s="294">
        <f t="shared" si="0"/>
        <v>25211.962142857144</v>
      </c>
      <c r="O53" s="294">
        <f t="shared" si="1"/>
        <v>27684.124285714286</v>
      </c>
      <c r="P53" s="295">
        <f t="shared" si="3"/>
        <v>19445.314587301589</v>
      </c>
      <c r="R53" s="96">
        <f t="shared" si="4"/>
        <v>0.81085708971993464</v>
      </c>
      <c r="S53" s="96">
        <f t="shared" si="5"/>
        <v>0</v>
      </c>
    </row>
    <row r="54" spans="1:19" ht="15" x14ac:dyDescent="0.25">
      <c r="A54" t="s">
        <v>175</v>
      </c>
      <c r="B54" t="s">
        <v>175</v>
      </c>
      <c r="C54" s="243">
        <v>66.173819999999992</v>
      </c>
      <c r="D54" s="245">
        <v>64.563870000000009</v>
      </c>
      <c r="E54" s="245">
        <v>51.972970000000004</v>
      </c>
      <c r="F54" s="256">
        <v>60.903553333333328</v>
      </c>
      <c r="G54" s="105"/>
      <c r="H54" s="244">
        <v>5</v>
      </c>
      <c r="I54" s="248">
        <v>5</v>
      </c>
      <c r="J54" s="248">
        <v>5</v>
      </c>
      <c r="K54" s="236">
        <v>5</v>
      </c>
      <c r="L54" s="105"/>
      <c r="M54" s="293">
        <f t="shared" si="2"/>
        <v>13234.763999999999</v>
      </c>
      <c r="N54" s="294">
        <f t="shared" si="0"/>
        <v>12912.774000000001</v>
      </c>
      <c r="O54" s="294">
        <f t="shared" si="1"/>
        <v>10394.594000000001</v>
      </c>
      <c r="P54" s="295">
        <f t="shared" si="3"/>
        <v>12180.710666666666</v>
      </c>
      <c r="R54" s="96">
        <f t="shared" si="4"/>
        <v>0.50792778679671102</v>
      </c>
      <c r="S54" s="96">
        <f t="shared" si="5"/>
        <v>0</v>
      </c>
    </row>
    <row r="55" spans="1:19" ht="15" x14ac:dyDescent="0.25">
      <c r="A55" t="s">
        <v>176</v>
      </c>
      <c r="B55" t="s">
        <v>176</v>
      </c>
      <c r="C55" s="243">
        <v>41.319579999999995</v>
      </c>
      <c r="D55" s="245">
        <v>41.046409999999995</v>
      </c>
      <c r="E55" s="245">
        <v>41.39264</v>
      </c>
      <c r="F55" s="256">
        <v>41.252876666666658</v>
      </c>
      <c r="G55" s="105"/>
      <c r="H55" s="244">
        <v>9</v>
      </c>
      <c r="I55" s="248">
        <v>9</v>
      </c>
      <c r="J55" s="248">
        <v>9</v>
      </c>
      <c r="K55" s="236">
        <v>9</v>
      </c>
      <c r="L55" s="105"/>
      <c r="M55" s="293">
        <f t="shared" si="2"/>
        <v>4591.0644444444442</v>
      </c>
      <c r="N55" s="294">
        <f t="shared" si="0"/>
        <v>4560.7122222222215</v>
      </c>
      <c r="O55" s="294">
        <f t="shared" si="1"/>
        <v>4599.1822222222218</v>
      </c>
      <c r="P55" s="295">
        <f t="shared" si="3"/>
        <v>4583.6529629629622</v>
      </c>
      <c r="R55" s="96">
        <f t="shared" si="4"/>
        <v>0.19113537531871139</v>
      </c>
      <c r="S55" s="96">
        <f t="shared" si="5"/>
        <v>1</v>
      </c>
    </row>
    <row r="56" spans="1:19" ht="15" x14ac:dyDescent="0.25">
      <c r="A56" t="s">
        <v>177</v>
      </c>
      <c r="B56" t="s">
        <v>177</v>
      </c>
      <c r="C56" s="243"/>
      <c r="D56" s="245"/>
      <c r="E56" s="245"/>
      <c r="F56" s="256"/>
      <c r="G56" s="105"/>
      <c r="H56" s="244"/>
      <c r="I56" s="248"/>
      <c r="J56" s="248"/>
      <c r="K56" s="236"/>
      <c r="L56" s="105"/>
      <c r="M56" s="293"/>
      <c r="N56" s="294"/>
      <c r="O56" s="294"/>
      <c r="P56" s="295"/>
      <c r="R56" s="96" t="str">
        <f t="shared" si="4"/>
        <v/>
      </c>
      <c r="S56" s="96" t="str">
        <f t="shared" si="5"/>
        <v/>
      </c>
    </row>
    <row r="57" spans="1:19" ht="15" x14ac:dyDescent="0.25">
      <c r="A57" t="s">
        <v>178</v>
      </c>
      <c r="B57" t="s">
        <v>178</v>
      </c>
      <c r="C57" s="243">
        <v>327.53021999999999</v>
      </c>
      <c r="D57" s="245">
        <v>432.01607999999993</v>
      </c>
      <c r="E57" s="245">
        <v>425.31958000000009</v>
      </c>
      <c r="F57" s="256">
        <v>394.95529333333337</v>
      </c>
      <c r="G57" s="105"/>
      <c r="H57" s="244">
        <v>14</v>
      </c>
      <c r="I57" s="248">
        <v>13</v>
      </c>
      <c r="J57" s="248">
        <v>12</v>
      </c>
      <c r="K57" s="236">
        <v>13</v>
      </c>
      <c r="L57" s="105"/>
      <c r="M57" s="293">
        <f t="shared" si="2"/>
        <v>23395.015714285713</v>
      </c>
      <c r="N57" s="294">
        <f t="shared" si="0"/>
        <v>33232.006153846152</v>
      </c>
      <c r="O57" s="294">
        <f t="shared" si="1"/>
        <v>35443.29833333334</v>
      </c>
      <c r="P57" s="295">
        <f t="shared" si="3"/>
        <v>30690.106733821736</v>
      </c>
      <c r="R57" s="96">
        <f t="shared" si="4"/>
        <v>1.2797576772366412</v>
      </c>
      <c r="S57" s="96">
        <f t="shared" si="5"/>
        <v>0</v>
      </c>
    </row>
    <row r="58" spans="1:19" ht="15" x14ac:dyDescent="0.25">
      <c r="A58" t="s">
        <v>179</v>
      </c>
      <c r="B58" t="s">
        <v>179</v>
      </c>
      <c r="C58" s="243">
        <v>19.75027</v>
      </c>
      <c r="D58" s="245">
        <v>25.675470000000001</v>
      </c>
      <c r="E58" s="245">
        <v>20.005670000000002</v>
      </c>
      <c r="F58" s="256">
        <v>21.810469999999999</v>
      </c>
      <c r="G58" s="105"/>
      <c r="H58" s="244">
        <v>1</v>
      </c>
      <c r="I58" s="248">
        <v>1</v>
      </c>
      <c r="J58" s="248">
        <v>1</v>
      </c>
      <c r="K58" s="236">
        <v>1</v>
      </c>
      <c r="L58" s="105"/>
      <c r="M58" s="293">
        <f t="shared" si="2"/>
        <v>19750.27</v>
      </c>
      <c r="N58" s="294">
        <f t="shared" si="0"/>
        <v>25675.47</v>
      </c>
      <c r="O58" s="294">
        <f t="shared" si="1"/>
        <v>20005.670000000002</v>
      </c>
      <c r="P58" s="295">
        <f t="shared" si="3"/>
        <v>21810.47</v>
      </c>
      <c r="R58" s="96">
        <f t="shared" si="4"/>
        <v>0.90948254656537808</v>
      </c>
      <c r="S58" s="96">
        <f t="shared" si="5"/>
        <v>0</v>
      </c>
    </row>
    <row r="59" spans="1:19" ht="15" x14ac:dyDescent="0.25">
      <c r="A59" t="s">
        <v>201</v>
      </c>
      <c r="B59" t="s">
        <v>254</v>
      </c>
      <c r="C59" s="243">
        <v>11462.665499999999</v>
      </c>
      <c r="D59" s="245">
        <v>13934.967500000001</v>
      </c>
      <c r="E59" s="245">
        <v>9354.625109999999</v>
      </c>
      <c r="F59" s="256">
        <v>11584.086036666667</v>
      </c>
      <c r="G59" s="105"/>
      <c r="H59" s="244">
        <v>188</v>
      </c>
      <c r="I59" s="248">
        <v>181</v>
      </c>
      <c r="J59" s="248">
        <v>180</v>
      </c>
      <c r="K59" s="236">
        <v>183</v>
      </c>
      <c r="L59" s="105"/>
      <c r="M59" s="293">
        <f t="shared" si="2"/>
        <v>60971.625</v>
      </c>
      <c r="N59" s="294">
        <f t="shared" si="0"/>
        <v>76988.770718232045</v>
      </c>
      <c r="O59" s="294">
        <f t="shared" si="1"/>
        <v>51970.139499999997</v>
      </c>
      <c r="P59" s="295">
        <f t="shared" si="3"/>
        <v>63310.178406077343</v>
      </c>
      <c r="R59" s="96">
        <f t="shared" si="4"/>
        <v>2.6399936489340958</v>
      </c>
      <c r="S59" s="96">
        <f t="shared" si="5"/>
        <v>1</v>
      </c>
    </row>
    <row r="60" spans="1:19" ht="15" x14ac:dyDescent="0.25">
      <c r="A60" t="s">
        <v>180</v>
      </c>
      <c r="B60" t="s">
        <v>180</v>
      </c>
      <c r="C60" s="243">
        <v>23.157400000000003</v>
      </c>
      <c r="D60" s="245">
        <v>19.337389999999999</v>
      </c>
      <c r="E60" s="245">
        <v>20.004840000000002</v>
      </c>
      <c r="F60" s="256">
        <v>20.833210000000001</v>
      </c>
      <c r="G60" s="105"/>
      <c r="H60" s="244">
        <v>5</v>
      </c>
      <c r="I60" s="248">
        <v>5</v>
      </c>
      <c r="J60" s="248">
        <v>5</v>
      </c>
      <c r="K60" s="236">
        <v>5</v>
      </c>
      <c r="L60" s="105"/>
      <c r="M60" s="293">
        <f t="shared" si="2"/>
        <v>4631.4800000000005</v>
      </c>
      <c r="N60" s="294">
        <f t="shared" si="0"/>
        <v>3867.4780000000001</v>
      </c>
      <c r="O60" s="294">
        <f t="shared" si="1"/>
        <v>4000.9679999999998</v>
      </c>
      <c r="P60" s="295">
        <f t="shared" si="3"/>
        <v>4166.6419999999998</v>
      </c>
      <c r="R60" s="96">
        <f t="shared" si="4"/>
        <v>0.17374628684234039</v>
      </c>
      <c r="S60" s="96">
        <f t="shared" si="5"/>
        <v>1</v>
      </c>
    </row>
    <row r="61" spans="1:19" ht="15" x14ac:dyDescent="0.25">
      <c r="A61" t="s">
        <v>181</v>
      </c>
      <c r="B61" t="s">
        <v>181</v>
      </c>
      <c r="C61" s="243">
        <v>301.65499999999997</v>
      </c>
      <c r="D61" s="245">
        <v>581.24599999999998</v>
      </c>
      <c r="E61" s="245">
        <v>672.46</v>
      </c>
      <c r="F61" s="256">
        <v>518.45366666666666</v>
      </c>
      <c r="G61" s="105"/>
      <c r="H61" s="244">
        <v>10</v>
      </c>
      <c r="I61" s="248">
        <v>9</v>
      </c>
      <c r="J61" s="248">
        <v>6</v>
      </c>
      <c r="K61" s="236">
        <v>8.3333333333333339</v>
      </c>
      <c r="L61" s="105"/>
      <c r="M61" s="293">
        <f t="shared" si="2"/>
        <v>30165.5</v>
      </c>
      <c r="N61" s="294">
        <f t="shared" si="0"/>
        <v>64582.888888888891</v>
      </c>
      <c r="O61" s="294">
        <f t="shared" si="1"/>
        <v>112076.66666666667</v>
      </c>
      <c r="P61" s="295">
        <f t="shared" si="3"/>
        <v>68941.685185185182</v>
      </c>
      <c r="R61" s="96">
        <f t="shared" si="4"/>
        <v>2.8748238532562946</v>
      </c>
      <c r="S61" s="96">
        <f t="shared" si="5"/>
        <v>1</v>
      </c>
    </row>
    <row r="62" spans="1:19" ht="15" x14ac:dyDescent="0.25">
      <c r="A62" t="s">
        <v>182</v>
      </c>
      <c r="B62" t="s">
        <v>182</v>
      </c>
      <c r="C62" s="243">
        <v>192.63265999999999</v>
      </c>
      <c r="D62" s="245">
        <v>206.11707000000001</v>
      </c>
      <c r="E62" s="245">
        <v>236.97623999999999</v>
      </c>
      <c r="F62" s="256">
        <v>211.90865666666664</v>
      </c>
      <c r="G62" s="105"/>
      <c r="H62" s="244">
        <v>13</v>
      </c>
      <c r="I62" s="248">
        <v>13</v>
      </c>
      <c r="J62" s="248">
        <v>13</v>
      </c>
      <c r="K62" s="236">
        <v>13</v>
      </c>
      <c r="L62" s="105"/>
      <c r="M62" s="293">
        <f t="shared" si="2"/>
        <v>14817.896923076922</v>
      </c>
      <c r="N62" s="294">
        <f t="shared" si="0"/>
        <v>15855.159230769232</v>
      </c>
      <c r="O62" s="294">
        <f t="shared" si="1"/>
        <v>18228.941538461539</v>
      </c>
      <c r="P62" s="295">
        <f t="shared" si="3"/>
        <v>16300.665897435896</v>
      </c>
      <c r="R62" s="96">
        <f t="shared" si="4"/>
        <v>0.67972726544230422</v>
      </c>
      <c r="S62" s="96">
        <f t="shared" si="5"/>
        <v>0</v>
      </c>
    </row>
    <row r="63" spans="1:19" ht="15" x14ac:dyDescent="0.25">
      <c r="A63" t="s">
        <v>183</v>
      </c>
      <c r="B63" t="s">
        <v>183</v>
      </c>
      <c r="C63" s="243">
        <v>32.289549999999998</v>
      </c>
      <c r="D63" s="245">
        <v>23.211929999999999</v>
      </c>
      <c r="E63" s="245">
        <v>42.383789999999991</v>
      </c>
      <c r="F63" s="256">
        <v>32.62842333333333</v>
      </c>
      <c r="G63" s="105"/>
      <c r="H63" s="244">
        <v>6</v>
      </c>
      <c r="I63" s="248">
        <v>6</v>
      </c>
      <c r="J63" s="248">
        <v>6</v>
      </c>
      <c r="K63" s="236">
        <v>6</v>
      </c>
      <c r="L63" s="105"/>
      <c r="M63" s="293">
        <f t="shared" si="2"/>
        <v>5381.5916666666662</v>
      </c>
      <c r="N63" s="294">
        <f t="shared" si="0"/>
        <v>3868.6550000000002</v>
      </c>
      <c r="O63" s="294">
        <f t="shared" si="1"/>
        <v>7063.9649999999992</v>
      </c>
      <c r="P63" s="295">
        <f t="shared" si="3"/>
        <v>5438.0705555555551</v>
      </c>
      <c r="R63" s="96">
        <f t="shared" si="4"/>
        <v>0.2267640384305733</v>
      </c>
      <c r="S63" s="96">
        <f t="shared" si="5"/>
        <v>1</v>
      </c>
    </row>
    <row r="64" spans="1:19" ht="15" x14ac:dyDescent="0.25">
      <c r="A64" t="s">
        <v>184</v>
      </c>
      <c r="B64" t="s">
        <v>184</v>
      </c>
      <c r="C64" s="246">
        <v>214.96199999999999</v>
      </c>
      <c r="D64" s="247">
        <v>194.53921000000003</v>
      </c>
      <c r="E64" s="247">
        <v>236.08721999999997</v>
      </c>
      <c r="F64" s="257">
        <v>215.19614333333334</v>
      </c>
      <c r="G64" s="105"/>
      <c r="H64" s="249">
        <v>27</v>
      </c>
      <c r="I64" s="250">
        <v>27</v>
      </c>
      <c r="J64" s="250">
        <v>27</v>
      </c>
      <c r="K64" s="242">
        <v>27</v>
      </c>
      <c r="L64" s="105"/>
      <c r="M64" s="296">
        <f t="shared" si="2"/>
        <v>7961.5555555555557</v>
      </c>
      <c r="N64" s="297">
        <f t="shared" si="0"/>
        <v>7205.1559259259266</v>
      </c>
      <c r="O64" s="297">
        <f t="shared" si="1"/>
        <v>8743.9711111111101</v>
      </c>
      <c r="P64" s="298">
        <f t="shared" si="3"/>
        <v>7970.2275308641974</v>
      </c>
      <c r="R64" s="96">
        <f t="shared" si="4"/>
        <v>0.3323533528381486</v>
      </c>
      <c r="S64" s="96">
        <f t="shared" si="5"/>
        <v>1</v>
      </c>
    </row>
    <row r="65" spans="1:16" ht="15" x14ac:dyDescent="0.25">
      <c r="C65" s="100"/>
      <c r="D65" s="100"/>
      <c r="E65" s="100"/>
      <c r="F65" s="100"/>
      <c r="G65" s="95"/>
      <c r="H65" s="100"/>
      <c r="I65" s="100"/>
      <c r="J65" s="100"/>
      <c r="K65" s="100"/>
      <c r="L65" s="95"/>
      <c r="M65" s="100"/>
      <c r="N65" s="100"/>
      <c r="O65" s="100"/>
      <c r="P65" s="100"/>
    </row>
    <row r="66" spans="1:16" s="216" customFormat="1" ht="15.75" x14ac:dyDescent="0.25">
      <c r="A66" s="219" t="s">
        <v>208</v>
      </c>
      <c r="B66" s="357" t="s">
        <v>208</v>
      </c>
      <c r="C66" s="221"/>
      <c r="D66" s="221"/>
      <c r="E66" s="221"/>
      <c r="F66" s="429">
        <f>AVERAGE(F7:F64)</f>
        <v>958.79352646258496</v>
      </c>
      <c r="G66" s="259"/>
      <c r="H66" s="259"/>
      <c r="I66" s="259"/>
      <c r="J66" s="259"/>
      <c r="K66" s="254">
        <f>AVERAGE(K7:K64)</f>
        <v>38.170068027210895</v>
      </c>
      <c r="L66" s="221"/>
      <c r="M66" s="221"/>
      <c r="N66" s="221"/>
      <c r="O66" s="468">
        <f>AVERAGE(P7:P64)</f>
        <v>23981.185875821706</v>
      </c>
      <c r="P66" s="469"/>
    </row>
    <row r="68" spans="1:16" ht="15" x14ac:dyDescent="0.25">
      <c r="A68" s="74"/>
      <c r="B68" s="74"/>
      <c r="C68" s="101"/>
      <c r="D68" s="101"/>
      <c r="E68" s="101"/>
      <c r="F68" s="101"/>
      <c r="G68" s="95"/>
      <c r="H68" s="101"/>
      <c r="I68" s="101"/>
      <c r="J68" s="101"/>
      <c r="K68" s="101"/>
      <c r="L68" s="95"/>
      <c r="M68" s="101"/>
      <c r="N68" s="101"/>
      <c r="O68" s="101"/>
      <c r="P68" s="101"/>
    </row>
    <row r="69" spans="1:16" ht="15" x14ac:dyDescent="0.25">
      <c r="A69" s="74"/>
      <c r="B69" s="74"/>
      <c r="C69" s="101"/>
      <c r="D69" s="101"/>
      <c r="E69" s="101"/>
      <c r="F69" s="101"/>
      <c r="G69" s="95"/>
      <c r="H69" s="101"/>
      <c r="I69" s="101"/>
      <c r="J69" s="101"/>
      <c r="K69" s="101"/>
      <c r="L69" s="95"/>
      <c r="M69" s="101"/>
      <c r="N69" s="101"/>
      <c r="O69" s="101"/>
      <c r="P69" s="101"/>
    </row>
    <row r="70" spans="1:16" ht="15" x14ac:dyDescent="0.25">
      <c r="A70" s="74"/>
      <c r="B70" s="74"/>
      <c r="C70" s="101"/>
      <c r="D70" s="101"/>
      <c r="E70" s="101"/>
      <c r="F70" s="101"/>
      <c r="G70" s="95"/>
      <c r="H70" s="101"/>
      <c r="I70" s="101"/>
      <c r="J70" s="101"/>
      <c r="K70" s="101"/>
      <c r="L70" s="95"/>
      <c r="M70" s="101"/>
      <c r="N70" s="101"/>
      <c r="O70" s="101"/>
      <c r="P70" s="101"/>
    </row>
    <row r="71" spans="1:16" ht="15" x14ac:dyDescent="0.25">
      <c r="A71" s="74"/>
      <c r="B71" s="74"/>
      <c r="C71" s="101"/>
      <c r="D71" s="101"/>
      <c r="E71" s="101"/>
      <c r="F71" s="101"/>
      <c r="G71" s="95"/>
      <c r="H71" s="101"/>
      <c r="I71" s="101"/>
      <c r="J71" s="101"/>
      <c r="K71" s="101"/>
      <c r="L71" s="95"/>
      <c r="M71" s="101"/>
      <c r="N71" s="101"/>
      <c r="O71" s="101"/>
      <c r="P71" s="101"/>
    </row>
    <row r="72" spans="1:16" ht="15" x14ac:dyDescent="0.25">
      <c r="A72" s="74"/>
      <c r="B72" s="74"/>
      <c r="C72" s="101"/>
      <c r="D72" s="101"/>
      <c r="E72" s="101"/>
      <c r="F72" s="101"/>
      <c r="G72" s="95"/>
      <c r="H72" s="101"/>
      <c r="I72" s="101"/>
      <c r="J72" s="101"/>
      <c r="K72" s="101"/>
      <c r="L72" s="95"/>
      <c r="M72" s="101"/>
      <c r="N72" s="101"/>
      <c r="O72" s="101"/>
      <c r="P72" s="101"/>
    </row>
    <row r="73" spans="1:16" ht="15" x14ac:dyDescent="0.25">
      <c r="A73" s="74"/>
      <c r="B73" s="74"/>
      <c r="C73" s="101"/>
      <c r="D73" s="101"/>
      <c r="E73" s="101"/>
      <c r="F73" s="101"/>
      <c r="G73" s="95"/>
      <c r="H73" s="101"/>
      <c r="I73" s="101"/>
      <c r="J73" s="101"/>
      <c r="K73" s="101"/>
      <c r="L73" s="95"/>
      <c r="M73" s="101"/>
      <c r="N73" s="101"/>
      <c r="O73" s="101"/>
      <c r="P73" s="101"/>
    </row>
    <row r="74" spans="1:16" ht="15" x14ac:dyDescent="0.25">
      <c r="A74" s="74"/>
      <c r="B74" s="74"/>
      <c r="C74" s="101"/>
      <c r="D74" s="101"/>
      <c r="E74" s="101"/>
      <c r="F74" s="101"/>
      <c r="G74" s="95"/>
      <c r="H74" s="101"/>
      <c r="I74" s="101"/>
      <c r="J74" s="101"/>
      <c r="K74" s="101"/>
      <c r="L74" s="95"/>
      <c r="M74" s="101"/>
      <c r="N74" s="101"/>
      <c r="O74" s="101"/>
      <c r="P74" s="101"/>
    </row>
    <row r="75" spans="1:16" ht="15" x14ac:dyDescent="0.25">
      <c r="A75" s="74"/>
      <c r="B75" s="74"/>
      <c r="C75" s="101"/>
      <c r="D75" s="101"/>
      <c r="E75" s="101"/>
      <c r="F75" s="101"/>
      <c r="G75" s="95"/>
      <c r="H75" s="101"/>
      <c r="I75" s="101"/>
      <c r="J75" s="101"/>
      <c r="K75" s="101"/>
      <c r="L75" s="95"/>
      <c r="M75" s="101"/>
      <c r="N75" s="101"/>
      <c r="O75" s="101"/>
      <c r="P75" s="101"/>
    </row>
    <row r="76" spans="1:16" ht="15" x14ac:dyDescent="0.25">
      <c r="A76" s="74"/>
      <c r="B76" s="74"/>
      <c r="C76" s="101"/>
      <c r="D76" s="101"/>
      <c r="E76" s="101"/>
      <c r="F76" s="101"/>
      <c r="G76" s="95"/>
      <c r="H76" s="101"/>
      <c r="I76" s="101"/>
      <c r="J76" s="101"/>
      <c r="K76" s="101"/>
      <c r="L76" s="95"/>
      <c r="M76" s="101"/>
      <c r="N76" s="101"/>
      <c r="O76" s="101"/>
      <c r="P76" s="101"/>
    </row>
    <row r="77" spans="1:16" ht="15" x14ac:dyDescent="0.25">
      <c r="A77" s="74"/>
      <c r="B77" s="74"/>
      <c r="C77" s="101"/>
      <c r="D77" s="101"/>
      <c r="E77" s="101"/>
      <c r="F77" s="101"/>
      <c r="G77" s="95"/>
      <c r="H77" s="101"/>
      <c r="I77" s="101"/>
      <c r="J77" s="101"/>
      <c r="K77" s="101"/>
      <c r="L77" s="95"/>
      <c r="M77" s="101"/>
      <c r="N77" s="101"/>
      <c r="O77" s="101"/>
      <c r="P77" s="101"/>
    </row>
    <row r="78" spans="1:16" ht="15" x14ac:dyDescent="0.25">
      <c r="A78" s="74"/>
      <c r="B78" s="74"/>
      <c r="C78" s="101"/>
      <c r="D78" s="101"/>
      <c r="E78" s="101"/>
      <c r="F78" s="101"/>
      <c r="G78" s="95"/>
      <c r="H78" s="101"/>
      <c r="I78" s="101"/>
      <c r="J78" s="101"/>
      <c r="K78" s="101"/>
      <c r="L78" s="95"/>
      <c r="M78" s="101"/>
      <c r="N78" s="101"/>
      <c r="O78" s="101"/>
      <c r="P78" s="101"/>
    </row>
    <row r="79" spans="1:16" ht="15" x14ac:dyDescent="0.25">
      <c r="A79" s="74"/>
      <c r="B79" s="74"/>
      <c r="C79" s="101"/>
      <c r="D79" s="101"/>
      <c r="E79" s="101"/>
      <c r="F79" s="101"/>
      <c r="G79" s="95"/>
      <c r="H79" s="101"/>
      <c r="I79" s="101"/>
      <c r="J79" s="101"/>
      <c r="K79" s="101"/>
      <c r="L79" s="95"/>
      <c r="M79" s="101"/>
      <c r="N79" s="101"/>
      <c r="O79" s="101"/>
      <c r="P79" s="101"/>
    </row>
    <row r="80" spans="1:16" s="102" customFormat="1" ht="15" x14ac:dyDescent="0.25">
      <c r="A80" s="74"/>
      <c r="B80" s="74"/>
      <c r="C80" s="101"/>
      <c r="D80" s="101"/>
      <c r="E80" s="101"/>
      <c r="F80" s="101"/>
      <c r="H80" s="101"/>
      <c r="I80" s="101"/>
      <c r="J80" s="101"/>
      <c r="K80" s="101"/>
      <c r="M80" s="101"/>
      <c r="N80" s="101"/>
      <c r="O80" s="101"/>
      <c r="P80" s="101"/>
    </row>
    <row r="81" spans="1:16" s="102" customFormat="1" ht="15" x14ac:dyDescent="0.25">
      <c r="A81" s="74"/>
      <c r="B81" s="74"/>
      <c r="C81" s="101"/>
      <c r="D81" s="101"/>
      <c r="E81" s="101"/>
      <c r="F81" s="101"/>
      <c r="H81" s="101"/>
      <c r="I81" s="101"/>
      <c r="J81" s="101"/>
      <c r="K81" s="101"/>
      <c r="M81" s="101"/>
      <c r="N81" s="101"/>
      <c r="O81" s="101"/>
      <c r="P81" s="101"/>
    </row>
    <row r="82" spans="1:16" s="102" customFormat="1" ht="15" x14ac:dyDescent="0.25">
      <c r="A82" s="74"/>
      <c r="B82" s="74"/>
      <c r="C82" s="101"/>
      <c r="D82" s="101"/>
      <c r="E82" s="101"/>
      <c r="F82" s="101"/>
      <c r="H82" s="101"/>
      <c r="I82" s="101"/>
      <c r="J82" s="101"/>
      <c r="K82" s="101"/>
      <c r="M82" s="101"/>
      <c r="N82" s="101"/>
      <c r="O82" s="101"/>
      <c r="P82" s="101"/>
    </row>
    <row r="83" spans="1:16" s="102" customFormat="1" ht="15" x14ac:dyDescent="0.25">
      <c r="A83" s="74"/>
      <c r="B83" s="74"/>
      <c r="C83" s="101"/>
      <c r="D83" s="101"/>
      <c r="E83" s="101"/>
      <c r="F83" s="101"/>
      <c r="H83" s="101"/>
      <c r="I83" s="101"/>
      <c r="J83" s="101"/>
      <c r="K83" s="101"/>
      <c r="M83" s="101"/>
      <c r="N83" s="101"/>
      <c r="O83" s="101"/>
      <c r="P83" s="101"/>
    </row>
    <row r="84" spans="1:16" ht="15" x14ac:dyDescent="0.25">
      <c r="A84" s="98"/>
      <c r="B84" s="98"/>
      <c r="C84" s="101"/>
      <c r="D84" s="101"/>
      <c r="E84" s="101"/>
      <c r="F84" s="101"/>
      <c r="H84" s="101"/>
      <c r="I84" s="101"/>
      <c r="J84" s="101"/>
      <c r="K84" s="101"/>
      <c r="M84" s="101"/>
      <c r="N84" s="101"/>
      <c r="O84" s="101"/>
      <c r="P84" s="101"/>
    </row>
    <row r="85" spans="1:16" ht="15" x14ac:dyDescent="0.25">
      <c r="A85" s="98"/>
      <c r="B85" s="98"/>
      <c r="C85" s="101"/>
      <c r="D85" s="101"/>
      <c r="E85" s="101"/>
      <c r="F85" s="101"/>
      <c r="G85" s="98"/>
      <c r="H85" s="101"/>
      <c r="I85" s="101"/>
      <c r="J85" s="101"/>
      <c r="K85" s="101"/>
      <c r="L85" s="98"/>
      <c r="M85" s="101"/>
      <c r="N85" s="101"/>
      <c r="O85" s="101"/>
      <c r="P85" s="101"/>
    </row>
    <row r="87" spans="1:16" ht="15" x14ac:dyDescent="0.25">
      <c r="A87" s="70"/>
      <c r="B87" s="70"/>
      <c r="C87" s="103"/>
      <c r="D87" s="103"/>
      <c r="E87" s="103"/>
      <c r="F87" s="103"/>
      <c r="G87" s="104"/>
      <c r="H87" s="103"/>
      <c r="I87" s="103"/>
      <c r="J87" s="103"/>
      <c r="K87" s="103"/>
      <c r="L87" s="104"/>
      <c r="M87" s="103"/>
      <c r="N87" s="103"/>
      <c r="O87" s="103"/>
      <c r="P87" s="103"/>
    </row>
    <row r="88" spans="1:16" ht="15" x14ac:dyDescent="0.25">
      <c r="A88" s="70"/>
      <c r="B88" s="70"/>
      <c r="C88" s="103"/>
      <c r="D88" s="103"/>
      <c r="E88" s="103"/>
      <c r="F88" s="103"/>
      <c r="G88" s="104"/>
      <c r="H88" s="103"/>
      <c r="I88" s="103"/>
      <c r="J88" s="103"/>
      <c r="K88" s="103"/>
      <c r="L88" s="104"/>
      <c r="M88" s="103"/>
      <c r="N88" s="103"/>
      <c r="O88" s="103"/>
      <c r="P88" s="103"/>
    </row>
    <row r="90" spans="1:16" ht="15" x14ac:dyDescent="0.25">
      <c r="A90" s="70"/>
      <c r="B90" s="70"/>
    </row>
  </sheetData>
  <mergeCells count="8">
    <mergeCell ref="O66:P66"/>
    <mergeCell ref="A1:P1"/>
    <mergeCell ref="A3:P3"/>
    <mergeCell ref="C5:F5"/>
    <mergeCell ref="H5:K5"/>
    <mergeCell ref="M5:P5"/>
    <mergeCell ref="A5:A6"/>
    <mergeCell ref="B5:B6"/>
  </mergeCells>
  <printOptions horizontalCentered="1"/>
  <pageMargins left="0.7" right="0.7" top="0.75" bottom="0.75" header="0.3" footer="0.3"/>
  <pageSetup scale="4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E21B0-0A82-4F48-B1CB-0CC36B2CE777}">
  <sheetPr>
    <tabColor theme="4" tint="0.59999389629810485"/>
    <pageSetUpPr fitToPage="1"/>
  </sheetPr>
  <dimension ref="A1:U90"/>
  <sheetViews>
    <sheetView showGridLines="0" topLeftCell="B1" zoomScale="98" zoomScaleNormal="98" workbookViewId="0">
      <selection activeCell="W25" sqref="W25"/>
    </sheetView>
  </sheetViews>
  <sheetFormatPr defaultColWidth="8.7109375" defaultRowHeight="12.75" x14ac:dyDescent="0.2"/>
  <cols>
    <col min="1" max="1" width="40.7109375" style="106" hidden="1" customWidth="1"/>
    <col min="2" max="2" width="40.7109375" style="106" customWidth="1"/>
    <col min="3" max="5" width="8.7109375" style="106" customWidth="1"/>
    <col min="6" max="6" width="9.7109375" style="106" customWidth="1"/>
    <col min="7" max="7" width="2.7109375" style="106" customWidth="1"/>
    <col min="8" max="10" width="8.7109375" style="106" customWidth="1"/>
    <col min="11" max="11" width="9.7109375" style="106" customWidth="1"/>
    <col min="12" max="12" width="2.7109375" style="106" customWidth="1"/>
    <col min="13" max="16" width="9.7109375" style="106" customWidth="1"/>
    <col min="17" max="17" width="7.85546875" style="106" customWidth="1"/>
    <col min="18" max="18" width="8.7109375" style="96" customWidth="1"/>
    <col min="19" max="19" width="8.7109375" style="96"/>
    <col min="20" max="20" width="17.7109375" style="96" bestFit="1" customWidth="1"/>
    <col min="21" max="16384" width="8.7109375" style="96"/>
  </cols>
  <sheetData>
    <row r="1" spans="1:21" ht="18.75" x14ac:dyDescent="0.3">
      <c r="A1" s="473" t="s">
        <v>305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107"/>
    </row>
    <row r="2" spans="1:2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21" ht="27" customHeight="1" x14ac:dyDescent="0.35">
      <c r="A3" s="474" t="s">
        <v>204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203"/>
      <c r="R3" s="203"/>
      <c r="S3" s="203"/>
      <c r="T3" s="203"/>
      <c r="U3" s="203"/>
    </row>
    <row r="4" spans="1:21" x14ac:dyDescent="0.2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432" t="s">
        <v>344</v>
      </c>
      <c r="S4" s="432">
        <f>COUNT(R7:R64)</f>
        <v>58</v>
      </c>
      <c r="T4" s="432" t="s">
        <v>347</v>
      </c>
      <c r="U4" s="432">
        <f>1-U5</f>
        <v>0.62068965517241381</v>
      </c>
    </row>
    <row r="5" spans="1:21" ht="21.75" customHeight="1" thickBot="1" x14ac:dyDescent="0.35">
      <c r="A5" s="461" t="s">
        <v>133</v>
      </c>
      <c r="B5" s="461" t="s">
        <v>133</v>
      </c>
      <c r="C5" s="456" t="s">
        <v>217</v>
      </c>
      <c r="D5" s="457"/>
      <c r="E5" s="457"/>
      <c r="F5" s="458"/>
      <c r="G5" s="111"/>
      <c r="H5" s="456" t="s">
        <v>225</v>
      </c>
      <c r="I5" s="457"/>
      <c r="J5" s="457"/>
      <c r="K5" s="458"/>
      <c r="L5" s="111"/>
      <c r="M5" s="456" t="s">
        <v>226</v>
      </c>
      <c r="N5" s="457"/>
      <c r="O5" s="457"/>
      <c r="P5" s="458"/>
      <c r="Q5" s="107"/>
      <c r="R5" s="432" t="s">
        <v>345</v>
      </c>
      <c r="S5" s="432">
        <f>SUM(S7:S64)</f>
        <v>22</v>
      </c>
      <c r="T5" s="432" t="s">
        <v>346</v>
      </c>
      <c r="U5" s="432">
        <f>S5/S4</f>
        <v>0.37931034482758619</v>
      </c>
    </row>
    <row r="6" spans="1:21" s="191" customFormat="1" ht="20.25" customHeight="1" x14ac:dyDescent="0.25">
      <c r="A6" s="462"/>
      <c r="B6" s="462"/>
      <c r="C6" s="195">
        <v>2017</v>
      </c>
      <c r="D6" s="196">
        <v>2018</v>
      </c>
      <c r="E6" s="196">
        <v>2019</v>
      </c>
      <c r="F6" s="197" t="s">
        <v>37</v>
      </c>
      <c r="G6" s="189"/>
      <c r="H6" s="195">
        <v>2017</v>
      </c>
      <c r="I6" s="196">
        <v>2018</v>
      </c>
      <c r="J6" s="196">
        <v>2019</v>
      </c>
      <c r="K6" s="197" t="s">
        <v>37</v>
      </c>
      <c r="L6" s="189"/>
      <c r="M6" s="195">
        <v>2017</v>
      </c>
      <c r="N6" s="196">
        <v>2018</v>
      </c>
      <c r="O6" s="196">
        <v>2019</v>
      </c>
      <c r="P6" s="197" t="s">
        <v>37</v>
      </c>
      <c r="Q6" s="190"/>
      <c r="T6" s="192"/>
    </row>
    <row r="7" spans="1:21" ht="15" x14ac:dyDescent="0.25">
      <c r="A7" s="2" t="s">
        <v>194</v>
      </c>
      <c r="B7" s="2" t="s">
        <v>194</v>
      </c>
      <c r="C7" s="268">
        <v>15694.581166666667</v>
      </c>
      <c r="D7" s="142">
        <v>30223.927376666667</v>
      </c>
      <c r="E7" s="142">
        <v>54861.915240000002</v>
      </c>
      <c r="F7" s="287">
        <v>33593.474594444444</v>
      </c>
      <c r="G7" s="107"/>
      <c r="H7" s="267">
        <v>123.489</v>
      </c>
      <c r="I7" s="270">
        <v>123.489</v>
      </c>
      <c r="J7" s="270">
        <v>123.489</v>
      </c>
      <c r="K7" s="284">
        <v>123.48899999999999</v>
      </c>
      <c r="L7" s="107"/>
      <c r="M7" s="306">
        <f>C7/H7</f>
        <v>127.09294889963208</v>
      </c>
      <c r="N7" s="308">
        <f t="shared" ref="N7:N64" si="0">D7/I7</f>
        <v>244.74995648735245</v>
      </c>
      <c r="O7" s="308">
        <f t="shared" ref="O7:O64" si="1">E7/J7</f>
        <v>444.26560454777348</v>
      </c>
      <c r="P7" s="311">
        <f>AVERAGE(M7:O7)</f>
        <v>272.03616997825264</v>
      </c>
      <c r="Q7" s="107"/>
      <c r="R7" s="113">
        <f>IF(ISNUMBER(P7),P7/$O$66,"")</f>
        <v>2.2005574640063452</v>
      </c>
      <c r="S7" s="96">
        <f>IF(ISNUMBER(R7),IF(R7&lt;0.5,1,0) + IF(R7&gt;1.5,1,0),"")</f>
        <v>1</v>
      </c>
    </row>
    <row r="8" spans="1:21" ht="15" x14ac:dyDescent="0.25">
      <c r="A8" s="2" t="s">
        <v>195</v>
      </c>
      <c r="B8" s="2" t="s">
        <v>195</v>
      </c>
      <c r="C8" s="268">
        <v>2193.8063333333334</v>
      </c>
      <c r="D8" s="142">
        <v>2586.5366666666664</v>
      </c>
      <c r="E8" s="142">
        <v>3160.1520066666662</v>
      </c>
      <c r="F8" s="287">
        <v>2646.8316688888885</v>
      </c>
      <c r="G8" s="107"/>
      <c r="H8" s="267">
        <v>30.2</v>
      </c>
      <c r="I8" s="270">
        <v>30.35</v>
      </c>
      <c r="J8" s="270">
        <v>30.471</v>
      </c>
      <c r="K8" s="284">
        <v>30.340333333333334</v>
      </c>
      <c r="L8" s="107"/>
      <c r="M8" s="307">
        <f t="shared" ref="M8:M64" si="2">C8/H8</f>
        <v>72.642593818984551</v>
      </c>
      <c r="N8" s="308">
        <f t="shared" si="0"/>
        <v>85.223613399231184</v>
      </c>
      <c r="O8" s="308">
        <f t="shared" si="1"/>
        <v>103.71015085381728</v>
      </c>
      <c r="P8" s="311">
        <f t="shared" ref="P8:P64" si="3">AVERAGE(M8:O8)</f>
        <v>87.192119357344339</v>
      </c>
      <c r="Q8" s="107"/>
      <c r="R8" s="113">
        <f t="shared" ref="R8:R64" si="4">IF(ISNUMBER(P8),P8/$O$66,"")</f>
        <v>0.70531528608741612</v>
      </c>
      <c r="S8" s="96">
        <f t="shared" ref="S8:S64" si="5">IF(ISNUMBER(R8),IF(R8&lt;0.5,1,0) + IF(R8&gt;1.5,1,0),"")</f>
        <v>0</v>
      </c>
    </row>
    <row r="9" spans="1:21" ht="15" x14ac:dyDescent="0.25">
      <c r="A9" s="2" t="s">
        <v>134</v>
      </c>
      <c r="B9" s="2" t="s">
        <v>134</v>
      </c>
      <c r="C9" s="268">
        <v>267.77611333333334</v>
      </c>
      <c r="D9" s="142">
        <v>330.96391999999997</v>
      </c>
      <c r="E9" s="142">
        <v>247.17631999999998</v>
      </c>
      <c r="F9" s="287">
        <v>281.97211777777778</v>
      </c>
      <c r="G9" s="107"/>
      <c r="H9" s="267">
        <v>1.327</v>
      </c>
      <c r="I9" s="270">
        <v>1.327</v>
      </c>
      <c r="J9" s="270">
        <v>1.327</v>
      </c>
      <c r="K9" s="284">
        <v>1.327</v>
      </c>
      <c r="L9" s="107"/>
      <c r="M9" s="307">
        <f t="shared" si="2"/>
        <v>201.79059030394376</v>
      </c>
      <c r="N9" s="308">
        <f t="shared" si="0"/>
        <v>249.40762622456668</v>
      </c>
      <c r="O9" s="308">
        <f t="shared" si="1"/>
        <v>186.26700828937453</v>
      </c>
      <c r="P9" s="311">
        <f t="shared" si="3"/>
        <v>212.48840827262833</v>
      </c>
      <c r="Q9" s="107"/>
      <c r="R9" s="113">
        <f t="shared" si="4"/>
        <v>1.7188631676314978</v>
      </c>
      <c r="S9" s="96">
        <f t="shared" si="5"/>
        <v>1</v>
      </c>
    </row>
    <row r="10" spans="1:21" ht="15" x14ac:dyDescent="0.25">
      <c r="A10" s="2" t="s">
        <v>135</v>
      </c>
      <c r="B10" s="2" t="s">
        <v>245</v>
      </c>
      <c r="C10" s="268">
        <v>1880.354</v>
      </c>
      <c r="D10" s="142">
        <v>2138.4946666666665</v>
      </c>
      <c r="E10" s="142">
        <v>2362.7966666666666</v>
      </c>
      <c r="F10" s="287">
        <v>2127.2151111111111</v>
      </c>
      <c r="G10" s="107"/>
      <c r="H10" s="267">
        <v>15.33</v>
      </c>
      <c r="I10" s="270">
        <v>15.388</v>
      </c>
      <c r="J10" s="270">
        <v>15.404999999999999</v>
      </c>
      <c r="K10" s="284">
        <v>15.374333333333333</v>
      </c>
      <c r="L10" s="107"/>
      <c r="M10" s="307">
        <f t="shared" si="2"/>
        <v>122.65844748858447</v>
      </c>
      <c r="N10" s="308">
        <f t="shared" si="0"/>
        <v>138.97157958582443</v>
      </c>
      <c r="O10" s="308">
        <f t="shared" si="1"/>
        <v>153.37855674564537</v>
      </c>
      <c r="P10" s="311">
        <f t="shared" si="3"/>
        <v>138.33619460668476</v>
      </c>
      <c r="Q10" s="107"/>
      <c r="R10" s="113">
        <f t="shared" si="4"/>
        <v>1.11903040543583</v>
      </c>
      <c r="S10" s="96">
        <f t="shared" si="5"/>
        <v>0</v>
      </c>
    </row>
    <row r="11" spans="1:21" ht="15" x14ac:dyDescent="0.25">
      <c r="A11" s="2" t="s">
        <v>136</v>
      </c>
      <c r="B11" s="2" t="s">
        <v>136</v>
      </c>
      <c r="C11" s="268">
        <v>652.99619666666661</v>
      </c>
      <c r="D11" s="142">
        <v>722.27496000000053</v>
      </c>
      <c r="E11" s="142">
        <v>849.74965666666731</v>
      </c>
      <c r="F11" s="287">
        <v>741.67360444444478</v>
      </c>
      <c r="G11" s="107"/>
      <c r="H11" s="267">
        <v>10.036</v>
      </c>
      <c r="I11" s="270">
        <v>10.029999999999999</v>
      </c>
      <c r="J11" s="270">
        <v>10.031000000000001</v>
      </c>
      <c r="K11" s="284">
        <v>10.032333333333334</v>
      </c>
      <c r="L11" s="107"/>
      <c r="M11" s="307">
        <f t="shared" si="2"/>
        <v>65.065384283246971</v>
      </c>
      <c r="N11" s="308">
        <f t="shared" si="0"/>
        <v>72.011461615154587</v>
      </c>
      <c r="O11" s="308">
        <f t="shared" si="1"/>
        <v>84.712357358854277</v>
      </c>
      <c r="P11" s="311">
        <f t="shared" si="3"/>
        <v>73.929734419085278</v>
      </c>
      <c r="Q11" s="107"/>
      <c r="R11" s="113">
        <f t="shared" si="4"/>
        <v>0.59803308104554831</v>
      </c>
      <c r="S11" s="96">
        <f t="shared" si="5"/>
        <v>0</v>
      </c>
    </row>
    <row r="12" spans="1:21" ht="15" x14ac:dyDescent="0.25">
      <c r="A12" s="2" t="s">
        <v>137</v>
      </c>
      <c r="B12" s="2" t="s">
        <v>137</v>
      </c>
      <c r="C12" s="268">
        <v>1246.7632066666665</v>
      </c>
      <c r="D12" s="142">
        <v>1518.5841533333332</v>
      </c>
      <c r="E12" s="142">
        <v>1850.5756966666665</v>
      </c>
      <c r="F12" s="287">
        <v>1538.6410188888888</v>
      </c>
      <c r="G12" s="107"/>
      <c r="H12" s="267">
        <v>14.635999999999999</v>
      </c>
      <c r="I12" s="270">
        <v>14.635999999999999</v>
      </c>
      <c r="J12" s="270">
        <v>14.635999999999999</v>
      </c>
      <c r="K12" s="284">
        <v>14.636000000000001</v>
      </c>
      <c r="L12" s="107"/>
      <c r="M12" s="307">
        <f t="shared" si="2"/>
        <v>85.184695727430082</v>
      </c>
      <c r="N12" s="308">
        <f t="shared" si="0"/>
        <v>103.75677461965928</v>
      </c>
      <c r="O12" s="308">
        <f t="shared" si="1"/>
        <v>126.43999020679603</v>
      </c>
      <c r="P12" s="311">
        <f t="shared" si="3"/>
        <v>105.1271535179618</v>
      </c>
      <c r="Q12" s="107"/>
      <c r="R12" s="113">
        <f t="shared" si="4"/>
        <v>0.85039552777921257</v>
      </c>
      <c r="S12" s="96">
        <f t="shared" si="5"/>
        <v>0</v>
      </c>
    </row>
    <row r="13" spans="1:21" ht="15" x14ac:dyDescent="0.25">
      <c r="A13" s="2" t="s">
        <v>138</v>
      </c>
      <c r="B13" s="2" t="s">
        <v>138</v>
      </c>
      <c r="C13" s="268">
        <v>2072.5932933333338</v>
      </c>
      <c r="D13" s="142">
        <v>2372.9792533333339</v>
      </c>
      <c r="E13" s="142">
        <v>2162.5745500000007</v>
      </c>
      <c r="F13" s="287">
        <v>2202.7156988888896</v>
      </c>
      <c r="G13" s="107"/>
      <c r="H13" s="267">
        <v>24.472000000000001</v>
      </c>
      <c r="I13" s="270">
        <v>24.459</v>
      </c>
      <c r="J13" s="270">
        <v>24.448</v>
      </c>
      <c r="K13" s="284">
        <v>24.459666666666664</v>
      </c>
      <c r="L13" s="107"/>
      <c r="M13" s="307">
        <f t="shared" si="2"/>
        <v>84.692435981257503</v>
      </c>
      <c r="N13" s="308">
        <f t="shared" si="0"/>
        <v>97.018653801599982</v>
      </c>
      <c r="O13" s="308">
        <f t="shared" si="1"/>
        <v>88.456092522905791</v>
      </c>
      <c r="P13" s="311">
        <f t="shared" si="3"/>
        <v>90.055727435254425</v>
      </c>
      <c r="Q13" s="107"/>
      <c r="R13" s="113">
        <f t="shared" si="4"/>
        <v>0.72847961063417643</v>
      </c>
      <c r="S13" s="96">
        <f t="shared" si="5"/>
        <v>0</v>
      </c>
    </row>
    <row r="14" spans="1:21" ht="15" x14ac:dyDescent="0.25">
      <c r="A14" s="2" t="s">
        <v>139</v>
      </c>
      <c r="B14" s="2" t="s">
        <v>139</v>
      </c>
      <c r="C14" s="268">
        <v>157.45279666666667</v>
      </c>
      <c r="D14" s="142">
        <v>168.24865333333335</v>
      </c>
      <c r="E14" s="142">
        <v>184.61996666666667</v>
      </c>
      <c r="F14" s="287">
        <v>170.1071388888889</v>
      </c>
      <c r="G14" s="107"/>
      <c r="H14" s="267">
        <v>1.766</v>
      </c>
      <c r="I14" s="270">
        <v>1.8160000000000001</v>
      </c>
      <c r="J14" s="270">
        <v>1.8580000000000001</v>
      </c>
      <c r="K14" s="284">
        <v>1.8133333333333332</v>
      </c>
      <c r="L14" s="107"/>
      <c r="M14" s="307">
        <f t="shared" si="2"/>
        <v>89.157869007172522</v>
      </c>
      <c r="N14" s="308">
        <f t="shared" si="0"/>
        <v>92.647936857562414</v>
      </c>
      <c r="O14" s="308">
        <f t="shared" si="1"/>
        <v>99.364890563329737</v>
      </c>
      <c r="P14" s="311">
        <f t="shared" si="3"/>
        <v>93.723565476021562</v>
      </c>
      <c r="Q14" s="107"/>
      <c r="R14" s="113">
        <f t="shared" si="4"/>
        <v>0.75814951952174003</v>
      </c>
      <c r="S14" s="96">
        <f t="shared" si="5"/>
        <v>0</v>
      </c>
    </row>
    <row r="15" spans="1:21" ht="15" x14ac:dyDescent="0.25">
      <c r="A15" s="2" t="s">
        <v>140</v>
      </c>
      <c r="B15" s="2" t="s">
        <v>140</v>
      </c>
      <c r="C15" s="268">
        <v>26.649666666666668</v>
      </c>
      <c r="D15" s="142">
        <v>28.540553333333332</v>
      </c>
      <c r="E15" s="142">
        <v>41.096886666666663</v>
      </c>
      <c r="F15" s="287">
        <v>32.095702222222222</v>
      </c>
      <c r="G15" s="107"/>
      <c r="H15" s="267">
        <v>0.73</v>
      </c>
      <c r="I15" s="270">
        <v>0.73</v>
      </c>
      <c r="J15" s="270">
        <v>0.73</v>
      </c>
      <c r="K15" s="284">
        <v>0.73</v>
      </c>
      <c r="L15" s="107"/>
      <c r="M15" s="307">
        <f t="shared" si="2"/>
        <v>36.506392694063933</v>
      </c>
      <c r="N15" s="308">
        <f t="shared" si="0"/>
        <v>39.096648401826485</v>
      </c>
      <c r="O15" s="308">
        <f t="shared" si="1"/>
        <v>56.297105022831047</v>
      </c>
      <c r="P15" s="311">
        <f t="shared" si="3"/>
        <v>43.966715372907153</v>
      </c>
      <c r="Q15" s="107"/>
      <c r="R15" s="113">
        <f t="shared" si="4"/>
        <v>0.35565595446159948</v>
      </c>
      <c r="S15" s="96">
        <f t="shared" si="5"/>
        <v>1</v>
      </c>
    </row>
    <row r="16" spans="1:21" ht="15" x14ac:dyDescent="0.25">
      <c r="A16" s="2" t="s">
        <v>141</v>
      </c>
      <c r="B16" s="2" t="s">
        <v>141</v>
      </c>
      <c r="C16" s="268">
        <v>19.062666666666669</v>
      </c>
      <c r="D16" s="142">
        <v>32.922666666666665</v>
      </c>
      <c r="E16" s="142">
        <v>16.824999999999999</v>
      </c>
      <c r="F16" s="287">
        <v>22.936777777777777</v>
      </c>
      <c r="G16" s="107"/>
      <c r="H16" s="267">
        <v>0.432</v>
      </c>
      <c r="I16" s="270">
        <v>0.432</v>
      </c>
      <c r="J16" s="270">
        <v>0.432</v>
      </c>
      <c r="K16" s="284">
        <v>0.432</v>
      </c>
      <c r="L16" s="107"/>
      <c r="M16" s="307">
        <f t="shared" si="2"/>
        <v>44.126543209876552</v>
      </c>
      <c r="N16" s="308">
        <f t="shared" si="0"/>
        <v>76.209876543209873</v>
      </c>
      <c r="O16" s="308">
        <f t="shared" si="1"/>
        <v>38.94675925925926</v>
      </c>
      <c r="P16" s="311">
        <f t="shared" si="3"/>
        <v>53.094393004115233</v>
      </c>
      <c r="Q16" s="107"/>
      <c r="R16" s="113">
        <f t="shared" si="4"/>
        <v>0.42949164749464147</v>
      </c>
      <c r="S16" s="96">
        <f t="shared" si="5"/>
        <v>1</v>
      </c>
    </row>
    <row r="17" spans="1:19" ht="15" x14ac:dyDescent="0.25">
      <c r="A17" s="2" t="s">
        <v>142</v>
      </c>
      <c r="B17" s="2" t="s">
        <v>142</v>
      </c>
      <c r="C17" s="268">
        <v>48.48943666666667</v>
      </c>
      <c r="D17" s="142">
        <v>47.374589999999998</v>
      </c>
      <c r="E17" s="142">
        <v>48.533516666666664</v>
      </c>
      <c r="F17" s="287">
        <v>48.132514444444439</v>
      </c>
      <c r="G17" s="107"/>
      <c r="H17" s="267">
        <v>3.2879999999999998</v>
      </c>
      <c r="I17" s="270">
        <v>3.294</v>
      </c>
      <c r="J17" s="270">
        <v>3.302</v>
      </c>
      <c r="K17" s="284">
        <v>3.2946666666666666</v>
      </c>
      <c r="L17" s="107"/>
      <c r="M17" s="307">
        <f t="shared" si="2"/>
        <v>14.747395579886458</v>
      </c>
      <c r="N17" s="308">
        <f t="shared" si="0"/>
        <v>14.382085610200363</v>
      </c>
      <c r="O17" s="308">
        <f t="shared" si="1"/>
        <v>14.698218251564708</v>
      </c>
      <c r="P17" s="311">
        <f t="shared" si="3"/>
        <v>14.609233147217177</v>
      </c>
      <c r="Q17" s="107"/>
      <c r="R17" s="113">
        <f t="shared" si="4"/>
        <v>0.1181771418414239</v>
      </c>
      <c r="S17" s="96">
        <f t="shared" si="5"/>
        <v>1</v>
      </c>
    </row>
    <row r="18" spans="1:19" ht="15" x14ac:dyDescent="0.25">
      <c r="A18" s="2" t="s">
        <v>143</v>
      </c>
      <c r="B18" s="2" t="s">
        <v>143</v>
      </c>
      <c r="C18" s="268">
        <v>8963.1720497000006</v>
      </c>
      <c r="D18" s="142">
        <v>7385.2327764333349</v>
      </c>
      <c r="E18" s="142">
        <v>6731.8985348000015</v>
      </c>
      <c r="F18" s="287">
        <v>7693.4344536444451</v>
      </c>
      <c r="G18" s="107"/>
      <c r="H18" s="267">
        <v>36.5</v>
      </c>
      <c r="I18" s="270">
        <v>34.814999999999998</v>
      </c>
      <c r="J18" s="270">
        <v>36.54</v>
      </c>
      <c r="K18" s="284">
        <v>35.951666666666661</v>
      </c>
      <c r="L18" s="107"/>
      <c r="M18" s="307">
        <f t="shared" si="2"/>
        <v>245.56635752602742</v>
      </c>
      <c r="N18" s="308">
        <f t="shared" si="0"/>
        <v>212.1278982172436</v>
      </c>
      <c r="O18" s="308">
        <f t="shared" si="1"/>
        <v>184.23367637657367</v>
      </c>
      <c r="P18" s="311">
        <f t="shared" si="3"/>
        <v>213.97597737328155</v>
      </c>
      <c r="Q18" s="107"/>
      <c r="R18" s="113">
        <f t="shared" si="4"/>
        <v>1.7308964251498982</v>
      </c>
      <c r="S18" s="96">
        <f t="shared" si="5"/>
        <v>1</v>
      </c>
    </row>
    <row r="19" spans="1:19" ht="15" x14ac:dyDescent="0.25">
      <c r="A19" s="2" t="s">
        <v>196</v>
      </c>
      <c r="B19" s="2" t="s">
        <v>246</v>
      </c>
      <c r="C19" s="268">
        <v>4743.3450000000003</v>
      </c>
      <c r="D19" s="142">
        <v>2103.1464900000001</v>
      </c>
      <c r="E19" s="142">
        <v>3487.0068900000001</v>
      </c>
      <c r="F19" s="287">
        <v>3444.4994600000005</v>
      </c>
      <c r="G19" s="107"/>
      <c r="H19" s="267">
        <v>21.338999999999999</v>
      </c>
      <c r="I19" s="270">
        <v>21.806000000000001</v>
      </c>
      <c r="J19" s="270">
        <v>22.263000000000002</v>
      </c>
      <c r="K19" s="284">
        <v>21.802666666666667</v>
      </c>
      <c r="L19" s="107"/>
      <c r="M19" s="307">
        <f t="shared" ref="M19" si="6">C19/H19</f>
        <v>222.28525235484327</v>
      </c>
      <c r="N19" s="308">
        <f t="shared" ref="N19" si="7">D19/I19</f>
        <v>96.448064294230946</v>
      </c>
      <c r="O19" s="308">
        <f t="shared" ref="O19" si="8">E19/J19</f>
        <v>156.62789785743161</v>
      </c>
      <c r="P19" s="311">
        <f t="shared" ref="P19" si="9">AVERAGE(M19:O19)</f>
        <v>158.45373816883526</v>
      </c>
      <c r="Q19" s="107"/>
      <c r="R19" s="113">
        <f t="shared" si="4"/>
        <v>1.2817654220577084</v>
      </c>
      <c r="S19" s="96">
        <f t="shared" si="5"/>
        <v>0</v>
      </c>
    </row>
    <row r="20" spans="1:19" ht="15" x14ac:dyDescent="0.25">
      <c r="A20" s="2" t="s">
        <v>144</v>
      </c>
      <c r="B20" s="2" t="s">
        <v>144</v>
      </c>
      <c r="C20" s="268">
        <v>1175.5861599999998</v>
      </c>
      <c r="D20" s="142">
        <v>1600.901966666667</v>
      </c>
      <c r="E20" s="142">
        <v>2165.1603133333329</v>
      </c>
      <c r="F20" s="287">
        <v>1647.2161466666666</v>
      </c>
      <c r="G20" s="107"/>
      <c r="H20" s="267">
        <v>14.650812500000001</v>
      </c>
      <c r="I20" s="270">
        <v>20.0785625</v>
      </c>
      <c r="J20" s="270">
        <v>20.682312499999998</v>
      </c>
      <c r="K20" s="284">
        <v>18.4705625</v>
      </c>
      <c r="L20" s="107"/>
      <c r="M20" s="307">
        <f t="shared" si="2"/>
        <v>80.240338889054769</v>
      </c>
      <c r="N20" s="308">
        <f t="shared" si="0"/>
        <v>79.731901457918966</v>
      </c>
      <c r="O20" s="308">
        <f t="shared" si="1"/>
        <v>104.68656797122338</v>
      </c>
      <c r="P20" s="311">
        <f t="shared" si="3"/>
        <v>88.219602772732358</v>
      </c>
      <c r="Q20" s="107"/>
      <c r="R20" s="113">
        <f t="shared" si="4"/>
        <v>0.71362681428991792</v>
      </c>
      <c r="S20" s="96">
        <f t="shared" si="5"/>
        <v>0</v>
      </c>
    </row>
    <row r="21" spans="1:19" ht="15" x14ac:dyDescent="0.25">
      <c r="A21" s="2" t="s">
        <v>197</v>
      </c>
      <c r="B21" s="2" t="s">
        <v>197</v>
      </c>
      <c r="C21" s="268">
        <v>6797.5346666666674</v>
      </c>
      <c r="D21" s="142">
        <v>5638.1892833333341</v>
      </c>
      <c r="E21" s="142">
        <v>5899.7561066666667</v>
      </c>
      <c r="F21" s="287">
        <v>6111.8266855555557</v>
      </c>
      <c r="G21" s="107"/>
      <c r="H21" s="267">
        <v>20.11</v>
      </c>
      <c r="I21" s="270">
        <v>20.062999999999999</v>
      </c>
      <c r="J21" s="270">
        <v>20.47</v>
      </c>
      <c r="K21" s="284">
        <v>20.214333333333332</v>
      </c>
      <c r="L21" s="107"/>
      <c r="M21" s="307">
        <f t="shared" si="2"/>
        <v>338.01763633349913</v>
      </c>
      <c r="N21" s="308">
        <f t="shared" si="0"/>
        <v>281.02423781754146</v>
      </c>
      <c r="O21" s="308">
        <f t="shared" si="1"/>
        <v>288.2147585083863</v>
      </c>
      <c r="P21" s="311">
        <f t="shared" si="3"/>
        <v>302.41887755314229</v>
      </c>
      <c r="Q21" s="107"/>
      <c r="R21" s="113">
        <f t="shared" si="4"/>
        <v>2.4463295388594446</v>
      </c>
      <c r="S21" s="96">
        <f t="shared" si="5"/>
        <v>1</v>
      </c>
    </row>
    <row r="22" spans="1:19" ht="15" x14ac:dyDescent="0.25">
      <c r="A22" s="2" t="s">
        <v>145</v>
      </c>
      <c r="B22" s="2" t="s">
        <v>145</v>
      </c>
      <c r="C22" s="268">
        <v>578.99295333333328</v>
      </c>
      <c r="D22" s="142">
        <v>505.51711333333327</v>
      </c>
      <c r="E22" s="142">
        <v>699.76389000000006</v>
      </c>
      <c r="F22" s="287">
        <v>594.75798555555548</v>
      </c>
      <c r="G22" s="107"/>
      <c r="H22" s="267">
        <v>10.558</v>
      </c>
      <c r="I22" s="270">
        <v>10.558</v>
      </c>
      <c r="J22" s="270">
        <v>10.558</v>
      </c>
      <c r="K22" s="284">
        <v>10.558</v>
      </c>
      <c r="L22" s="107"/>
      <c r="M22" s="307">
        <f t="shared" si="2"/>
        <v>54.839264380880209</v>
      </c>
      <c r="N22" s="308">
        <f t="shared" si="0"/>
        <v>47.880006945759924</v>
      </c>
      <c r="O22" s="308">
        <f t="shared" si="1"/>
        <v>66.27807255161963</v>
      </c>
      <c r="P22" s="311">
        <f t="shared" si="3"/>
        <v>56.332447959419916</v>
      </c>
      <c r="Q22" s="107"/>
      <c r="R22" s="113">
        <f t="shared" si="4"/>
        <v>0.45568495113263963</v>
      </c>
      <c r="S22" s="96">
        <f t="shared" si="5"/>
        <v>1</v>
      </c>
    </row>
    <row r="23" spans="1:19" ht="15" x14ac:dyDescent="0.25">
      <c r="A23" s="2" t="s">
        <v>146</v>
      </c>
      <c r="B23" s="2" t="s">
        <v>247</v>
      </c>
      <c r="C23" s="268">
        <v>147.34118333333333</v>
      </c>
      <c r="D23" s="142">
        <v>149.78174999999999</v>
      </c>
      <c r="E23" s="142">
        <v>186.80550333333332</v>
      </c>
      <c r="F23" s="287">
        <v>161.30947888888889</v>
      </c>
      <c r="G23" s="107"/>
      <c r="H23" s="267">
        <v>1.992</v>
      </c>
      <c r="I23" s="270">
        <v>1.992</v>
      </c>
      <c r="J23" s="270">
        <v>1.992</v>
      </c>
      <c r="K23" s="284">
        <v>1.992</v>
      </c>
      <c r="L23" s="107"/>
      <c r="M23" s="307">
        <f t="shared" si="2"/>
        <v>73.966457496653277</v>
      </c>
      <c r="N23" s="308">
        <f t="shared" si="0"/>
        <v>75.191641566265048</v>
      </c>
      <c r="O23" s="308">
        <f t="shared" si="1"/>
        <v>93.777863119143234</v>
      </c>
      <c r="P23" s="311">
        <f t="shared" si="3"/>
        <v>80.978654060687191</v>
      </c>
      <c r="Q23" s="107"/>
      <c r="R23" s="113">
        <f t="shared" si="4"/>
        <v>0.65505326601487812</v>
      </c>
      <c r="S23" s="96">
        <f t="shared" si="5"/>
        <v>0</v>
      </c>
    </row>
    <row r="24" spans="1:19" ht="15" x14ac:dyDescent="0.25">
      <c r="A24" s="2" t="s">
        <v>147</v>
      </c>
      <c r="B24" s="2" t="s">
        <v>147</v>
      </c>
      <c r="C24" s="268">
        <v>843.7943866666667</v>
      </c>
      <c r="D24" s="142">
        <v>652.90299333333337</v>
      </c>
      <c r="E24" s="142">
        <v>675.41672000000005</v>
      </c>
      <c r="F24" s="287">
        <v>724.03803333333337</v>
      </c>
      <c r="G24" s="107"/>
      <c r="H24" s="267">
        <v>6.327</v>
      </c>
      <c r="I24" s="270">
        <v>6.25</v>
      </c>
      <c r="J24" s="270">
        <v>6.24</v>
      </c>
      <c r="K24" s="284">
        <v>6.2723333333333331</v>
      </c>
      <c r="L24" s="107"/>
      <c r="M24" s="307">
        <f t="shared" si="2"/>
        <v>133.36405668826723</v>
      </c>
      <c r="N24" s="308">
        <f t="shared" si="0"/>
        <v>104.46447893333334</v>
      </c>
      <c r="O24" s="308">
        <f t="shared" si="1"/>
        <v>108.23985897435898</v>
      </c>
      <c r="P24" s="311">
        <f t="shared" si="3"/>
        <v>115.35613153198652</v>
      </c>
      <c r="Q24" s="107"/>
      <c r="R24" s="113">
        <f t="shared" si="4"/>
        <v>0.93313986990003561</v>
      </c>
      <c r="S24" s="96">
        <f t="shared" si="5"/>
        <v>0</v>
      </c>
    </row>
    <row r="25" spans="1:19" ht="15" x14ac:dyDescent="0.25">
      <c r="A25" s="2" t="s">
        <v>148</v>
      </c>
      <c r="B25" s="2" t="s">
        <v>148</v>
      </c>
      <c r="C25" s="268">
        <v>486.47362999999996</v>
      </c>
      <c r="D25" s="142">
        <v>469.27833333333331</v>
      </c>
      <c r="E25" s="142">
        <v>495.54421666666661</v>
      </c>
      <c r="F25" s="287">
        <v>483.76539333333329</v>
      </c>
      <c r="G25" s="107"/>
      <c r="H25" s="267">
        <v>6.0119999999999996</v>
      </c>
      <c r="I25" s="270">
        <v>6.01</v>
      </c>
      <c r="J25" s="270">
        <v>6.0019999999999998</v>
      </c>
      <c r="K25" s="284">
        <v>6.0079999999999991</v>
      </c>
      <c r="L25" s="107"/>
      <c r="M25" s="307">
        <f t="shared" si="2"/>
        <v>80.917104125083171</v>
      </c>
      <c r="N25" s="308">
        <f t="shared" si="0"/>
        <v>78.08291735995563</v>
      </c>
      <c r="O25" s="308">
        <f t="shared" si="1"/>
        <v>82.563181717205367</v>
      </c>
      <c r="P25" s="311">
        <f t="shared" si="3"/>
        <v>80.521067734081399</v>
      </c>
      <c r="Q25" s="107"/>
      <c r="R25" s="113">
        <f t="shared" si="4"/>
        <v>0.65135175453381244</v>
      </c>
      <c r="S25" s="96">
        <f t="shared" si="5"/>
        <v>0</v>
      </c>
    </row>
    <row r="26" spans="1:19" ht="15" x14ac:dyDescent="0.25">
      <c r="A26" s="2" t="s">
        <v>149</v>
      </c>
      <c r="B26" s="2" t="s">
        <v>149</v>
      </c>
      <c r="C26" s="268">
        <v>52.095123333333326</v>
      </c>
      <c r="D26" s="142">
        <v>55.066019999999995</v>
      </c>
      <c r="E26" s="142">
        <v>31.882896666666667</v>
      </c>
      <c r="F26" s="287">
        <v>46.348013333333334</v>
      </c>
      <c r="G26" s="107"/>
      <c r="H26" s="267">
        <v>1.8740000000000001</v>
      </c>
      <c r="I26" s="270">
        <v>1.867</v>
      </c>
      <c r="J26" s="270">
        <v>1.8660000000000001</v>
      </c>
      <c r="K26" s="284">
        <v>1.869</v>
      </c>
      <c r="L26" s="107"/>
      <c r="M26" s="307">
        <f t="shared" si="2"/>
        <v>27.798891853432938</v>
      </c>
      <c r="N26" s="308">
        <f t="shared" si="0"/>
        <v>29.494386716657736</v>
      </c>
      <c r="O26" s="308">
        <f t="shared" si="1"/>
        <v>17.086225437656307</v>
      </c>
      <c r="P26" s="311">
        <f t="shared" si="3"/>
        <v>24.79316800258233</v>
      </c>
      <c r="Q26" s="107"/>
      <c r="R26" s="113">
        <f t="shared" si="4"/>
        <v>0.20055712043294618</v>
      </c>
      <c r="S26" s="96">
        <f t="shared" si="5"/>
        <v>1</v>
      </c>
    </row>
    <row r="27" spans="1:19" ht="15" x14ac:dyDescent="0.25">
      <c r="A27" s="2" t="s">
        <v>150</v>
      </c>
      <c r="B27" s="2" t="s">
        <v>150</v>
      </c>
      <c r="C27" s="268">
        <v>1750.8268733333337</v>
      </c>
      <c r="D27" s="142">
        <v>1841.9901466666668</v>
      </c>
      <c r="E27" s="142">
        <v>2079.918668888889</v>
      </c>
      <c r="F27" s="287">
        <v>1890.9118962962966</v>
      </c>
      <c r="G27" s="107"/>
      <c r="H27" s="267">
        <v>12.116</v>
      </c>
      <c r="I27" s="270">
        <v>12.037000000000001</v>
      </c>
      <c r="J27" s="270">
        <v>11.991</v>
      </c>
      <c r="K27" s="284">
        <v>12.048</v>
      </c>
      <c r="L27" s="107"/>
      <c r="M27" s="307">
        <f t="shared" si="2"/>
        <v>144.50535435237154</v>
      </c>
      <c r="N27" s="308">
        <f t="shared" si="0"/>
        <v>153.02734457644485</v>
      </c>
      <c r="O27" s="308">
        <f t="shared" si="1"/>
        <v>173.45664822691094</v>
      </c>
      <c r="P27" s="311">
        <f t="shared" si="3"/>
        <v>156.99644905190911</v>
      </c>
      <c r="Q27" s="107"/>
      <c r="R27" s="113">
        <f t="shared" si="4"/>
        <v>1.2699771056594757</v>
      </c>
      <c r="S27" s="96">
        <f t="shared" si="5"/>
        <v>0</v>
      </c>
    </row>
    <row r="28" spans="1:19" ht="15" x14ac:dyDescent="0.25">
      <c r="A28" s="2" t="s">
        <v>151</v>
      </c>
      <c r="B28" s="2" t="s">
        <v>151</v>
      </c>
      <c r="C28" s="268">
        <v>159.17275333333333</v>
      </c>
      <c r="D28" s="142">
        <v>167.48478333333333</v>
      </c>
      <c r="E28" s="142">
        <v>211.25302666666664</v>
      </c>
      <c r="F28" s="287">
        <v>179.30352111111111</v>
      </c>
      <c r="G28" s="107"/>
      <c r="H28" s="267">
        <v>3.669</v>
      </c>
      <c r="I28" s="270">
        <v>3.6720000000000002</v>
      </c>
      <c r="J28" s="270">
        <v>3.673</v>
      </c>
      <c r="K28" s="284">
        <v>3.6713333333333331</v>
      </c>
      <c r="L28" s="107"/>
      <c r="M28" s="307">
        <f t="shared" si="2"/>
        <v>43.383143454165527</v>
      </c>
      <c r="N28" s="308">
        <f t="shared" si="0"/>
        <v>45.611324437182276</v>
      </c>
      <c r="O28" s="308">
        <f t="shared" si="1"/>
        <v>57.515117524276242</v>
      </c>
      <c r="P28" s="311">
        <f t="shared" si="3"/>
        <v>48.836528471874679</v>
      </c>
      <c r="Q28" s="107"/>
      <c r="R28" s="113">
        <f t="shared" si="4"/>
        <v>0.39504889093804507</v>
      </c>
      <c r="S28" s="96">
        <f t="shared" si="5"/>
        <v>1</v>
      </c>
    </row>
    <row r="29" spans="1:19" ht="15" x14ac:dyDescent="0.25">
      <c r="A29" s="2" t="s">
        <v>152</v>
      </c>
      <c r="B29" s="2" t="s">
        <v>152</v>
      </c>
      <c r="C29" s="268">
        <v>2795.3046666666664</v>
      </c>
      <c r="D29" s="142">
        <v>2448.7763333333337</v>
      </c>
      <c r="E29" s="142">
        <v>1670.1083333333333</v>
      </c>
      <c r="F29" s="287">
        <v>2304.7297777777781</v>
      </c>
      <c r="G29" s="107"/>
      <c r="H29" s="267">
        <v>9.0670000000000002</v>
      </c>
      <c r="I29" s="270">
        <v>9.2100000000000009</v>
      </c>
      <c r="J29" s="270">
        <v>9.3539999999999992</v>
      </c>
      <c r="K29" s="284">
        <v>9.2103333333333328</v>
      </c>
      <c r="L29" s="107"/>
      <c r="M29" s="307">
        <f t="shared" si="2"/>
        <v>308.29432741443327</v>
      </c>
      <c r="N29" s="308">
        <f t="shared" si="0"/>
        <v>265.88233803836414</v>
      </c>
      <c r="O29" s="308">
        <f t="shared" si="1"/>
        <v>178.54482930653555</v>
      </c>
      <c r="P29" s="311">
        <f t="shared" si="3"/>
        <v>250.90716491977764</v>
      </c>
      <c r="Q29" s="107"/>
      <c r="R29" s="113">
        <f t="shared" si="4"/>
        <v>2.0296405238355879</v>
      </c>
      <c r="S29" s="96">
        <f t="shared" si="5"/>
        <v>1</v>
      </c>
    </row>
    <row r="30" spans="1:19" ht="15" x14ac:dyDescent="0.25">
      <c r="A30" s="2" t="s">
        <v>153</v>
      </c>
      <c r="B30" s="2" t="s">
        <v>248</v>
      </c>
      <c r="C30" s="268">
        <v>80.292596666666668</v>
      </c>
      <c r="D30" s="142">
        <v>90.388000000000005</v>
      </c>
      <c r="E30" s="142">
        <v>97.549153333333322</v>
      </c>
      <c r="F30" s="287">
        <v>89.40991666666666</v>
      </c>
      <c r="G30" s="107"/>
      <c r="H30" s="267">
        <v>1.5289999999999999</v>
      </c>
      <c r="I30" s="270">
        <v>1.5449999999999999</v>
      </c>
      <c r="J30" s="270">
        <v>1.5449999999999999</v>
      </c>
      <c r="K30" s="284">
        <v>1.5396666666666665</v>
      </c>
      <c r="L30" s="107"/>
      <c r="M30" s="307">
        <f t="shared" si="2"/>
        <v>52.51314366688468</v>
      </c>
      <c r="N30" s="308">
        <f t="shared" si="0"/>
        <v>58.50355987055017</v>
      </c>
      <c r="O30" s="308">
        <f t="shared" si="1"/>
        <v>63.138610571736784</v>
      </c>
      <c r="P30" s="311">
        <f t="shared" si="3"/>
        <v>58.051771369723873</v>
      </c>
      <c r="Q30" s="107"/>
      <c r="R30" s="113">
        <f t="shared" si="4"/>
        <v>0.46959291772358108</v>
      </c>
      <c r="S30" s="96">
        <f t="shared" si="5"/>
        <v>1</v>
      </c>
    </row>
    <row r="31" spans="1:19" ht="15" x14ac:dyDescent="0.25">
      <c r="A31" s="2" t="s">
        <v>198</v>
      </c>
      <c r="B31" s="2" t="s">
        <v>249</v>
      </c>
      <c r="C31" s="268">
        <v>196333.33333333334</v>
      </c>
      <c r="D31" s="142">
        <v>211333.33333333334</v>
      </c>
      <c r="E31" s="142">
        <v>258666.66666666666</v>
      </c>
      <c r="F31" s="287">
        <v>222111.11111111112</v>
      </c>
      <c r="G31" s="107"/>
      <c r="H31" s="267">
        <v>1604.0730000000001</v>
      </c>
      <c r="I31" s="270">
        <v>1608.0419999999999</v>
      </c>
      <c r="J31" s="270">
        <v>1609.9449999999999</v>
      </c>
      <c r="K31" s="284">
        <v>1607.3533333333332</v>
      </c>
      <c r="L31" s="107"/>
      <c r="M31" s="307">
        <f t="shared" si="2"/>
        <v>122.39675708856974</v>
      </c>
      <c r="N31" s="308">
        <f t="shared" si="0"/>
        <v>131.42276963744314</v>
      </c>
      <c r="O31" s="308">
        <f t="shared" si="1"/>
        <v>160.66801453879896</v>
      </c>
      <c r="P31" s="311">
        <f t="shared" si="3"/>
        <v>138.16251375493729</v>
      </c>
      <c r="Q31" s="107"/>
      <c r="R31" s="113">
        <f t="shared" si="4"/>
        <v>1.1176254647079173</v>
      </c>
      <c r="S31" s="96">
        <f t="shared" si="5"/>
        <v>0</v>
      </c>
    </row>
    <row r="32" spans="1:19" ht="15" x14ac:dyDescent="0.25">
      <c r="A32" s="2" t="s">
        <v>154</v>
      </c>
      <c r="B32" s="2" t="s">
        <v>154</v>
      </c>
      <c r="C32" s="268">
        <v>18.17925</v>
      </c>
      <c r="D32" s="142">
        <v>23.242833333333333</v>
      </c>
      <c r="E32" s="142">
        <v>28.744833333333332</v>
      </c>
      <c r="F32" s="287">
        <v>23.388972222222222</v>
      </c>
      <c r="G32" s="107"/>
      <c r="H32" s="267">
        <v>0.36799999999999999</v>
      </c>
      <c r="I32" s="270">
        <v>0.36799999999999999</v>
      </c>
      <c r="J32" s="270">
        <v>0.36799999999999999</v>
      </c>
      <c r="K32" s="284">
        <v>0.36800000000000005</v>
      </c>
      <c r="L32" s="107"/>
      <c r="M32" s="307">
        <f t="shared" si="2"/>
        <v>49.400135869565219</v>
      </c>
      <c r="N32" s="308">
        <f t="shared" si="0"/>
        <v>63.159873188405797</v>
      </c>
      <c r="O32" s="308">
        <f t="shared" si="1"/>
        <v>78.110960144927532</v>
      </c>
      <c r="P32" s="311">
        <f t="shared" si="3"/>
        <v>63.55698973429952</v>
      </c>
      <c r="Q32" s="107"/>
      <c r="R32" s="113">
        <f t="shared" si="4"/>
        <v>0.51412578026211864</v>
      </c>
      <c r="S32" s="96">
        <f t="shared" si="5"/>
        <v>0</v>
      </c>
    </row>
    <row r="33" spans="1:19" ht="15" x14ac:dyDescent="0.25">
      <c r="A33" s="2" t="s">
        <v>155</v>
      </c>
      <c r="B33" s="2" t="s">
        <v>155</v>
      </c>
      <c r="C33" s="268">
        <v>73.718333333333334</v>
      </c>
      <c r="D33" s="142">
        <v>71.364999999999995</v>
      </c>
      <c r="E33" s="142">
        <v>89.429199999999994</v>
      </c>
      <c r="F33" s="287">
        <v>78.170844444444427</v>
      </c>
      <c r="G33" s="107"/>
      <c r="H33" s="267">
        <v>1.5549999999999999</v>
      </c>
      <c r="I33" s="270">
        <v>1.5680000000000001</v>
      </c>
      <c r="J33" s="270">
        <v>1.5820000000000001</v>
      </c>
      <c r="K33" s="284">
        <v>1.5683333333333334</v>
      </c>
      <c r="L33" s="107"/>
      <c r="M33" s="307">
        <f t="shared" si="2"/>
        <v>47.407288317256167</v>
      </c>
      <c r="N33" s="308">
        <f t="shared" si="0"/>
        <v>45.513392857142854</v>
      </c>
      <c r="O33" s="308">
        <f t="shared" si="1"/>
        <v>56.529203539823001</v>
      </c>
      <c r="P33" s="311">
        <f t="shared" si="3"/>
        <v>49.81662823807401</v>
      </c>
      <c r="Q33" s="107"/>
      <c r="R33" s="113">
        <f t="shared" si="4"/>
        <v>0.40297712289393983</v>
      </c>
      <c r="S33" s="96">
        <f t="shared" si="5"/>
        <v>1</v>
      </c>
    </row>
    <row r="34" spans="1:19" ht="15" x14ac:dyDescent="0.25">
      <c r="A34" s="2" t="s">
        <v>199</v>
      </c>
      <c r="B34" s="2" t="s">
        <v>199</v>
      </c>
      <c r="C34" s="268">
        <v>12350.352999999999</v>
      </c>
      <c r="D34" s="142">
        <v>11538.573333333334</v>
      </c>
      <c r="E34" s="142">
        <v>10283.249666666667</v>
      </c>
      <c r="F34" s="287">
        <v>11390.725333333334</v>
      </c>
      <c r="G34" s="107"/>
      <c r="H34" s="267">
        <v>49.484000000000002</v>
      </c>
      <c r="I34" s="270">
        <v>48.514000000000003</v>
      </c>
      <c r="J34" s="270">
        <v>48.911000000000001</v>
      </c>
      <c r="K34" s="284">
        <v>48.969666666666662</v>
      </c>
      <c r="L34" s="107"/>
      <c r="M34" s="307">
        <f t="shared" si="2"/>
        <v>249.58275402150187</v>
      </c>
      <c r="N34" s="308">
        <f t="shared" si="0"/>
        <v>237.84007365571449</v>
      </c>
      <c r="O34" s="308">
        <f t="shared" si="1"/>
        <v>210.24411005022728</v>
      </c>
      <c r="P34" s="311">
        <f t="shared" si="3"/>
        <v>232.55564590914787</v>
      </c>
      <c r="Q34" s="107"/>
      <c r="R34" s="113">
        <f t="shared" si="4"/>
        <v>1.881191249101555</v>
      </c>
      <c r="S34" s="96">
        <f t="shared" si="5"/>
        <v>1</v>
      </c>
    </row>
    <row r="35" spans="1:19" ht="15" x14ac:dyDescent="0.25">
      <c r="A35" s="2" t="s">
        <v>156</v>
      </c>
      <c r="B35" s="2" t="s">
        <v>156</v>
      </c>
      <c r="C35" s="268">
        <v>1292.7570966666667</v>
      </c>
      <c r="D35" s="142">
        <v>1020.9399466666666</v>
      </c>
      <c r="E35" s="142">
        <v>1776.43075</v>
      </c>
      <c r="F35" s="287">
        <v>1363.3759311111112</v>
      </c>
      <c r="G35" s="107"/>
      <c r="H35" s="267">
        <v>10.429</v>
      </c>
      <c r="I35" s="270">
        <v>10.544</v>
      </c>
      <c r="J35" s="270">
        <v>10.739000000000001</v>
      </c>
      <c r="K35" s="284">
        <v>10.570666666666666</v>
      </c>
      <c r="L35" s="107"/>
      <c r="M35" s="307">
        <f t="shared" si="2"/>
        <v>123.95791510851153</v>
      </c>
      <c r="N35" s="308">
        <f t="shared" si="0"/>
        <v>96.826626201315122</v>
      </c>
      <c r="O35" s="308">
        <f t="shared" si="1"/>
        <v>165.41863767576123</v>
      </c>
      <c r="P35" s="311">
        <f t="shared" si="3"/>
        <v>128.73439299519598</v>
      </c>
      <c r="Q35" s="107"/>
      <c r="R35" s="113">
        <f t="shared" si="4"/>
        <v>1.0413594243829836</v>
      </c>
      <c r="S35" s="96">
        <f t="shared" si="5"/>
        <v>0</v>
      </c>
    </row>
    <row r="36" spans="1:19" ht="15" x14ac:dyDescent="0.25">
      <c r="A36" s="2" t="s">
        <v>157</v>
      </c>
      <c r="B36" s="2" t="s">
        <v>157</v>
      </c>
      <c r="C36" s="268">
        <v>1403.9901425991586</v>
      </c>
      <c r="D36" s="142">
        <v>1507.0621021558084</v>
      </c>
      <c r="E36" s="142">
        <v>1177.9624815870609</v>
      </c>
      <c r="F36" s="287">
        <v>1363.0049087806758</v>
      </c>
      <c r="G36" s="107"/>
      <c r="H36" s="267">
        <v>3.4920683700440529</v>
      </c>
      <c r="I36" s="270">
        <v>3.50752</v>
      </c>
      <c r="J36" s="270">
        <v>3.5230399999999999</v>
      </c>
      <c r="K36" s="284">
        <v>3.5075427900146843</v>
      </c>
      <c r="L36" s="107"/>
      <c r="M36" s="307">
        <f t="shared" si="2"/>
        <v>402.05116103767665</v>
      </c>
      <c r="N36" s="308">
        <f t="shared" si="0"/>
        <v>429.66600394461284</v>
      </c>
      <c r="O36" s="308">
        <f t="shared" si="1"/>
        <v>334.35966710200876</v>
      </c>
      <c r="P36" s="311">
        <f t="shared" si="3"/>
        <v>388.69227736143267</v>
      </c>
      <c r="Q36" s="107"/>
      <c r="R36" s="113">
        <f t="shared" si="4"/>
        <v>3.1442131104025743</v>
      </c>
      <c r="S36" s="96">
        <f t="shared" si="5"/>
        <v>1</v>
      </c>
    </row>
    <row r="37" spans="1:19" ht="15" x14ac:dyDescent="0.25">
      <c r="A37" s="2" t="s">
        <v>158</v>
      </c>
      <c r="B37" s="2" t="s">
        <v>158</v>
      </c>
      <c r="C37" s="268">
        <v>3241.1080000000002</v>
      </c>
      <c r="D37" s="142">
        <v>3090.8423333333335</v>
      </c>
      <c r="E37" s="142">
        <v>3249.9646666666663</v>
      </c>
      <c r="F37" s="287">
        <v>3193.9716666666668</v>
      </c>
      <c r="G37" s="107"/>
      <c r="H37" s="267">
        <v>23.088000000000001</v>
      </c>
      <c r="I37" s="270">
        <v>23.134</v>
      </c>
      <c r="J37" s="270">
        <v>23.163</v>
      </c>
      <c r="K37" s="284">
        <v>23.128333333333334</v>
      </c>
      <c r="L37" s="107"/>
      <c r="M37" s="307">
        <f t="shared" si="2"/>
        <v>140.38063063063063</v>
      </c>
      <c r="N37" s="308">
        <f t="shared" si="0"/>
        <v>133.60604881703699</v>
      </c>
      <c r="O37" s="308">
        <f t="shared" si="1"/>
        <v>140.30845169739095</v>
      </c>
      <c r="P37" s="311">
        <f t="shared" si="3"/>
        <v>138.09837704835286</v>
      </c>
      <c r="Q37" s="107"/>
      <c r="R37" s="113">
        <f t="shared" si="4"/>
        <v>1.1171066494768307</v>
      </c>
      <c r="S37" s="96">
        <f t="shared" si="5"/>
        <v>0</v>
      </c>
    </row>
    <row r="38" spans="1:19" ht="15" x14ac:dyDescent="0.25">
      <c r="A38" s="2" t="s">
        <v>159</v>
      </c>
      <c r="B38" s="2" t="s">
        <v>159</v>
      </c>
      <c r="C38" s="268">
        <v>419.75817999999998</v>
      </c>
      <c r="D38" s="142">
        <v>442.96249999999998</v>
      </c>
      <c r="E38" s="142">
        <v>416.22369333333336</v>
      </c>
      <c r="F38" s="287">
        <v>426.31479111111111</v>
      </c>
      <c r="G38" s="107"/>
      <c r="H38" s="267">
        <v>3.1379999999999999</v>
      </c>
      <c r="I38" s="270">
        <v>3.1379999999999999</v>
      </c>
      <c r="J38" s="270">
        <v>3.1379999999999999</v>
      </c>
      <c r="K38" s="284">
        <v>3.1379999999999999</v>
      </c>
      <c r="L38" s="107"/>
      <c r="M38" s="307">
        <f t="shared" si="2"/>
        <v>133.76615041427661</v>
      </c>
      <c r="N38" s="308">
        <f t="shared" si="0"/>
        <v>141.16077119184195</v>
      </c>
      <c r="O38" s="308">
        <f t="shared" si="1"/>
        <v>132.63980029742936</v>
      </c>
      <c r="P38" s="311">
        <f t="shared" si="3"/>
        <v>135.8555739678493</v>
      </c>
      <c r="Q38" s="107"/>
      <c r="R38" s="113">
        <f t="shared" si="4"/>
        <v>1.0989641463696407</v>
      </c>
      <c r="S38" s="96">
        <f t="shared" si="5"/>
        <v>0</v>
      </c>
    </row>
    <row r="39" spans="1:19" ht="15" x14ac:dyDescent="0.25">
      <c r="A39" s="2" t="s">
        <v>200</v>
      </c>
      <c r="B39" s="2" t="s">
        <v>160</v>
      </c>
      <c r="C39" s="268">
        <v>714.79654000000005</v>
      </c>
      <c r="D39" s="142">
        <v>716.19588333333343</v>
      </c>
      <c r="E39" s="142">
        <v>822.27226666666661</v>
      </c>
      <c r="F39" s="287">
        <v>751.08822999999995</v>
      </c>
      <c r="G39" s="107"/>
      <c r="H39" s="267">
        <v>6.4109999999999996</v>
      </c>
      <c r="I39" s="270">
        <v>6.3470000000000004</v>
      </c>
      <c r="J39" s="270">
        <v>6.3369999999999997</v>
      </c>
      <c r="K39" s="284">
        <v>6.3649999999999993</v>
      </c>
      <c r="L39" s="107"/>
      <c r="M39" s="307">
        <f t="shared" si="2"/>
        <v>111.49532678209329</v>
      </c>
      <c r="N39" s="308">
        <f t="shared" si="0"/>
        <v>112.84006354708262</v>
      </c>
      <c r="O39" s="308">
        <f t="shared" si="1"/>
        <v>129.75734048708642</v>
      </c>
      <c r="P39" s="311">
        <f t="shared" si="3"/>
        <v>118.03091027208745</v>
      </c>
      <c r="Q39" s="107"/>
      <c r="R39" s="113">
        <f t="shared" si="4"/>
        <v>0.95477671444745416</v>
      </c>
      <c r="S39" s="96">
        <f t="shared" si="5"/>
        <v>0</v>
      </c>
    </row>
    <row r="40" spans="1:19" ht="15" x14ac:dyDescent="0.25">
      <c r="A40" s="2" t="s">
        <v>161</v>
      </c>
      <c r="B40" s="2" t="s">
        <v>161</v>
      </c>
      <c r="C40" s="268">
        <v>1586.5296866666663</v>
      </c>
      <c r="D40" s="142">
        <v>1674.219323333333</v>
      </c>
      <c r="E40" s="142">
        <v>1574.5875599999997</v>
      </c>
      <c r="F40" s="287">
        <v>1611.7788566666666</v>
      </c>
      <c r="G40" s="107"/>
      <c r="H40" s="267">
        <v>26.988</v>
      </c>
      <c r="I40" s="270">
        <v>26.988</v>
      </c>
      <c r="J40" s="270">
        <v>26.991</v>
      </c>
      <c r="K40" s="284">
        <v>26.989000000000001</v>
      </c>
      <c r="L40" s="107"/>
      <c r="M40" s="307">
        <f t="shared" si="2"/>
        <v>58.786486092584347</v>
      </c>
      <c r="N40" s="308">
        <f t="shared" si="0"/>
        <v>62.035694506200279</v>
      </c>
      <c r="O40" s="308">
        <f t="shared" si="1"/>
        <v>58.337503612315203</v>
      </c>
      <c r="P40" s="311">
        <f t="shared" si="3"/>
        <v>59.719894737033279</v>
      </c>
      <c r="Q40" s="107"/>
      <c r="R40" s="113">
        <f t="shared" si="4"/>
        <v>0.48308671646037982</v>
      </c>
      <c r="S40" s="96">
        <f t="shared" si="5"/>
        <v>1</v>
      </c>
    </row>
    <row r="41" spans="1:19" ht="15" x14ac:dyDescent="0.25">
      <c r="A41" s="2" t="s">
        <v>162</v>
      </c>
      <c r="B41" s="2" t="s">
        <v>162</v>
      </c>
      <c r="C41" s="268">
        <v>707.95983026666659</v>
      </c>
      <c r="D41" s="142">
        <v>913.09659666666664</v>
      </c>
      <c r="E41" s="142">
        <v>1230.9544866666665</v>
      </c>
      <c r="F41" s="287">
        <v>950.67030453333325</v>
      </c>
      <c r="G41" s="107"/>
      <c r="H41" s="267">
        <v>9.7249999999999996</v>
      </c>
      <c r="I41" s="270">
        <v>9.7080000000000002</v>
      </c>
      <c r="J41" s="270">
        <v>9.7189999999999994</v>
      </c>
      <c r="K41" s="284">
        <v>9.7173333333333343</v>
      </c>
      <c r="L41" s="107"/>
      <c r="M41" s="307">
        <f t="shared" si="2"/>
        <v>72.797925991431015</v>
      </c>
      <c r="N41" s="308">
        <f t="shared" si="0"/>
        <v>94.056097720093391</v>
      </c>
      <c r="O41" s="308">
        <f t="shared" si="1"/>
        <v>126.6544383852934</v>
      </c>
      <c r="P41" s="311">
        <f t="shared" si="3"/>
        <v>97.836154032272603</v>
      </c>
      <c r="Q41" s="107"/>
      <c r="R41" s="113">
        <f t="shared" si="4"/>
        <v>0.79141710833012824</v>
      </c>
      <c r="S41" s="96">
        <f t="shared" si="5"/>
        <v>0</v>
      </c>
    </row>
    <row r="42" spans="1:19" ht="15" x14ac:dyDescent="0.25">
      <c r="A42" s="2" t="s">
        <v>163</v>
      </c>
      <c r="B42" s="2" t="s">
        <v>250</v>
      </c>
      <c r="C42" s="268">
        <v>2588.6676266666655</v>
      </c>
      <c r="D42" s="142">
        <v>2488.095483333333</v>
      </c>
      <c r="E42" s="142">
        <v>1050.7679599999997</v>
      </c>
      <c r="F42" s="287">
        <v>2042.5103566666658</v>
      </c>
      <c r="G42" s="107"/>
      <c r="H42" s="267">
        <v>8.4770000000000003</v>
      </c>
      <c r="I42" s="270">
        <v>8.4770000000000003</v>
      </c>
      <c r="J42" s="270">
        <v>8.4770000000000003</v>
      </c>
      <c r="K42" s="284">
        <v>8.4770000000000003</v>
      </c>
      <c r="L42" s="107"/>
      <c r="M42" s="307">
        <f t="shared" si="2"/>
        <v>305.37544257009148</v>
      </c>
      <c r="N42" s="308">
        <f t="shared" si="0"/>
        <v>293.51132279501394</v>
      </c>
      <c r="O42" s="308">
        <f t="shared" si="1"/>
        <v>123.95516810192281</v>
      </c>
      <c r="P42" s="311">
        <f t="shared" si="3"/>
        <v>240.94731115567609</v>
      </c>
      <c r="Q42" s="107"/>
      <c r="R42" s="113">
        <f t="shared" si="4"/>
        <v>1.9490731840485385</v>
      </c>
      <c r="S42" s="96">
        <f t="shared" si="5"/>
        <v>1</v>
      </c>
    </row>
    <row r="43" spans="1:19" ht="15" x14ac:dyDescent="0.25">
      <c r="A43" s="2" t="s">
        <v>164</v>
      </c>
      <c r="B43" s="2" t="s">
        <v>164</v>
      </c>
      <c r="C43" s="268">
        <v>2353.9562299999998</v>
      </c>
      <c r="D43" s="142">
        <v>2421.4944266666671</v>
      </c>
      <c r="E43" s="142">
        <v>2204.9701499999992</v>
      </c>
      <c r="F43" s="287">
        <v>2326.8069355555554</v>
      </c>
      <c r="G43" s="107"/>
      <c r="H43" s="267">
        <v>24.765999999999998</v>
      </c>
      <c r="I43" s="270">
        <v>24.821999999999999</v>
      </c>
      <c r="J43" s="270">
        <v>24.824000000000002</v>
      </c>
      <c r="K43" s="284">
        <v>24.803999999999998</v>
      </c>
      <c r="L43" s="107"/>
      <c r="M43" s="307">
        <f t="shared" si="2"/>
        <v>95.047897520794635</v>
      </c>
      <c r="N43" s="308">
        <f t="shared" si="0"/>
        <v>97.554364139338773</v>
      </c>
      <c r="O43" s="308">
        <f t="shared" si="1"/>
        <v>88.82412786013532</v>
      </c>
      <c r="P43" s="311">
        <f t="shared" si="3"/>
        <v>93.808796506756252</v>
      </c>
      <c r="Q43" s="107"/>
      <c r="R43" s="113">
        <f t="shared" si="4"/>
        <v>0.75883897115187871</v>
      </c>
      <c r="S43" s="96">
        <f t="shared" si="5"/>
        <v>0</v>
      </c>
    </row>
    <row r="44" spans="1:19" ht="15" x14ac:dyDescent="0.25">
      <c r="A44" s="2" t="s">
        <v>165</v>
      </c>
      <c r="B44" s="2" t="s">
        <v>165</v>
      </c>
      <c r="C44" s="268">
        <v>256.33699999999999</v>
      </c>
      <c r="D44" s="142">
        <v>465.27076333333338</v>
      </c>
      <c r="E44" s="142">
        <v>492.69905</v>
      </c>
      <c r="F44" s="287">
        <v>404.76893777777781</v>
      </c>
      <c r="G44" s="107"/>
      <c r="H44" s="267">
        <v>4.774</v>
      </c>
      <c r="I44" s="270">
        <v>4.774</v>
      </c>
      <c r="J44" s="270">
        <v>4.774</v>
      </c>
      <c r="K44" s="284">
        <v>4.774</v>
      </c>
      <c r="L44" s="107"/>
      <c r="M44" s="307">
        <f t="shared" si="2"/>
        <v>53.694386258902384</v>
      </c>
      <c r="N44" s="308">
        <f t="shared" si="0"/>
        <v>97.459313643345908</v>
      </c>
      <c r="O44" s="308">
        <f t="shared" si="1"/>
        <v>103.20466066191872</v>
      </c>
      <c r="P44" s="311">
        <f t="shared" si="3"/>
        <v>84.786120188055676</v>
      </c>
      <c r="Q44" s="107"/>
      <c r="R44" s="113">
        <f t="shared" si="4"/>
        <v>0.68585265569236786</v>
      </c>
      <c r="S44" s="96">
        <f t="shared" si="5"/>
        <v>0</v>
      </c>
    </row>
    <row r="45" spans="1:19" ht="15" x14ac:dyDescent="0.25">
      <c r="A45" s="2" t="s">
        <v>166</v>
      </c>
      <c r="B45" s="2" t="s">
        <v>166</v>
      </c>
      <c r="C45" s="268">
        <v>1082.1640199999997</v>
      </c>
      <c r="D45" s="142">
        <v>1042.6837699999999</v>
      </c>
      <c r="E45" s="142">
        <v>1120.7033566666667</v>
      </c>
      <c r="F45" s="287">
        <v>1081.8503822222222</v>
      </c>
      <c r="G45" s="107"/>
      <c r="H45" s="267">
        <v>10.443</v>
      </c>
      <c r="I45" s="270">
        <v>10.443</v>
      </c>
      <c r="J45" s="270">
        <v>10.443</v>
      </c>
      <c r="K45" s="284">
        <v>10.443</v>
      </c>
      <c r="L45" s="107"/>
      <c r="M45" s="307">
        <f t="shared" si="2"/>
        <v>103.6257799482907</v>
      </c>
      <c r="N45" s="308">
        <f t="shared" si="0"/>
        <v>99.845233170544859</v>
      </c>
      <c r="O45" s="308">
        <f t="shared" si="1"/>
        <v>107.31622681860257</v>
      </c>
      <c r="P45" s="311">
        <f t="shared" si="3"/>
        <v>103.59574664581271</v>
      </c>
      <c r="Q45" s="107"/>
      <c r="R45" s="113">
        <f t="shared" si="4"/>
        <v>0.83800765736033522</v>
      </c>
      <c r="S45" s="96">
        <f t="shared" si="5"/>
        <v>0</v>
      </c>
    </row>
    <row r="46" spans="1:19" ht="15" x14ac:dyDescent="0.25">
      <c r="A46" s="2" t="s">
        <v>167</v>
      </c>
      <c r="B46" s="2" t="s">
        <v>167</v>
      </c>
      <c r="C46" s="268">
        <v>229.81692333333334</v>
      </c>
      <c r="D46" s="142">
        <v>257.33266666666668</v>
      </c>
      <c r="E46" s="142">
        <v>264.80237666666665</v>
      </c>
      <c r="F46" s="287">
        <v>250.65065555555555</v>
      </c>
      <c r="G46" s="107"/>
      <c r="H46" s="267">
        <v>3.02</v>
      </c>
      <c r="I46" s="270">
        <v>3.03</v>
      </c>
      <c r="J46" s="270">
        <v>3.036</v>
      </c>
      <c r="K46" s="284">
        <v>3.0286666666666666</v>
      </c>
      <c r="L46" s="107"/>
      <c r="M46" s="307">
        <f t="shared" si="2"/>
        <v>76.098318984547461</v>
      </c>
      <c r="N46" s="308">
        <f t="shared" si="0"/>
        <v>84.92827282728274</v>
      </c>
      <c r="O46" s="308">
        <f t="shared" si="1"/>
        <v>87.220809178743949</v>
      </c>
      <c r="P46" s="311">
        <f t="shared" si="3"/>
        <v>82.749133663524717</v>
      </c>
      <c r="Q46" s="107"/>
      <c r="R46" s="113">
        <f t="shared" si="4"/>
        <v>0.66937504574441398</v>
      </c>
      <c r="S46" s="96">
        <f t="shared" si="5"/>
        <v>0</v>
      </c>
    </row>
    <row r="47" spans="1:19" ht="15" x14ac:dyDescent="0.25">
      <c r="A47" s="2" t="s">
        <v>168</v>
      </c>
      <c r="B47" s="2" t="s">
        <v>251</v>
      </c>
      <c r="C47" s="268">
        <v>1799.8599767396965</v>
      </c>
      <c r="D47" s="142">
        <v>1703.4326448308584</v>
      </c>
      <c r="E47" s="142">
        <v>2392.0822350377293</v>
      </c>
      <c r="F47" s="287">
        <v>1965.1249522027613</v>
      </c>
      <c r="G47" s="107"/>
      <c r="H47" s="267">
        <v>8.3552000000000124</v>
      </c>
      <c r="I47" s="270">
        <v>8.4429999999999996</v>
      </c>
      <c r="J47" s="270">
        <v>8.5307999999999886</v>
      </c>
      <c r="K47" s="284">
        <v>8.4429999999999996</v>
      </c>
      <c r="L47" s="107"/>
      <c r="M47" s="307">
        <f t="shared" si="2"/>
        <v>215.41794053280518</v>
      </c>
      <c r="N47" s="308">
        <f t="shared" si="0"/>
        <v>201.75679791908783</v>
      </c>
      <c r="O47" s="308">
        <f t="shared" si="1"/>
        <v>280.40538226634459</v>
      </c>
      <c r="P47" s="311">
        <f t="shared" si="3"/>
        <v>232.5267069060792</v>
      </c>
      <c r="Q47" s="107"/>
      <c r="R47" s="113">
        <f t="shared" si="4"/>
        <v>1.8809571554543434</v>
      </c>
      <c r="S47" s="96">
        <f t="shared" si="5"/>
        <v>1</v>
      </c>
    </row>
    <row r="48" spans="1:19" ht="15" x14ac:dyDescent="0.25">
      <c r="A48" s="2" t="s">
        <v>169</v>
      </c>
      <c r="B48" s="2" t="s">
        <v>169</v>
      </c>
      <c r="C48" s="268">
        <v>116.20163000000001</v>
      </c>
      <c r="D48" s="142">
        <v>147.92698666666666</v>
      </c>
      <c r="E48" s="142">
        <v>179.67563333333331</v>
      </c>
      <c r="F48" s="287">
        <v>147.93475000000001</v>
      </c>
      <c r="G48" s="107"/>
      <c r="H48" s="267">
        <v>1.726</v>
      </c>
      <c r="I48" s="270">
        <v>1.726</v>
      </c>
      <c r="J48" s="270">
        <v>1.7070000000000001</v>
      </c>
      <c r="K48" s="284">
        <v>1.7196666666666667</v>
      </c>
      <c r="L48" s="107"/>
      <c r="M48" s="307">
        <f t="shared" si="2"/>
        <v>67.324235225955974</v>
      </c>
      <c r="N48" s="308">
        <f t="shared" si="0"/>
        <v>85.705090768636538</v>
      </c>
      <c r="O48" s="308">
        <f t="shared" si="1"/>
        <v>105.25813317711382</v>
      </c>
      <c r="P48" s="311">
        <f t="shared" si="3"/>
        <v>86.095819723902125</v>
      </c>
      <c r="Q48" s="107"/>
      <c r="R48" s="113">
        <f t="shared" si="4"/>
        <v>0.69644708910702358</v>
      </c>
      <c r="S48" s="96">
        <f t="shared" si="5"/>
        <v>0</v>
      </c>
    </row>
    <row r="49" spans="1:19" ht="15" x14ac:dyDescent="0.25">
      <c r="A49" s="2" t="s">
        <v>170</v>
      </c>
      <c r="B49" s="2" t="s">
        <v>252</v>
      </c>
      <c r="C49" s="268">
        <v>899.38</v>
      </c>
      <c r="D49" s="142">
        <v>801.12433333333342</v>
      </c>
      <c r="E49" s="142">
        <v>687.92499999999995</v>
      </c>
      <c r="F49" s="287">
        <v>796.14311111111112</v>
      </c>
      <c r="G49" s="107"/>
      <c r="H49" s="267">
        <v>4.54</v>
      </c>
      <c r="I49" s="270">
        <v>4.5149999999999997</v>
      </c>
      <c r="J49" s="270">
        <v>4.4880000000000004</v>
      </c>
      <c r="K49" s="284">
        <v>4.5143333333333331</v>
      </c>
      <c r="L49" s="107"/>
      <c r="M49" s="307">
        <f t="shared" si="2"/>
        <v>198.10132158590309</v>
      </c>
      <c r="N49" s="308">
        <f t="shared" si="0"/>
        <v>177.43617571059434</v>
      </c>
      <c r="O49" s="308">
        <f t="shared" si="1"/>
        <v>153.28097147950086</v>
      </c>
      <c r="P49" s="311">
        <f t="shared" si="3"/>
        <v>176.27282292533278</v>
      </c>
      <c r="Q49" s="107"/>
      <c r="R49" s="113">
        <f t="shared" si="4"/>
        <v>1.4259077247735827</v>
      </c>
      <c r="S49" s="96">
        <f t="shared" si="5"/>
        <v>0</v>
      </c>
    </row>
    <row r="50" spans="1:19" ht="15" x14ac:dyDescent="0.25">
      <c r="A50" s="2" t="s">
        <v>171</v>
      </c>
      <c r="B50" s="2" t="s">
        <v>171</v>
      </c>
      <c r="C50" s="268">
        <v>2894.5250895233326</v>
      </c>
      <c r="D50" s="142">
        <v>1678.4917961900001</v>
      </c>
      <c r="E50" s="142">
        <v>3357.3317795233329</v>
      </c>
      <c r="F50" s="287">
        <v>2643.4495550788884</v>
      </c>
      <c r="G50" s="107"/>
      <c r="H50" s="267">
        <v>10.393040152963671</v>
      </c>
      <c r="I50" s="270">
        <v>10.452999999999999</v>
      </c>
      <c r="J50" s="270">
        <v>12.38</v>
      </c>
      <c r="K50" s="284">
        <v>11.075346717654556</v>
      </c>
      <c r="L50" s="107"/>
      <c r="M50" s="307">
        <f t="shared" si="2"/>
        <v>278.50610090233624</v>
      </c>
      <c r="N50" s="308">
        <f t="shared" si="0"/>
        <v>160.57512639337992</v>
      </c>
      <c r="O50" s="308">
        <f t="shared" si="1"/>
        <v>271.18996603581041</v>
      </c>
      <c r="P50" s="311">
        <f t="shared" si="3"/>
        <v>236.75706444384218</v>
      </c>
      <c r="Q50" s="107"/>
      <c r="R50" s="113">
        <f t="shared" si="4"/>
        <v>1.9151774021806667</v>
      </c>
      <c r="S50" s="96">
        <f t="shared" si="5"/>
        <v>1</v>
      </c>
    </row>
    <row r="51" spans="1:19" ht="15" x14ac:dyDescent="0.25">
      <c r="A51" s="2" t="s">
        <v>172</v>
      </c>
      <c r="B51" s="2" t="s">
        <v>172</v>
      </c>
      <c r="C51" s="268">
        <v>178.07584666666668</v>
      </c>
      <c r="D51" s="142">
        <v>200.62534666666667</v>
      </c>
      <c r="E51" s="142">
        <v>159.91423999999998</v>
      </c>
      <c r="F51" s="287">
        <v>179.53847777777776</v>
      </c>
      <c r="G51" s="107"/>
      <c r="H51" s="267">
        <v>4.0839999999999996</v>
      </c>
      <c r="I51" s="270">
        <v>4.0839999999999996</v>
      </c>
      <c r="J51" s="270">
        <v>4.0839999999999996</v>
      </c>
      <c r="K51" s="284">
        <v>4.0839999999999996</v>
      </c>
      <c r="L51" s="107"/>
      <c r="M51" s="307">
        <f t="shared" si="2"/>
        <v>43.603292523669609</v>
      </c>
      <c r="N51" s="308">
        <f t="shared" si="0"/>
        <v>49.124717597127002</v>
      </c>
      <c r="O51" s="308">
        <f t="shared" si="1"/>
        <v>39.156278158667973</v>
      </c>
      <c r="P51" s="311">
        <f t="shared" si="3"/>
        <v>43.961429426488195</v>
      </c>
      <c r="Q51" s="107"/>
      <c r="R51" s="113">
        <f t="shared" si="4"/>
        <v>0.35561319533568064</v>
      </c>
      <c r="S51" s="96">
        <f t="shared" si="5"/>
        <v>1</v>
      </c>
    </row>
    <row r="52" spans="1:19" ht="15" x14ac:dyDescent="0.25">
      <c r="A52" s="2" t="s">
        <v>173</v>
      </c>
      <c r="B52" s="2" t="s">
        <v>253</v>
      </c>
      <c r="C52" s="268">
        <v>1526.0416666666667</v>
      </c>
      <c r="D52" s="142">
        <v>1258.3016666666667</v>
      </c>
      <c r="E52" s="142">
        <v>1142.2173333333333</v>
      </c>
      <c r="F52" s="287">
        <v>1308.8535555555554</v>
      </c>
      <c r="G52" s="107"/>
      <c r="H52" s="267">
        <v>11.196</v>
      </c>
      <c r="I52" s="270">
        <v>11.196</v>
      </c>
      <c r="J52" s="270">
        <v>11.196</v>
      </c>
      <c r="K52" s="284">
        <v>11.196</v>
      </c>
      <c r="L52" s="107"/>
      <c r="M52" s="307">
        <f t="shared" si="2"/>
        <v>136.30239966654759</v>
      </c>
      <c r="N52" s="308">
        <f t="shared" si="0"/>
        <v>112.38850184589735</v>
      </c>
      <c r="O52" s="308">
        <f t="shared" si="1"/>
        <v>102.02012623556031</v>
      </c>
      <c r="P52" s="311">
        <f t="shared" si="3"/>
        <v>116.90367591600176</v>
      </c>
      <c r="Q52" s="107"/>
      <c r="R52" s="113">
        <f t="shared" si="4"/>
        <v>0.94565828002688779</v>
      </c>
      <c r="S52" s="96">
        <f t="shared" si="5"/>
        <v>0</v>
      </c>
    </row>
    <row r="53" spans="1:19" ht="15" x14ac:dyDescent="0.25">
      <c r="A53" s="2" t="s">
        <v>174</v>
      </c>
      <c r="B53" s="2" t="s">
        <v>174</v>
      </c>
      <c r="C53" s="268">
        <v>1693.2402733333333</v>
      </c>
      <c r="D53" s="142">
        <v>1656.4314266666668</v>
      </c>
      <c r="E53" s="142">
        <v>1808.7729400000003</v>
      </c>
      <c r="F53" s="287">
        <v>1719.4815466666666</v>
      </c>
      <c r="G53" s="107"/>
      <c r="H53" s="267">
        <v>18.125</v>
      </c>
      <c r="I53" s="270">
        <v>18.125</v>
      </c>
      <c r="J53" s="270">
        <v>18.125</v>
      </c>
      <c r="K53" s="284">
        <v>18.125</v>
      </c>
      <c r="L53" s="107"/>
      <c r="M53" s="307">
        <f t="shared" si="2"/>
        <v>93.42015301149425</v>
      </c>
      <c r="N53" s="308">
        <f t="shared" si="0"/>
        <v>91.389320091954033</v>
      </c>
      <c r="O53" s="308">
        <f t="shared" si="1"/>
        <v>99.79436910344829</v>
      </c>
      <c r="P53" s="311">
        <f t="shared" si="3"/>
        <v>94.867947402298853</v>
      </c>
      <c r="Q53" s="107"/>
      <c r="R53" s="113">
        <f t="shared" si="4"/>
        <v>0.76740666422328752</v>
      </c>
      <c r="S53" s="96">
        <f t="shared" si="5"/>
        <v>0</v>
      </c>
    </row>
    <row r="54" spans="1:19" ht="15" x14ac:dyDescent="0.25">
      <c r="A54" s="2" t="s">
        <v>175</v>
      </c>
      <c r="B54" s="2" t="s">
        <v>175</v>
      </c>
      <c r="C54" s="268">
        <v>182.70423333333332</v>
      </c>
      <c r="D54" s="142">
        <v>195.68923999999998</v>
      </c>
      <c r="E54" s="142">
        <v>227.21085333333338</v>
      </c>
      <c r="F54" s="287">
        <v>201.86810888888888</v>
      </c>
      <c r="G54" s="107"/>
      <c r="H54" s="267">
        <v>1.77</v>
      </c>
      <c r="I54" s="270">
        <v>1.78</v>
      </c>
      <c r="J54" s="270">
        <v>1.782</v>
      </c>
      <c r="K54" s="284">
        <v>1.7773333333333332</v>
      </c>
      <c r="L54" s="107"/>
      <c r="M54" s="307">
        <f t="shared" si="2"/>
        <v>103.22273069679848</v>
      </c>
      <c r="N54" s="308">
        <f t="shared" si="0"/>
        <v>109.93777528089886</v>
      </c>
      <c r="O54" s="308">
        <f t="shared" si="1"/>
        <v>127.50328469884028</v>
      </c>
      <c r="P54" s="311">
        <f t="shared" si="3"/>
        <v>113.55459689217919</v>
      </c>
      <c r="Q54" s="107"/>
      <c r="R54" s="113">
        <f t="shared" si="4"/>
        <v>0.91856687948258142</v>
      </c>
      <c r="S54" s="96">
        <f t="shared" si="5"/>
        <v>0</v>
      </c>
    </row>
    <row r="55" spans="1:19" ht="15" x14ac:dyDescent="0.25">
      <c r="A55" s="2" t="s">
        <v>176</v>
      </c>
      <c r="B55" s="2" t="s">
        <v>176</v>
      </c>
      <c r="C55" s="268">
        <v>82.569829999999996</v>
      </c>
      <c r="D55" s="142">
        <v>99.138869999999997</v>
      </c>
      <c r="E55" s="142">
        <v>104.36252333333333</v>
      </c>
      <c r="F55" s="287">
        <v>95.357074444444436</v>
      </c>
      <c r="G55" s="107"/>
      <c r="H55" s="267">
        <v>2.113</v>
      </c>
      <c r="I55" s="270">
        <v>2.113</v>
      </c>
      <c r="J55" s="270">
        <v>2.1219999999999999</v>
      </c>
      <c r="K55" s="284">
        <v>2.1160000000000001</v>
      </c>
      <c r="L55" s="107"/>
      <c r="M55" s="307">
        <f t="shared" si="2"/>
        <v>39.077061050638903</v>
      </c>
      <c r="N55" s="308">
        <f t="shared" si="0"/>
        <v>46.91853762423095</v>
      </c>
      <c r="O55" s="308">
        <f t="shared" si="1"/>
        <v>49.18120797989318</v>
      </c>
      <c r="P55" s="311">
        <f t="shared" si="3"/>
        <v>45.058935551587673</v>
      </c>
      <c r="Q55" s="107"/>
      <c r="R55" s="113">
        <f t="shared" si="4"/>
        <v>0.36449115187937631</v>
      </c>
      <c r="S55" s="96">
        <f t="shared" si="5"/>
        <v>1</v>
      </c>
    </row>
    <row r="56" spans="1:19" ht="15" x14ac:dyDescent="0.25">
      <c r="A56" s="2" t="s">
        <v>177</v>
      </c>
      <c r="B56" s="2" t="s">
        <v>177</v>
      </c>
      <c r="C56" s="268">
        <v>202.03666666666666</v>
      </c>
      <c r="D56" s="142">
        <v>199.9261433333333</v>
      </c>
      <c r="E56" s="142">
        <v>180.34572</v>
      </c>
      <c r="F56" s="287">
        <v>194.10284333333334</v>
      </c>
      <c r="G56" s="107"/>
      <c r="H56" s="267">
        <v>2.726</v>
      </c>
      <c r="I56" s="270">
        <v>2.7269999999999999</v>
      </c>
      <c r="J56" s="270">
        <v>2.7370000000000001</v>
      </c>
      <c r="K56" s="284">
        <v>2.73</v>
      </c>
      <c r="L56" s="107"/>
      <c r="M56" s="307">
        <f t="shared" si="2"/>
        <v>74.11469797016386</v>
      </c>
      <c r="N56" s="308">
        <f t="shared" si="0"/>
        <v>73.313583913946943</v>
      </c>
      <c r="O56" s="308">
        <f t="shared" si="1"/>
        <v>65.891750091340882</v>
      </c>
      <c r="P56" s="311">
        <f t="shared" si="3"/>
        <v>71.106677325150557</v>
      </c>
      <c r="Q56" s="107"/>
      <c r="R56" s="113">
        <f t="shared" si="4"/>
        <v>0.57519678188771661</v>
      </c>
      <c r="S56" s="96">
        <f t="shared" si="5"/>
        <v>0</v>
      </c>
    </row>
    <row r="57" spans="1:19" ht="15" x14ac:dyDescent="0.25">
      <c r="A57" s="2" t="s">
        <v>178</v>
      </c>
      <c r="B57" s="2" t="s">
        <v>178</v>
      </c>
      <c r="C57" s="268">
        <v>4172.5043033333332</v>
      </c>
      <c r="D57" s="142">
        <v>4238.6563333333334</v>
      </c>
      <c r="E57" s="142">
        <v>3754.4670000000001</v>
      </c>
      <c r="F57" s="287">
        <v>4055.2092122222225</v>
      </c>
      <c r="G57" s="107"/>
      <c r="H57" s="267">
        <v>23.218</v>
      </c>
      <c r="I57" s="270">
        <v>23.32</v>
      </c>
      <c r="J57" s="270">
        <v>23.396000000000001</v>
      </c>
      <c r="K57" s="284">
        <v>23.311333333333334</v>
      </c>
      <c r="L57" s="107"/>
      <c r="M57" s="307">
        <f t="shared" si="2"/>
        <v>179.70989332988773</v>
      </c>
      <c r="N57" s="308">
        <f t="shared" si="0"/>
        <v>181.76056317895942</v>
      </c>
      <c r="O57" s="308">
        <f t="shared" si="1"/>
        <v>160.47473927167036</v>
      </c>
      <c r="P57" s="311">
        <f t="shared" si="3"/>
        <v>173.98173192683919</v>
      </c>
      <c r="Q57" s="107"/>
      <c r="R57" s="113">
        <f t="shared" si="4"/>
        <v>1.4073746106003613</v>
      </c>
      <c r="S57" s="96">
        <f t="shared" si="5"/>
        <v>0</v>
      </c>
    </row>
    <row r="58" spans="1:19" ht="15" x14ac:dyDescent="0.25">
      <c r="A58" s="2" t="s">
        <v>179</v>
      </c>
      <c r="B58" s="2" t="s">
        <v>179</v>
      </c>
      <c r="C58" s="268">
        <v>152.82814999999999</v>
      </c>
      <c r="D58" s="142">
        <v>272.62349999999998</v>
      </c>
      <c r="E58" s="142">
        <v>371.05079000000001</v>
      </c>
      <c r="F58" s="287">
        <v>265.50081333333333</v>
      </c>
      <c r="G58" s="107"/>
      <c r="H58" s="267">
        <v>2.3580000000000001</v>
      </c>
      <c r="I58" s="270">
        <v>2.3919999999999999</v>
      </c>
      <c r="J58" s="270">
        <v>2.4470000000000001</v>
      </c>
      <c r="K58" s="284">
        <v>2.399</v>
      </c>
      <c r="L58" s="107"/>
      <c r="M58" s="307">
        <f t="shared" si="2"/>
        <v>64.812616624257842</v>
      </c>
      <c r="N58" s="308">
        <f t="shared" si="0"/>
        <v>113.97303511705685</v>
      </c>
      <c r="O58" s="308">
        <f t="shared" si="1"/>
        <v>151.63497752349815</v>
      </c>
      <c r="P58" s="311">
        <f t="shared" si="3"/>
        <v>110.14020975493763</v>
      </c>
      <c r="Q58" s="107"/>
      <c r="R58" s="113">
        <f t="shared" si="4"/>
        <v>0.89094718795235284</v>
      </c>
      <c r="S58" s="96">
        <f t="shared" si="5"/>
        <v>0</v>
      </c>
    </row>
    <row r="59" spans="1:19" ht="15" x14ac:dyDescent="0.25">
      <c r="A59" s="2" t="s">
        <v>201</v>
      </c>
      <c r="B59" s="2" t="s">
        <v>254</v>
      </c>
      <c r="C59" s="268">
        <v>33036.147666666671</v>
      </c>
      <c r="D59" s="142">
        <v>27336.939833333334</v>
      </c>
      <c r="E59" s="142">
        <v>26763.90621666667</v>
      </c>
      <c r="F59" s="287">
        <v>29045.664572222227</v>
      </c>
      <c r="G59" s="107"/>
      <c r="H59" s="267">
        <v>178.8</v>
      </c>
      <c r="I59" s="270">
        <v>179.41499999999999</v>
      </c>
      <c r="J59" s="270">
        <v>180.303</v>
      </c>
      <c r="K59" s="284">
        <v>179.506</v>
      </c>
      <c r="L59" s="107"/>
      <c r="M59" s="307">
        <f t="shared" si="2"/>
        <v>184.76592654735273</v>
      </c>
      <c r="N59" s="308">
        <f t="shared" si="0"/>
        <v>152.36708097613541</v>
      </c>
      <c r="O59" s="308">
        <f t="shared" si="1"/>
        <v>148.43849640142798</v>
      </c>
      <c r="P59" s="311">
        <f t="shared" si="3"/>
        <v>161.85716797497204</v>
      </c>
      <c r="Q59" s="107"/>
      <c r="R59" s="113">
        <f t="shared" si="4"/>
        <v>1.3092964774453604</v>
      </c>
      <c r="S59" s="96">
        <f t="shared" si="5"/>
        <v>0</v>
      </c>
    </row>
    <row r="60" spans="1:19" ht="15" x14ac:dyDescent="0.25">
      <c r="A60" s="2" t="s">
        <v>180</v>
      </c>
      <c r="B60" s="2" t="s">
        <v>180</v>
      </c>
      <c r="C60" s="268">
        <v>391.66389666666669</v>
      </c>
      <c r="D60" s="142">
        <v>415.80094999999994</v>
      </c>
      <c r="E60" s="142">
        <v>391.47636666666671</v>
      </c>
      <c r="F60" s="287">
        <v>399.64707111111107</v>
      </c>
      <c r="G60" s="107"/>
      <c r="H60" s="267">
        <v>5.157</v>
      </c>
      <c r="I60" s="270">
        <v>5.1950000000000003</v>
      </c>
      <c r="J60" s="270">
        <v>5.1970000000000001</v>
      </c>
      <c r="K60" s="284">
        <v>5.1829999999999998</v>
      </c>
      <c r="L60" s="107"/>
      <c r="M60" s="307">
        <f t="shared" si="2"/>
        <v>75.948011763945445</v>
      </c>
      <c r="N60" s="308">
        <f t="shared" si="0"/>
        <v>80.038681424446565</v>
      </c>
      <c r="O60" s="308">
        <f t="shared" si="1"/>
        <v>75.327374767494078</v>
      </c>
      <c r="P60" s="311">
        <f t="shared" si="3"/>
        <v>77.104689318628687</v>
      </c>
      <c r="Q60" s="107"/>
      <c r="R60" s="113">
        <f t="shared" si="4"/>
        <v>0.62371595513774081</v>
      </c>
      <c r="S60" s="96">
        <f t="shared" si="5"/>
        <v>0</v>
      </c>
    </row>
    <row r="61" spans="1:19" ht="15" x14ac:dyDescent="0.25">
      <c r="A61" s="2" t="s">
        <v>181</v>
      </c>
      <c r="B61" s="2" t="s">
        <v>181</v>
      </c>
      <c r="C61" s="268">
        <v>4543.175886666666</v>
      </c>
      <c r="D61" s="142">
        <v>4850.9141333333337</v>
      </c>
      <c r="E61" s="142">
        <v>4497.1928633333328</v>
      </c>
      <c r="F61" s="287">
        <v>4630.4276277777781</v>
      </c>
      <c r="G61" s="107"/>
      <c r="H61" s="267">
        <v>21.49</v>
      </c>
      <c r="I61" s="270">
        <v>21.411000000000001</v>
      </c>
      <c r="J61" s="270">
        <v>21.806999999999999</v>
      </c>
      <c r="K61" s="284">
        <v>21.569333333333333</v>
      </c>
      <c r="L61" s="107"/>
      <c r="M61" s="307">
        <f t="shared" si="2"/>
        <v>211.40883604777414</v>
      </c>
      <c r="N61" s="308">
        <f t="shared" si="0"/>
        <v>226.56177354319431</v>
      </c>
      <c r="O61" s="308">
        <f t="shared" si="1"/>
        <v>206.22703092279235</v>
      </c>
      <c r="P61" s="311">
        <f t="shared" si="3"/>
        <v>214.73254683792027</v>
      </c>
      <c r="Q61" s="107"/>
      <c r="R61" s="113">
        <f t="shared" si="4"/>
        <v>1.737016473754402</v>
      </c>
      <c r="S61" s="96">
        <f t="shared" si="5"/>
        <v>1</v>
      </c>
    </row>
    <row r="62" spans="1:19" ht="15" x14ac:dyDescent="0.25">
      <c r="A62" s="2" t="s">
        <v>182</v>
      </c>
      <c r="B62" s="2" t="s">
        <v>182</v>
      </c>
      <c r="C62" s="268">
        <v>674.86310666666668</v>
      </c>
      <c r="D62" s="142">
        <v>672.05939999999998</v>
      </c>
      <c r="E62" s="142">
        <v>679.92273333333344</v>
      </c>
      <c r="F62" s="287">
        <v>675.61508000000003</v>
      </c>
      <c r="G62" s="107"/>
      <c r="H62" s="267">
        <v>7.8419999999999996</v>
      </c>
      <c r="I62" s="270">
        <v>7.8479999999999999</v>
      </c>
      <c r="J62" s="270">
        <v>7.86</v>
      </c>
      <c r="K62" s="284">
        <v>7.8500000000000005</v>
      </c>
      <c r="L62" s="107"/>
      <c r="M62" s="307">
        <f t="shared" si="2"/>
        <v>86.057524441043952</v>
      </c>
      <c r="N62" s="308">
        <f t="shared" si="0"/>
        <v>85.634480122324163</v>
      </c>
      <c r="O62" s="308">
        <f t="shared" si="1"/>
        <v>86.504164546225624</v>
      </c>
      <c r="P62" s="311">
        <f t="shared" si="3"/>
        <v>86.065389703197923</v>
      </c>
      <c r="Q62" s="107"/>
      <c r="R62" s="113">
        <f t="shared" si="4"/>
        <v>0.69620093430637386</v>
      </c>
      <c r="S62" s="96">
        <f t="shared" si="5"/>
        <v>0</v>
      </c>
    </row>
    <row r="63" spans="1:19" ht="15" x14ac:dyDescent="0.25">
      <c r="A63" s="2" t="s">
        <v>183</v>
      </c>
      <c r="B63" s="2" t="s">
        <v>183</v>
      </c>
      <c r="C63" s="268">
        <v>114.90469999999999</v>
      </c>
      <c r="D63" s="142">
        <v>110.17558333333332</v>
      </c>
      <c r="E63" s="142">
        <v>160.03362666666669</v>
      </c>
      <c r="F63" s="287">
        <v>128.37130333333334</v>
      </c>
      <c r="G63" s="107"/>
      <c r="H63" s="267">
        <v>1.8839999999999999</v>
      </c>
      <c r="I63" s="270">
        <v>1.887</v>
      </c>
      <c r="J63" s="270">
        <v>1.893</v>
      </c>
      <c r="K63" s="284">
        <v>1.8879999999999999</v>
      </c>
      <c r="L63" s="107"/>
      <c r="M63" s="307">
        <f t="shared" si="2"/>
        <v>60.989755838641187</v>
      </c>
      <c r="N63" s="308">
        <f t="shared" si="0"/>
        <v>58.386636636636631</v>
      </c>
      <c r="O63" s="308">
        <f t="shared" si="1"/>
        <v>84.539686564536026</v>
      </c>
      <c r="P63" s="311">
        <f t="shared" si="3"/>
        <v>67.972026346604608</v>
      </c>
      <c r="Q63" s="107"/>
      <c r="R63" s="113">
        <f t="shared" si="4"/>
        <v>0.54983993464036152</v>
      </c>
      <c r="S63" s="96">
        <f t="shared" si="5"/>
        <v>0</v>
      </c>
    </row>
    <row r="64" spans="1:19" ht="15" x14ac:dyDescent="0.25">
      <c r="A64" s="2" t="s">
        <v>184</v>
      </c>
      <c r="B64" s="2" t="s">
        <v>184</v>
      </c>
      <c r="C64" s="273">
        <v>721.19</v>
      </c>
      <c r="D64" s="27">
        <v>895.32299999999998</v>
      </c>
      <c r="E64" s="27">
        <v>985.94299999999998</v>
      </c>
      <c r="F64" s="288">
        <v>867.48533333333341</v>
      </c>
      <c r="G64" s="107"/>
      <c r="H64" s="271">
        <v>10.387</v>
      </c>
      <c r="I64" s="272">
        <v>10.391999999999999</v>
      </c>
      <c r="J64" s="272">
        <v>10.31</v>
      </c>
      <c r="K64" s="285">
        <v>10.363</v>
      </c>
      <c r="L64" s="107"/>
      <c r="M64" s="309">
        <f t="shared" si="2"/>
        <v>69.431982285549253</v>
      </c>
      <c r="N64" s="310">
        <f t="shared" si="0"/>
        <v>86.155023094688218</v>
      </c>
      <c r="O64" s="310">
        <f t="shared" si="1"/>
        <v>95.629776915615906</v>
      </c>
      <c r="P64" s="312">
        <f t="shared" si="3"/>
        <v>83.738927431951126</v>
      </c>
      <c r="Q64" s="107"/>
      <c r="R64" s="113">
        <f t="shared" si="4"/>
        <v>0.67738169451142105</v>
      </c>
      <c r="S64" s="96">
        <f t="shared" si="5"/>
        <v>0</v>
      </c>
    </row>
    <row r="65" spans="1:17" ht="15" x14ac:dyDescent="0.25">
      <c r="C65" s="112"/>
      <c r="D65" s="112"/>
      <c r="E65" s="112"/>
      <c r="F65" s="112"/>
      <c r="G65" s="107"/>
      <c r="H65" s="112"/>
      <c r="I65" s="112"/>
      <c r="J65" s="112"/>
      <c r="K65" s="289"/>
      <c r="L65" s="107"/>
      <c r="M65" s="112"/>
      <c r="N65" s="112"/>
      <c r="O65" s="112"/>
      <c r="P65" s="281"/>
      <c r="Q65" s="107"/>
    </row>
    <row r="66" spans="1:17" s="216" customFormat="1" ht="15.75" x14ac:dyDescent="0.25">
      <c r="A66" s="218" t="s">
        <v>208</v>
      </c>
      <c r="B66" s="357" t="s">
        <v>208</v>
      </c>
      <c r="C66" s="220"/>
      <c r="D66" s="220"/>
      <c r="E66" s="475">
        <f>AVERAGE(F7:F64)</f>
        <v>6335.6432744153781</v>
      </c>
      <c r="F66" s="475"/>
      <c r="G66" s="220"/>
      <c r="H66" s="220"/>
      <c r="I66" s="220"/>
      <c r="J66" s="220"/>
      <c r="K66" s="275">
        <f>AVERAGE(K7:K64)</f>
        <v>42.872220436913842</v>
      </c>
      <c r="L66" s="220"/>
      <c r="M66" s="220"/>
      <c r="N66" s="220"/>
      <c r="O66" s="463">
        <f>AVERAGE(P7:P64)</f>
        <v>123.62147975130917</v>
      </c>
      <c r="P66" s="464"/>
      <c r="Q66" s="215"/>
    </row>
    <row r="67" spans="1:17" ht="15" x14ac:dyDescent="0.25">
      <c r="Q67" s="107"/>
    </row>
    <row r="68" spans="1:17" ht="15" x14ac:dyDescent="0.25">
      <c r="A68" s="114"/>
      <c r="B68" s="114"/>
      <c r="C68" s="115"/>
      <c r="D68" s="115"/>
      <c r="E68" s="115"/>
      <c r="F68" s="115"/>
      <c r="G68" s="107"/>
      <c r="H68" s="115"/>
      <c r="I68" s="115"/>
      <c r="J68" s="115"/>
      <c r="K68" s="115"/>
      <c r="L68" s="107"/>
      <c r="M68" s="115"/>
      <c r="N68" s="115"/>
      <c r="O68" s="115"/>
      <c r="P68" s="115"/>
      <c r="Q68" s="107"/>
    </row>
    <row r="69" spans="1:17" ht="15" x14ac:dyDescent="0.25">
      <c r="A69" s="114"/>
      <c r="B69" s="114"/>
      <c r="C69" s="115"/>
      <c r="D69" s="115"/>
      <c r="E69" s="115"/>
      <c r="F69" s="115"/>
      <c r="G69" s="107"/>
      <c r="H69" s="115"/>
      <c r="I69" s="115"/>
      <c r="J69" s="115"/>
      <c r="K69" s="115"/>
      <c r="L69" s="107"/>
      <c r="M69" s="115"/>
      <c r="N69" s="115"/>
      <c r="O69" s="115"/>
      <c r="P69" s="115"/>
      <c r="Q69" s="107"/>
    </row>
    <row r="70" spans="1:17" ht="15" x14ac:dyDescent="0.25">
      <c r="A70" s="114"/>
      <c r="B70" s="114"/>
      <c r="C70" s="115"/>
      <c r="D70" s="115"/>
      <c r="E70" s="115"/>
      <c r="F70" s="115"/>
      <c r="G70" s="107"/>
      <c r="H70" s="115"/>
      <c r="I70" s="115"/>
      <c r="J70" s="115"/>
      <c r="K70" s="115"/>
      <c r="L70" s="107"/>
      <c r="M70" s="115"/>
      <c r="N70" s="115"/>
      <c r="O70" s="115"/>
      <c r="P70" s="115"/>
      <c r="Q70" s="107"/>
    </row>
    <row r="71" spans="1:17" ht="15" x14ac:dyDescent="0.25">
      <c r="A71" s="114"/>
      <c r="B71" s="114"/>
      <c r="C71" s="115"/>
      <c r="D71" s="115"/>
      <c r="E71" s="115"/>
      <c r="F71" s="115"/>
      <c r="G71" s="107"/>
      <c r="H71" s="115"/>
      <c r="I71" s="115"/>
      <c r="J71" s="115"/>
      <c r="K71" s="115"/>
      <c r="L71" s="107"/>
      <c r="M71" s="115"/>
      <c r="N71" s="115"/>
      <c r="O71" s="115"/>
      <c r="P71" s="115"/>
      <c r="Q71" s="107"/>
    </row>
    <row r="72" spans="1:17" ht="15" x14ac:dyDescent="0.25">
      <c r="A72" s="114"/>
      <c r="B72" s="114"/>
      <c r="C72" s="115"/>
      <c r="D72" s="115"/>
      <c r="E72" s="115"/>
      <c r="F72" s="115"/>
      <c r="G72" s="107"/>
      <c r="H72" s="115"/>
      <c r="I72" s="115"/>
      <c r="J72" s="115"/>
      <c r="K72" s="115"/>
      <c r="L72" s="107"/>
      <c r="M72" s="115"/>
      <c r="N72" s="115"/>
      <c r="O72" s="115"/>
      <c r="P72" s="115"/>
      <c r="Q72" s="107"/>
    </row>
    <row r="73" spans="1:17" ht="15" x14ac:dyDescent="0.25">
      <c r="A73" s="114"/>
      <c r="B73" s="114"/>
      <c r="C73" s="115"/>
      <c r="D73" s="115"/>
      <c r="E73" s="115"/>
      <c r="F73" s="115"/>
      <c r="G73" s="107"/>
      <c r="H73" s="115"/>
      <c r="I73" s="115"/>
      <c r="J73" s="115"/>
      <c r="K73" s="115"/>
      <c r="L73" s="107"/>
      <c r="M73" s="115"/>
      <c r="N73" s="115"/>
      <c r="O73" s="115"/>
      <c r="P73" s="115"/>
      <c r="Q73" s="107"/>
    </row>
    <row r="74" spans="1:17" ht="15" x14ac:dyDescent="0.25">
      <c r="A74" s="114"/>
      <c r="B74" s="114"/>
      <c r="C74" s="115"/>
      <c r="D74" s="115"/>
      <c r="E74" s="115"/>
      <c r="F74" s="115"/>
      <c r="G74" s="107"/>
      <c r="H74" s="115"/>
      <c r="I74" s="115"/>
      <c r="J74" s="115"/>
      <c r="K74" s="115"/>
      <c r="L74" s="107"/>
      <c r="M74" s="115"/>
      <c r="N74" s="115"/>
      <c r="O74" s="115"/>
      <c r="P74" s="115"/>
      <c r="Q74" s="107"/>
    </row>
    <row r="75" spans="1:17" ht="15" x14ac:dyDescent="0.25">
      <c r="A75" s="114"/>
      <c r="B75" s="114"/>
      <c r="C75" s="115"/>
      <c r="D75" s="115"/>
      <c r="E75" s="115"/>
      <c r="F75" s="115"/>
      <c r="G75" s="107"/>
      <c r="H75" s="115"/>
      <c r="I75" s="115"/>
      <c r="J75" s="115"/>
      <c r="K75" s="115"/>
      <c r="L75" s="107"/>
      <c r="M75" s="115"/>
      <c r="N75" s="115"/>
      <c r="O75" s="115"/>
      <c r="P75" s="115"/>
      <c r="Q75" s="107"/>
    </row>
    <row r="76" spans="1:17" ht="15" x14ac:dyDescent="0.25">
      <c r="A76" s="114"/>
      <c r="B76" s="114"/>
      <c r="C76" s="115"/>
      <c r="D76" s="115"/>
      <c r="E76" s="115"/>
      <c r="F76" s="115"/>
      <c r="G76" s="107"/>
      <c r="H76" s="115"/>
      <c r="I76" s="115"/>
      <c r="J76" s="115"/>
      <c r="K76" s="115"/>
      <c r="L76" s="107"/>
      <c r="M76" s="115"/>
      <c r="N76" s="115"/>
      <c r="O76" s="115"/>
      <c r="P76" s="115"/>
      <c r="Q76" s="107"/>
    </row>
    <row r="77" spans="1:17" ht="15" x14ac:dyDescent="0.25">
      <c r="A77" s="114"/>
      <c r="B77" s="114"/>
      <c r="C77" s="115"/>
      <c r="D77" s="115"/>
      <c r="E77" s="115"/>
      <c r="F77" s="115"/>
      <c r="G77" s="107"/>
      <c r="H77" s="115"/>
      <c r="I77" s="115"/>
      <c r="J77" s="115"/>
      <c r="K77" s="115"/>
      <c r="L77" s="107"/>
      <c r="M77" s="115"/>
      <c r="N77" s="115"/>
      <c r="O77" s="115"/>
      <c r="P77" s="115"/>
      <c r="Q77" s="107"/>
    </row>
    <row r="78" spans="1:17" ht="15" x14ac:dyDescent="0.25">
      <c r="A78" s="114"/>
      <c r="B78" s="114"/>
      <c r="C78" s="115"/>
      <c r="D78" s="115"/>
      <c r="E78" s="115"/>
      <c r="F78" s="115"/>
      <c r="G78" s="107"/>
      <c r="H78" s="115"/>
      <c r="I78" s="115"/>
      <c r="J78" s="115"/>
      <c r="K78" s="115"/>
      <c r="L78" s="107"/>
      <c r="M78" s="115"/>
      <c r="N78" s="115"/>
      <c r="O78" s="115"/>
      <c r="P78" s="115"/>
      <c r="Q78" s="107"/>
    </row>
    <row r="79" spans="1:17" ht="15" x14ac:dyDescent="0.25">
      <c r="A79" s="114"/>
      <c r="B79" s="114"/>
      <c r="C79" s="115"/>
      <c r="D79" s="115"/>
      <c r="E79" s="115"/>
      <c r="F79" s="115"/>
      <c r="G79" s="107"/>
      <c r="H79" s="115"/>
      <c r="I79" s="115"/>
      <c r="J79" s="115"/>
      <c r="K79" s="115"/>
      <c r="L79" s="107"/>
      <c r="M79" s="115"/>
      <c r="N79" s="115"/>
      <c r="O79" s="115"/>
      <c r="P79" s="115"/>
      <c r="Q79" s="107"/>
    </row>
    <row r="80" spans="1:17" s="102" customFormat="1" ht="15" x14ac:dyDescent="0.25">
      <c r="A80" s="114"/>
      <c r="B80" s="114"/>
      <c r="C80" s="115"/>
      <c r="D80" s="115"/>
      <c r="E80" s="115"/>
      <c r="F80" s="115"/>
      <c r="G80" s="116"/>
      <c r="H80" s="115"/>
      <c r="I80" s="115"/>
      <c r="J80" s="115"/>
      <c r="K80" s="115"/>
      <c r="L80" s="116"/>
      <c r="M80" s="115"/>
      <c r="N80" s="115"/>
      <c r="O80" s="115"/>
      <c r="P80" s="115"/>
      <c r="Q80" s="116"/>
    </row>
    <row r="81" spans="1:17" s="102" customFormat="1" ht="15" x14ac:dyDescent="0.25">
      <c r="A81" s="114"/>
      <c r="B81" s="114"/>
      <c r="C81" s="115"/>
      <c r="D81" s="115"/>
      <c r="E81" s="115"/>
      <c r="F81" s="115"/>
      <c r="G81" s="116"/>
      <c r="H81" s="115"/>
      <c r="I81" s="115"/>
      <c r="J81" s="115"/>
      <c r="K81" s="115"/>
      <c r="L81" s="116"/>
      <c r="M81" s="115"/>
      <c r="N81" s="115"/>
      <c r="O81" s="115"/>
      <c r="P81" s="115"/>
      <c r="Q81" s="116"/>
    </row>
    <row r="82" spans="1:17" s="102" customFormat="1" ht="15" x14ac:dyDescent="0.25">
      <c r="A82" s="114"/>
      <c r="B82" s="114"/>
      <c r="C82" s="115"/>
      <c r="D82" s="115"/>
      <c r="E82" s="115"/>
      <c r="F82" s="115"/>
      <c r="G82" s="116"/>
      <c r="H82" s="115"/>
      <c r="I82" s="115"/>
      <c r="J82" s="115"/>
      <c r="K82" s="115"/>
      <c r="L82" s="116"/>
      <c r="M82" s="115"/>
      <c r="N82" s="115"/>
      <c r="O82" s="115"/>
      <c r="P82" s="115"/>
      <c r="Q82" s="116"/>
    </row>
    <row r="83" spans="1:17" s="102" customFormat="1" ht="15" x14ac:dyDescent="0.25">
      <c r="A83" s="114"/>
      <c r="B83" s="114"/>
      <c r="C83" s="115"/>
      <c r="D83" s="115"/>
      <c r="E83" s="115"/>
      <c r="F83" s="115"/>
      <c r="G83" s="116"/>
      <c r="H83" s="115"/>
      <c r="I83" s="115"/>
      <c r="J83" s="115"/>
      <c r="K83" s="115"/>
      <c r="L83" s="116"/>
      <c r="M83" s="115"/>
      <c r="N83" s="115"/>
      <c r="O83" s="115"/>
      <c r="P83" s="115"/>
      <c r="Q83" s="116"/>
    </row>
    <row r="84" spans="1:17" ht="15" x14ac:dyDescent="0.25">
      <c r="A84" s="110"/>
      <c r="B84" s="110"/>
      <c r="C84" s="115"/>
      <c r="D84" s="115"/>
      <c r="E84" s="115"/>
      <c r="F84" s="115"/>
      <c r="H84" s="115"/>
      <c r="I84" s="115"/>
      <c r="J84" s="115"/>
      <c r="K84" s="115"/>
      <c r="M84" s="115"/>
      <c r="N84" s="115"/>
      <c r="O84" s="115"/>
      <c r="P84" s="115"/>
    </row>
    <row r="85" spans="1:17" ht="15" x14ac:dyDescent="0.25">
      <c r="A85" s="110"/>
      <c r="B85" s="110"/>
      <c r="C85" s="115"/>
      <c r="D85" s="115"/>
      <c r="E85" s="115"/>
      <c r="F85" s="115"/>
      <c r="G85" s="110"/>
      <c r="H85" s="115"/>
      <c r="I85" s="115"/>
      <c r="J85" s="115"/>
      <c r="K85" s="115"/>
      <c r="L85" s="110"/>
      <c r="M85" s="115"/>
      <c r="N85" s="115"/>
      <c r="O85" s="115"/>
      <c r="P85" s="115"/>
      <c r="Q85" s="110"/>
    </row>
    <row r="87" spans="1:17" ht="15" x14ac:dyDescent="0.25">
      <c r="A87" s="117"/>
      <c r="B87" s="117"/>
      <c r="C87" s="118"/>
      <c r="D87" s="118"/>
      <c r="E87" s="118"/>
      <c r="F87" s="118"/>
      <c r="G87" s="119"/>
      <c r="H87" s="118"/>
      <c r="I87" s="118"/>
      <c r="J87" s="118"/>
      <c r="K87" s="118"/>
      <c r="L87" s="119"/>
      <c r="M87" s="118"/>
      <c r="N87" s="118"/>
      <c r="O87" s="118"/>
      <c r="P87" s="118"/>
      <c r="Q87" s="119"/>
    </row>
    <row r="88" spans="1:17" ht="15" x14ac:dyDescent="0.25">
      <c r="A88" s="117"/>
      <c r="B88" s="117"/>
      <c r="C88" s="118"/>
      <c r="D88" s="118"/>
      <c r="E88" s="118"/>
      <c r="F88" s="118"/>
      <c r="G88" s="119"/>
      <c r="H88" s="118"/>
      <c r="I88" s="118"/>
      <c r="J88" s="118"/>
      <c r="K88" s="118"/>
      <c r="L88" s="119"/>
      <c r="M88" s="118"/>
      <c r="N88" s="118"/>
      <c r="O88" s="118"/>
      <c r="P88" s="118"/>
      <c r="Q88" s="119"/>
    </row>
    <row r="90" spans="1:17" ht="15" x14ac:dyDescent="0.25">
      <c r="A90" s="117"/>
      <c r="B90" s="117"/>
    </row>
  </sheetData>
  <mergeCells count="9">
    <mergeCell ref="O66:P66"/>
    <mergeCell ref="A1:P1"/>
    <mergeCell ref="A3:P3"/>
    <mergeCell ref="C5:F5"/>
    <mergeCell ref="H5:K5"/>
    <mergeCell ref="M5:P5"/>
    <mergeCell ref="A5:A6"/>
    <mergeCell ref="E66:F66"/>
    <mergeCell ref="B5:B6"/>
  </mergeCells>
  <printOptions horizontalCentered="1"/>
  <pageMargins left="0.7" right="0.7" top="0.75" bottom="0.75" header="0.3" footer="0.3"/>
  <pageSetup scale="4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14B7F-2834-40CF-8816-22C3FD13BA8D}">
  <sheetPr>
    <tabColor theme="4" tint="0.59999389629810485"/>
    <pageSetUpPr fitToPage="1"/>
  </sheetPr>
  <dimension ref="A1:U90"/>
  <sheetViews>
    <sheetView showGridLines="0" topLeftCell="B1" zoomScaleNormal="100" workbookViewId="0">
      <selection activeCell="S5" sqref="S5"/>
    </sheetView>
  </sheetViews>
  <sheetFormatPr defaultColWidth="8.7109375" defaultRowHeight="12.75" x14ac:dyDescent="0.2"/>
  <cols>
    <col min="1" max="1" width="40.7109375" style="106" hidden="1" customWidth="1"/>
    <col min="2" max="2" width="40.7109375" style="106" customWidth="1"/>
    <col min="3" max="5" width="8.7109375" style="106" customWidth="1"/>
    <col min="6" max="6" width="9.7109375" style="106" customWidth="1"/>
    <col min="7" max="7" width="2.7109375" style="106" customWidth="1"/>
    <col min="8" max="10" width="8.7109375" style="106" customWidth="1"/>
    <col min="11" max="11" width="9.7109375" style="106" customWidth="1"/>
    <col min="12" max="12" width="2.7109375" style="106" customWidth="1"/>
    <col min="13" max="16" width="9.7109375" style="106" customWidth="1"/>
    <col min="17" max="17" width="7.85546875" style="106" customWidth="1"/>
    <col min="18" max="18" width="8.7109375" style="96" customWidth="1"/>
    <col min="19" max="19" width="8.7109375" style="96"/>
    <col min="20" max="20" width="17.42578125" style="96" bestFit="1" customWidth="1"/>
    <col min="21" max="16384" width="8.7109375" style="96"/>
  </cols>
  <sheetData>
    <row r="1" spans="1:21" ht="18.75" x14ac:dyDescent="0.3">
      <c r="A1" s="473" t="s">
        <v>306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107"/>
    </row>
    <row r="2" spans="1:2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21" ht="27" customHeight="1" x14ac:dyDescent="0.35">
      <c r="A3" s="474" t="s">
        <v>202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348"/>
      <c r="R3" s="348"/>
      <c r="S3" s="348"/>
      <c r="T3" s="348"/>
    </row>
    <row r="4" spans="1:21" x14ac:dyDescent="0.2">
      <c r="A4" s="109" t="s">
        <v>203</v>
      </c>
      <c r="B4" s="109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432" t="s">
        <v>344</v>
      </c>
      <c r="S4" s="432">
        <f>COUNT(R7:R64)</f>
        <v>45</v>
      </c>
      <c r="T4" s="432" t="s">
        <v>347</v>
      </c>
      <c r="U4" s="432">
        <f>1-U5</f>
        <v>0.22222222222222221</v>
      </c>
    </row>
    <row r="5" spans="1:21" ht="21.75" customHeight="1" thickBot="1" x14ac:dyDescent="0.35">
      <c r="A5" s="461" t="s">
        <v>133</v>
      </c>
      <c r="B5" s="461" t="s">
        <v>133</v>
      </c>
      <c r="C5" s="456" t="s">
        <v>217</v>
      </c>
      <c r="D5" s="457"/>
      <c r="E5" s="457"/>
      <c r="F5" s="458"/>
      <c r="G5" s="111"/>
      <c r="H5" s="456" t="s">
        <v>222</v>
      </c>
      <c r="I5" s="457"/>
      <c r="J5" s="457"/>
      <c r="K5" s="458"/>
      <c r="L5" s="111"/>
      <c r="M5" s="456" t="s">
        <v>223</v>
      </c>
      <c r="N5" s="457"/>
      <c r="O5" s="457"/>
      <c r="P5" s="458"/>
      <c r="Q5" s="107"/>
      <c r="R5" s="432" t="s">
        <v>345</v>
      </c>
      <c r="S5" s="432">
        <f>SUM(S7:S64)</f>
        <v>35</v>
      </c>
      <c r="T5" s="432" t="s">
        <v>346</v>
      </c>
      <c r="U5" s="432">
        <f>S5/S4</f>
        <v>0.77777777777777779</v>
      </c>
    </row>
    <row r="6" spans="1:21" s="191" customFormat="1" ht="20.25" customHeight="1" x14ac:dyDescent="0.25">
      <c r="A6" s="462"/>
      <c r="B6" s="462"/>
      <c r="C6" s="195">
        <v>2017</v>
      </c>
      <c r="D6" s="196">
        <v>2018</v>
      </c>
      <c r="E6" s="196">
        <v>2019</v>
      </c>
      <c r="F6" s="197" t="s">
        <v>37</v>
      </c>
      <c r="G6" s="189"/>
      <c r="H6" s="195">
        <v>2017</v>
      </c>
      <c r="I6" s="196">
        <v>2018</v>
      </c>
      <c r="J6" s="196">
        <v>2019</v>
      </c>
      <c r="K6" s="197" t="s">
        <v>37</v>
      </c>
      <c r="L6" s="189"/>
      <c r="M6" s="195">
        <v>2017</v>
      </c>
      <c r="N6" s="196">
        <v>2018</v>
      </c>
      <c r="O6" s="196">
        <v>2019</v>
      </c>
      <c r="P6" s="197" t="s">
        <v>37</v>
      </c>
      <c r="Q6" s="190"/>
      <c r="T6" s="192"/>
    </row>
    <row r="7" spans="1:21" ht="15" x14ac:dyDescent="0.25">
      <c r="A7" s="2" t="s">
        <v>194</v>
      </c>
      <c r="B7" s="2" t="s">
        <v>194</v>
      </c>
      <c r="C7" s="267">
        <v>4618.5691699999998</v>
      </c>
      <c r="D7" s="270">
        <v>7071.4534166666672</v>
      </c>
      <c r="E7" s="270">
        <v>7586.2169166666672</v>
      </c>
      <c r="F7" s="284">
        <v>6425.4131677777777</v>
      </c>
      <c r="G7" s="107"/>
      <c r="H7" s="268">
        <v>174</v>
      </c>
      <c r="I7" s="142">
        <v>173</v>
      </c>
      <c r="J7" s="142">
        <v>167</v>
      </c>
      <c r="K7" s="287">
        <v>171.33333333333334</v>
      </c>
      <c r="L7" s="107"/>
      <c r="M7" s="293">
        <f>C7/H7*1000</f>
        <v>26543.500977011492</v>
      </c>
      <c r="N7" s="294">
        <f>D7/I7*1000</f>
        <v>40875.453275529871</v>
      </c>
      <c r="O7" s="294">
        <f>E7/J7*1000</f>
        <v>45426.448602794415</v>
      </c>
      <c r="P7" s="295">
        <f>AVERAGE(M7:O7)</f>
        <v>37615.134285111919</v>
      </c>
      <c r="Q7" s="107"/>
      <c r="R7" s="113">
        <f>IF(ISNUMBER(P7),P7/$O$66,"")</f>
        <v>0.69538625885642658</v>
      </c>
      <c r="S7" s="96">
        <f>IF(ISNUMBER(R7),IF(R7&lt;0.5,1,0) + IF(R7&gt;1.5,1,0),"")</f>
        <v>0</v>
      </c>
    </row>
    <row r="8" spans="1:21" ht="15" x14ac:dyDescent="0.25">
      <c r="A8" s="2" t="s">
        <v>195</v>
      </c>
      <c r="B8" s="2" t="s">
        <v>195</v>
      </c>
      <c r="C8" s="267">
        <v>1314.894</v>
      </c>
      <c r="D8" s="270">
        <v>278.14833333333331</v>
      </c>
      <c r="E8" s="270">
        <v>95.338583333333332</v>
      </c>
      <c r="F8" s="284">
        <v>562.79363888888895</v>
      </c>
      <c r="G8" s="107"/>
      <c r="H8" s="268">
        <v>9</v>
      </c>
      <c r="I8" s="142">
        <v>9</v>
      </c>
      <c r="J8" s="142">
        <v>11</v>
      </c>
      <c r="K8" s="287">
        <v>9.6666666666666661</v>
      </c>
      <c r="L8" s="107"/>
      <c r="M8" s="293">
        <f t="shared" ref="M8:M64" si="0">C8/H8*1000</f>
        <v>146099.33333333334</v>
      </c>
      <c r="N8" s="294">
        <f t="shared" ref="N8:N64" si="1">D8/I8*1000</f>
        <v>30905.370370370369</v>
      </c>
      <c r="O8" s="294">
        <f t="shared" ref="O8:O64" si="2">E8/J8*1000</f>
        <v>8667.1439393939399</v>
      </c>
      <c r="P8" s="295">
        <f t="shared" ref="P8:P64" si="3">AVERAGE(M8:O8)</f>
        <v>61890.615881032551</v>
      </c>
      <c r="Q8" s="107"/>
      <c r="R8" s="113">
        <f t="shared" ref="R8:R64" si="4">IF(ISNUMBER(P8),P8/$O$66,"")</f>
        <v>1.1441640354017233</v>
      </c>
      <c r="S8" s="96">
        <f t="shared" ref="S8:S64" si="5">IF(ISNUMBER(R8),IF(R8&lt;0.5,1,0) + IF(R8&gt;1.5,1,0),"")</f>
        <v>0</v>
      </c>
    </row>
    <row r="9" spans="1:21" ht="15" x14ac:dyDescent="0.25">
      <c r="A9" s="2" t="s">
        <v>134</v>
      </c>
      <c r="B9" s="2" t="s">
        <v>134</v>
      </c>
      <c r="C9" s="267">
        <v>5.4396666666666667</v>
      </c>
      <c r="D9" s="270">
        <v>4.6016666666666666</v>
      </c>
      <c r="E9" s="270"/>
      <c r="F9" s="284"/>
      <c r="G9" s="107"/>
      <c r="H9" s="268">
        <v>4</v>
      </c>
      <c r="I9" s="142">
        <v>4</v>
      </c>
      <c r="J9" s="142">
        <v>4</v>
      </c>
      <c r="K9" s="287"/>
      <c r="L9" s="107"/>
      <c r="M9" s="293">
        <f t="shared" si="0"/>
        <v>1359.9166666666667</v>
      </c>
      <c r="N9" s="294">
        <f t="shared" si="1"/>
        <v>1150.4166666666667</v>
      </c>
      <c r="O9" s="294">
        <f t="shared" si="2"/>
        <v>0</v>
      </c>
      <c r="P9" s="295">
        <f t="shared" si="3"/>
        <v>836.77777777777783</v>
      </c>
      <c r="Q9" s="107"/>
      <c r="R9" s="113">
        <f t="shared" si="4"/>
        <v>1.5469405584799227E-2</v>
      </c>
      <c r="S9" s="96">
        <f t="shared" si="5"/>
        <v>1</v>
      </c>
    </row>
    <row r="10" spans="1:21" ht="15" x14ac:dyDescent="0.25">
      <c r="A10" s="2" t="s">
        <v>135</v>
      </c>
      <c r="B10" s="2" t="s">
        <v>245</v>
      </c>
      <c r="C10" s="267">
        <v>251.447</v>
      </c>
      <c r="D10" s="270">
        <v>311.67233333333331</v>
      </c>
      <c r="E10" s="270">
        <v>305.88766666666669</v>
      </c>
      <c r="F10" s="284">
        <v>289.66900000000004</v>
      </c>
      <c r="G10" s="107"/>
      <c r="H10" s="268">
        <v>17</v>
      </c>
      <c r="I10" s="142">
        <v>17</v>
      </c>
      <c r="J10" s="142">
        <v>17</v>
      </c>
      <c r="K10" s="287">
        <v>17</v>
      </c>
      <c r="L10" s="107"/>
      <c r="M10" s="293">
        <f t="shared" si="0"/>
        <v>14791</v>
      </c>
      <c r="N10" s="294">
        <f t="shared" si="1"/>
        <v>18333.666666666664</v>
      </c>
      <c r="O10" s="294">
        <f t="shared" si="2"/>
        <v>17993.392156862748</v>
      </c>
      <c r="P10" s="295">
        <f t="shared" si="3"/>
        <v>17039.352941176472</v>
      </c>
      <c r="Q10" s="107"/>
      <c r="R10" s="113">
        <f t="shared" si="4"/>
        <v>0.31500437577299217</v>
      </c>
      <c r="S10" s="96">
        <f t="shared" si="5"/>
        <v>1</v>
      </c>
    </row>
    <row r="11" spans="1:21" ht="15" x14ac:dyDescent="0.25">
      <c r="A11" s="2" t="s">
        <v>136</v>
      </c>
      <c r="B11" s="2" t="s">
        <v>136</v>
      </c>
      <c r="C11" s="267">
        <v>227.54066666666665</v>
      </c>
      <c r="D11" s="270"/>
      <c r="E11" s="270"/>
      <c r="F11" s="284"/>
      <c r="G11" s="107"/>
      <c r="H11" s="268"/>
      <c r="I11" s="142"/>
      <c r="J11" s="142"/>
      <c r="K11" s="287"/>
      <c r="L11" s="107"/>
      <c r="M11" s="293"/>
      <c r="N11" s="294"/>
      <c r="O11" s="294"/>
      <c r="P11" s="295"/>
      <c r="Q11" s="107"/>
      <c r="R11" s="113" t="str">
        <f t="shared" si="4"/>
        <v/>
      </c>
      <c r="S11" s="96" t="str">
        <f t="shared" si="5"/>
        <v/>
      </c>
    </row>
    <row r="12" spans="1:21" ht="15" x14ac:dyDescent="0.25">
      <c r="A12" s="2" t="s">
        <v>137</v>
      </c>
      <c r="B12" s="2" t="s">
        <v>137</v>
      </c>
      <c r="C12" s="267">
        <v>70.247966666666656</v>
      </c>
      <c r="D12" s="270">
        <v>123.60874</v>
      </c>
      <c r="E12" s="270">
        <v>121.77582</v>
      </c>
      <c r="F12" s="284">
        <v>105.21084222222221</v>
      </c>
      <c r="G12" s="107"/>
      <c r="H12" s="268">
        <v>32</v>
      </c>
      <c r="I12" s="142">
        <v>32</v>
      </c>
      <c r="J12" s="142">
        <v>32</v>
      </c>
      <c r="K12" s="287">
        <v>32</v>
      </c>
      <c r="L12" s="107"/>
      <c r="M12" s="293">
        <f t="shared" si="0"/>
        <v>2195.2489583333331</v>
      </c>
      <c r="N12" s="294">
        <f t="shared" si="1"/>
        <v>3862.7731249999997</v>
      </c>
      <c r="O12" s="294">
        <f t="shared" si="2"/>
        <v>3805.4943749999998</v>
      </c>
      <c r="P12" s="295">
        <f t="shared" si="3"/>
        <v>3287.8388194444447</v>
      </c>
      <c r="Q12" s="107"/>
      <c r="R12" s="113">
        <f t="shared" si="4"/>
        <v>6.0781862934391487E-2</v>
      </c>
      <c r="S12" s="96">
        <f t="shared" si="5"/>
        <v>1</v>
      </c>
    </row>
    <row r="13" spans="1:21" ht="15" x14ac:dyDescent="0.25">
      <c r="A13" s="2" t="s">
        <v>138</v>
      </c>
      <c r="B13" s="2" t="s">
        <v>138</v>
      </c>
      <c r="C13" s="267">
        <v>1492.9799866666665</v>
      </c>
      <c r="D13" s="270">
        <v>1101.6625099999999</v>
      </c>
      <c r="E13" s="270">
        <v>1145.231323333333</v>
      </c>
      <c r="F13" s="284">
        <v>1246.6246066666665</v>
      </c>
      <c r="G13" s="107"/>
      <c r="H13" s="268">
        <v>11</v>
      </c>
      <c r="I13" s="142">
        <v>11</v>
      </c>
      <c r="J13" s="142">
        <v>11</v>
      </c>
      <c r="K13" s="287">
        <v>11</v>
      </c>
      <c r="L13" s="107"/>
      <c r="M13" s="293">
        <f t="shared" si="0"/>
        <v>135725.45333333331</v>
      </c>
      <c r="N13" s="294">
        <f t="shared" si="1"/>
        <v>100151.13727272727</v>
      </c>
      <c r="O13" s="294">
        <f t="shared" si="2"/>
        <v>104111.93848484845</v>
      </c>
      <c r="P13" s="295">
        <f t="shared" si="3"/>
        <v>113329.50969696969</v>
      </c>
      <c r="Q13" s="107"/>
      <c r="R13" s="113">
        <f t="shared" si="4"/>
        <v>2.0951083988925441</v>
      </c>
      <c r="S13" s="96">
        <f t="shared" si="5"/>
        <v>1</v>
      </c>
    </row>
    <row r="14" spans="1:21" ht="15" x14ac:dyDescent="0.25">
      <c r="A14" s="2" t="s">
        <v>139</v>
      </c>
      <c r="B14" s="2" t="s">
        <v>139</v>
      </c>
      <c r="C14" s="267">
        <v>673.24578333333329</v>
      </c>
      <c r="D14" s="270">
        <v>414.35334</v>
      </c>
      <c r="E14" s="270">
        <v>288.52324666666664</v>
      </c>
      <c r="F14" s="284">
        <v>458.7074566666667</v>
      </c>
      <c r="G14" s="107"/>
      <c r="H14" s="268">
        <v>6</v>
      </c>
      <c r="I14" s="142">
        <v>6</v>
      </c>
      <c r="J14" s="142">
        <v>6</v>
      </c>
      <c r="K14" s="287">
        <v>6</v>
      </c>
      <c r="L14" s="107"/>
      <c r="M14" s="293">
        <f t="shared" si="0"/>
        <v>112207.63055555556</v>
      </c>
      <c r="N14" s="294">
        <f t="shared" si="1"/>
        <v>69058.89</v>
      </c>
      <c r="O14" s="294">
        <f t="shared" si="2"/>
        <v>48087.207777777774</v>
      </c>
      <c r="P14" s="295">
        <f t="shared" si="3"/>
        <v>76451.242777777778</v>
      </c>
      <c r="Q14" s="107"/>
      <c r="R14" s="113">
        <f t="shared" si="4"/>
        <v>1.4133445143968362</v>
      </c>
      <c r="S14" s="96">
        <f t="shared" si="5"/>
        <v>0</v>
      </c>
    </row>
    <row r="15" spans="1:21" ht="15" x14ac:dyDescent="0.25">
      <c r="A15" s="2" t="s">
        <v>140</v>
      </c>
      <c r="B15" s="2" t="s">
        <v>140</v>
      </c>
      <c r="C15" s="267">
        <v>1.71</v>
      </c>
      <c r="D15" s="270">
        <v>18.521666666666668</v>
      </c>
      <c r="E15" s="270">
        <v>17.666666666666668</v>
      </c>
      <c r="F15" s="284">
        <v>12.632777777777781</v>
      </c>
      <c r="G15" s="107"/>
      <c r="H15" s="268">
        <v>1</v>
      </c>
      <c r="I15" s="142">
        <v>1</v>
      </c>
      <c r="J15" s="142">
        <v>1</v>
      </c>
      <c r="K15" s="287">
        <v>1</v>
      </c>
      <c r="L15" s="107"/>
      <c r="M15" s="293">
        <f t="shared" si="0"/>
        <v>1710</v>
      </c>
      <c r="N15" s="294">
        <f t="shared" si="1"/>
        <v>18521.666666666668</v>
      </c>
      <c r="O15" s="294">
        <f t="shared" si="2"/>
        <v>17666.666666666668</v>
      </c>
      <c r="P15" s="295">
        <f t="shared" si="3"/>
        <v>12632.777777777779</v>
      </c>
      <c r="Q15" s="107"/>
      <c r="R15" s="113">
        <f t="shared" si="4"/>
        <v>0.23354057468646239</v>
      </c>
      <c r="S15" s="96">
        <f t="shared" si="5"/>
        <v>1</v>
      </c>
    </row>
    <row r="16" spans="1:21" ht="15" x14ac:dyDescent="0.25">
      <c r="A16" s="2" t="s">
        <v>141</v>
      </c>
      <c r="B16" s="2" t="s">
        <v>141</v>
      </c>
      <c r="C16" s="267">
        <v>536.73566666666659</v>
      </c>
      <c r="D16" s="270">
        <v>535.91633333333334</v>
      </c>
      <c r="E16" s="270">
        <v>532.20399999999995</v>
      </c>
      <c r="F16" s="284">
        <v>534.952</v>
      </c>
      <c r="G16" s="107"/>
      <c r="H16" s="268">
        <v>2</v>
      </c>
      <c r="I16" s="142">
        <v>2</v>
      </c>
      <c r="J16" s="142">
        <v>2</v>
      </c>
      <c r="K16" s="287">
        <v>2</v>
      </c>
      <c r="L16" s="107"/>
      <c r="M16" s="293">
        <f t="shared" si="0"/>
        <v>268367.83333333331</v>
      </c>
      <c r="N16" s="294">
        <f t="shared" si="1"/>
        <v>267958.16666666669</v>
      </c>
      <c r="O16" s="294">
        <f t="shared" si="2"/>
        <v>266102</v>
      </c>
      <c r="P16" s="295">
        <f t="shared" si="3"/>
        <v>267476</v>
      </c>
      <c r="Q16" s="107"/>
      <c r="R16" s="113">
        <f t="shared" si="4"/>
        <v>4.944795187066501</v>
      </c>
      <c r="S16" s="96">
        <f t="shared" si="5"/>
        <v>1</v>
      </c>
    </row>
    <row r="17" spans="1:19" ht="15" x14ac:dyDescent="0.25">
      <c r="A17" s="2" t="s">
        <v>142</v>
      </c>
      <c r="B17" s="2" t="s">
        <v>142</v>
      </c>
      <c r="C17" s="267">
        <v>0.23666666666666666</v>
      </c>
      <c r="D17" s="270"/>
      <c r="E17" s="270"/>
      <c r="F17" s="284"/>
      <c r="G17" s="107"/>
      <c r="H17" s="268"/>
      <c r="I17" s="142"/>
      <c r="J17" s="142"/>
      <c r="K17" s="287"/>
      <c r="L17" s="107"/>
      <c r="M17" s="293"/>
      <c r="N17" s="294"/>
      <c r="O17" s="294"/>
      <c r="P17" s="295"/>
      <c r="Q17" s="107"/>
      <c r="R17" s="113" t="str">
        <f t="shared" si="4"/>
        <v/>
      </c>
      <c r="S17" s="96" t="str">
        <f t="shared" si="5"/>
        <v/>
      </c>
    </row>
    <row r="18" spans="1:19" ht="15" x14ac:dyDescent="0.25">
      <c r="A18" s="2" t="s">
        <v>143</v>
      </c>
      <c r="B18" s="2" t="s">
        <v>143</v>
      </c>
      <c r="C18" s="267">
        <v>3213.31324</v>
      </c>
      <c r="D18" s="270">
        <v>3434.1310600000002</v>
      </c>
      <c r="E18" s="270">
        <v>5946.6043266666657</v>
      </c>
      <c r="F18" s="284">
        <v>4198.0162088888892</v>
      </c>
      <c r="G18" s="107"/>
      <c r="H18" s="268">
        <v>64</v>
      </c>
      <c r="I18" s="142">
        <v>63</v>
      </c>
      <c r="J18" s="142">
        <v>64</v>
      </c>
      <c r="K18" s="287">
        <v>63.666666666666664</v>
      </c>
      <c r="L18" s="107"/>
      <c r="M18" s="293">
        <f t="shared" si="0"/>
        <v>50208.019374999996</v>
      </c>
      <c r="N18" s="294">
        <f t="shared" si="1"/>
        <v>54510.016825396822</v>
      </c>
      <c r="O18" s="294">
        <f t="shared" si="2"/>
        <v>92915.692604166645</v>
      </c>
      <c r="P18" s="295">
        <f t="shared" si="3"/>
        <v>65877.909601521154</v>
      </c>
      <c r="Q18" s="107"/>
      <c r="R18" s="113">
        <f t="shared" si="4"/>
        <v>1.2178766331618682</v>
      </c>
      <c r="S18" s="96">
        <f t="shared" si="5"/>
        <v>0</v>
      </c>
    </row>
    <row r="19" spans="1:19" ht="15" x14ac:dyDescent="0.25">
      <c r="A19" s="2" t="s">
        <v>196</v>
      </c>
      <c r="B19" s="2" t="s">
        <v>246</v>
      </c>
      <c r="C19" s="267"/>
      <c r="D19" s="270"/>
      <c r="E19" s="270"/>
      <c r="F19" s="284"/>
      <c r="G19" s="107"/>
      <c r="H19" s="268">
        <v>1</v>
      </c>
      <c r="I19" s="142"/>
      <c r="J19" s="142"/>
      <c r="K19" s="287"/>
      <c r="L19" s="107"/>
      <c r="M19" s="293"/>
      <c r="N19" s="294"/>
      <c r="O19" s="294"/>
      <c r="P19" s="295"/>
      <c r="Q19" s="107"/>
      <c r="R19" s="113" t="str">
        <f t="shared" si="4"/>
        <v/>
      </c>
      <c r="S19" s="96" t="str">
        <f t="shared" si="5"/>
        <v/>
      </c>
    </row>
    <row r="20" spans="1:19" ht="15" x14ac:dyDescent="0.25">
      <c r="A20" s="2" t="s">
        <v>144</v>
      </c>
      <c r="B20" s="2" t="s">
        <v>144</v>
      </c>
      <c r="C20" s="267">
        <v>51.863670000000006</v>
      </c>
      <c r="D20" s="270">
        <v>50.866556666666668</v>
      </c>
      <c r="E20" s="270">
        <v>77.007650000000012</v>
      </c>
      <c r="F20" s="284">
        <v>59.912625555555564</v>
      </c>
      <c r="G20" s="107"/>
      <c r="H20" s="268">
        <v>15</v>
      </c>
      <c r="I20" s="142">
        <v>21</v>
      </c>
      <c r="J20" s="142">
        <v>19</v>
      </c>
      <c r="K20" s="287">
        <v>18.333333333333332</v>
      </c>
      <c r="L20" s="107"/>
      <c r="M20" s="293">
        <f t="shared" si="0"/>
        <v>3457.5780000000004</v>
      </c>
      <c r="N20" s="294">
        <f t="shared" si="1"/>
        <v>2422.2169841269842</v>
      </c>
      <c r="O20" s="294">
        <f t="shared" si="2"/>
        <v>4053.0342105263167</v>
      </c>
      <c r="P20" s="295">
        <f t="shared" si="3"/>
        <v>3310.9430648844336</v>
      </c>
      <c r="Q20" s="107"/>
      <c r="R20" s="113">
        <f t="shared" si="4"/>
        <v>6.1208988215360471E-2</v>
      </c>
      <c r="S20" s="96">
        <f t="shared" si="5"/>
        <v>1</v>
      </c>
    </row>
    <row r="21" spans="1:19" ht="15" x14ac:dyDescent="0.25">
      <c r="A21" s="2" t="s">
        <v>197</v>
      </c>
      <c r="B21" s="2" t="s">
        <v>197</v>
      </c>
      <c r="C21" s="267">
        <v>586.02566666666667</v>
      </c>
      <c r="D21" s="270">
        <v>565.98800000000006</v>
      </c>
      <c r="E21" s="270">
        <v>200.63200000000001</v>
      </c>
      <c r="F21" s="284">
        <v>450.88188888888891</v>
      </c>
      <c r="G21" s="107"/>
      <c r="H21" s="268">
        <v>5</v>
      </c>
      <c r="I21" s="142">
        <v>5</v>
      </c>
      <c r="J21" s="142">
        <v>5</v>
      </c>
      <c r="K21" s="287">
        <v>5</v>
      </c>
      <c r="L21" s="107"/>
      <c r="M21" s="293">
        <f t="shared" si="0"/>
        <v>117205.13333333333</v>
      </c>
      <c r="N21" s="294">
        <f t="shared" si="1"/>
        <v>113197.6</v>
      </c>
      <c r="O21" s="294">
        <f t="shared" si="2"/>
        <v>40126.400000000001</v>
      </c>
      <c r="P21" s="295">
        <f t="shared" si="3"/>
        <v>90176.377777777787</v>
      </c>
      <c r="Q21" s="107"/>
      <c r="R21" s="113">
        <f t="shared" si="4"/>
        <v>1.6670793597281484</v>
      </c>
      <c r="S21" s="96">
        <f t="shared" si="5"/>
        <v>1</v>
      </c>
    </row>
    <row r="22" spans="1:19" ht="15" x14ac:dyDescent="0.25">
      <c r="A22" s="2" t="s">
        <v>145</v>
      </c>
      <c r="B22" s="2" t="s">
        <v>145</v>
      </c>
      <c r="C22" s="267">
        <v>3.5303333333333335</v>
      </c>
      <c r="D22" s="270">
        <v>3.5303333333333335</v>
      </c>
      <c r="E22" s="270">
        <v>3.5303333333333335</v>
      </c>
      <c r="F22" s="284">
        <v>3.5303333333333335</v>
      </c>
      <c r="G22" s="107"/>
      <c r="H22" s="268">
        <v>9</v>
      </c>
      <c r="I22" s="142">
        <v>9</v>
      </c>
      <c r="J22" s="142">
        <v>11</v>
      </c>
      <c r="K22" s="287">
        <v>9.6666666666666661</v>
      </c>
      <c r="L22" s="107"/>
      <c r="M22" s="293">
        <f t="shared" si="0"/>
        <v>392.2592592592593</v>
      </c>
      <c r="N22" s="294">
        <f t="shared" si="1"/>
        <v>392.2592592592593</v>
      </c>
      <c r="O22" s="294">
        <f t="shared" si="2"/>
        <v>320.93939393939399</v>
      </c>
      <c r="P22" s="295">
        <f t="shared" si="3"/>
        <v>368.48597081930421</v>
      </c>
      <c r="Q22" s="107"/>
      <c r="R22" s="113">
        <f t="shared" si="4"/>
        <v>6.8121538194410814E-3</v>
      </c>
      <c r="S22" s="96">
        <f t="shared" si="5"/>
        <v>1</v>
      </c>
    </row>
    <row r="23" spans="1:19" ht="15" x14ac:dyDescent="0.25">
      <c r="A23" s="2" t="s">
        <v>146</v>
      </c>
      <c r="B23" s="2" t="s">
        <v>247</v>
      </c>
      <c r="C23" s="267"/>
      <c r="D23" s="270"/>
      <c r="E23" s="270"/>
      <c r="F23" s="284"/>
      <c r="G23" s="107"/>
      <c r="H23" s="268">
        <v>4</v>
      </c>
      <c r="I23" s="142">
        <v>4</v>
      </c>
      <c r="J23" s="142">
        <v>4</v>
      </c>
      <c r="K23" s="287"/>
      <c r="L23" s="107"/>
      <c r="M23" s="293"/>
      <c r="N23" s="294"/>
      <c r="O23" s="294"/>
      <c r="P23" s="295"/>
      <c r="Q23" s="107"/>
      <c r="R23" s="113" t="str">
        <f t="shared" si="4"/>
        <v/>
      </c>
      <c r="S23" s="96" t="str">
        <f t="shared" si="5"/>
        <v/>
      </c>
    </row>
    <row r="24" spans="1:19" ht="15" x14ac:dyDescent="0.25">
      <c r="A24" s="2" t="s">
        <v>147</v>
      </c>
      <c r="B24" s="2" t="s">
        <v>147</v>
      </c>
      <c r="C24" s="267"/>
      <c r="D24" s="270"/>
      <c r="E24" s="270"/>
      <c r="F24" s="284"/>
      <c r="G24" s="107"/>
      <c r="H24" s="268"/>
      <c r="I24" s="142"/>
      <c r="J24" s="142"/>
      <c r="K24" s="287"/>
      <c r="L24" s="107"/>
      <c r="M24" s="293"/>
      <c r="N24" s="294"/>
      <c r="O24" s="294"/>
      <c r="P24" s="295"/>
      <c r="Q24" s="107"/>
      <c r="R24" s="113" t="str">
        <f t="shared" si="4"/>
        <v/>
      </c>
      <c r="S24" s="96" t="str">
        <f t="shared" si="5"/>
        <v/>
      </c>
    </row>
    <row r="25" spans="1:19" ht="15" x14ac:dyDescent="0.25">
      <c r="A25" s="2" t="s">
        <v>148</v>
      </c>
      <c r="B25" s="2" t="s">
        <v>148</v>
      </c>
      <c r="C25" s="267">
        <v>11.564973333333333</v>
      </c>
      <c r="D25" s="270">
        <v>18.811373333333332</v>
      </c>
      <c r="E25" s="270">
        <v>24.638120000000001</v>
      </c>
      <c r="F25" s="284">
        <v>18.338155555555556</v>
      </c>
      <c r="G25" s="107"/>
      <c r="H25" s="268">
        <v>2</v>
      </c>
      <c r="I25" s="142">
        <v>2</v>
      </c>
      <c r="J25" s="142">
        <v>2</v>
      </c>
      <c r="K25" s="287">
        <v>2</v>
      </c>
      <c r="L25" s="107"/>
      <c r="M25" s="293">
        <f t="shared" si="0"/>
        <v>5782.4866666666667</v>
      </c>
      <c r="N25" s="294">
        <f t="shared" si="1"/>
        <v>9405.6866666666665</v>
      </c>
      <c r="O25" s="294">
        <f t="shared" si="2"/>
        <v>12319.06</v>
      </c>
      <c r="P25" s="295">
        <f t="shared" si="3"/>
        <v>9169.0777777777766</v>
      </c>
      <c r="Q25" s="107"/>
      <c r="R25" s="113">
        <f t="shared" si="4"/>
        <v>0.16950758821499484</v>
      </c>
      <c r="S25" s="96">
        <f t="shared" si="5"/>
        <v>1</v>
      </c>
    </row>
    <row r="26" spans="1:19" ht="15" x14ac:dyDescent="0.25">
      <c r="A26" s="2" t="s">
        <v>149</v>
      </c>
      <c r="B26" s="2" t="s">
        <v>149</v>
      </c>
      <c r="C26" s="267"/>
      <c r="D26" s="270"/>
      <c r="E26" s="270"/>
      <c r="F26" s="284"/>
      <c r="G26" s="107"/>
      <c r="H26" s="268">
        <v>1</v>
      </c>
      <c r="I26" s="142">
        <v>1</v>
      </c>
      <c r="J26" s="142">
        <v>1</v>
      </c>
      <c r="K26" s="287"/>
      <c r="L26" s="107"/>
      <c r="M26" s="293"/>
      <c r="N26" s="294"/>
      <c r="O26" s="294"/>
      <c r="P26" s="295"/>
      <c r="Q26" s="107"/>
      <c r="R26" s="113" t="str">
        <f t="shared" si="4"/>
        <v/>
      </c>
      <c r="S26" s="96" t="str">
        <f t="shared" si="5"/>
        <v/>
      </c>
    </row>
    <row r="27" spans="1:19" ht="15" x14ac:dyDescent="0.25">
      <c r="A27" s="2" t="s">
        <v>150</v>
      </c>
      <c r="B27" s="2" t="s">
        <v>150</v>
      </c>
      <c r="C27" s="267">
        <v>379.37677000000002</v>
      </c>
      <c r="D27" s="270">
        <v>1395.8443466666668</v>
      </c>
      <c r="E27" s="270">
        <v>1870.3011633333333</v>
      </c>
      <c r="F27" s="284">
        <v>1215.1740933333333</v>
      </c>
      <c r="G27" s="107"/>
      <c r="H27" s="268">
        <v>30</v>
      </c>
      <c r="I27" s="142">
        <v>30</v>
      </c>
      <c r="J27" s="142">
        <v>30</v>
      </c>
      <c r="K27" s="287">
        <v>30</v>
      </c>
      <c r="L27" s="107"/>
      <c r="M27" s="293">
        <f t="shared" si="0"/>
        <v>12645.892333333335</v>
      </c>
      <c r="N27" s="294">
        <f t="shared" si="1"/>
        <v>46528.144888888892</v>
      </c>
      <c r="O27" s="294">
        <f t="shared" si="2"/>
        <v>62343.372111111108</v>
      </c>
      <c r="P27" s="295">
        <f t="shared" si="3"/>
        <v>40505.803111111112</v>
      </c>
      <c r="Q27" s="107"/>
      <c r="R27" s="113">
        <f t="shared" si="4"/>
        <v>0.74882569005101596</v>
      </c>
      <c r="S27" s="96">
        <f t="shared" si="5"/>
        <v>0</v>
      </c>
    </row>
    <row r="28" spans="1:19" ht="15" x14ac:dyDescent="0.25">
      <c r="A28" s="2" t="s">
        <v>151</v>
      </c>
      <c r="B28" s="2" t="s">
        <v>151</v>
      </c>
      <c r="C28" s="267"/>
      <c r="D28" s="270"/>
      <c r="E28" s="270"/>
      <c r="F28" s="284"/>
      <c r="G28" s="107"/>
      <c r="H28" s="268"/>
      <c r="I28" s="142"/>
      <c r="J28" s="142"/>
      <c r="K28" s="287"/>
      <c r="L28" s="107"/>
      <c r="M28" s="293"/>
      <c r="N28" s="294"/>
      <c r="O28" s="294"/>
      <c r="P28" s="295"/>
      <c r="Q28" s="107"/>
      <c r="R28" s="113" t="str">
        <f t="shared" si="4"/>
        <v/>
      </c>
      <c r="S28" s="96" t="str">
        <f t="shared" si="5"/>
        <v/>
      </c>
    </row>
    <row r="29" spans="1:19" ht="15" x14ac:dyDescent="0.25">
      <c r="A29" s="2" t="s">
        <v>152</v>
      </c>
      <c r="B29" s="2" t="s">
        <v>152</v>
      </c>
      <c r="C29" s="267">
        <v>492.18866666666668</v>
      </c>
      <c r="D29" s="270">
        <v>408.99333333333334</v>
      </c>
      <c r="E29" s="270">
        <v>528.87366666666662</v>
      </c>
      <c r="F29" s="284">
        <v>476.68522222222219</v>
      </c>
      <c r="G29" s="107"/>
      <c r="H29" s="268">
        <v>12</v>
      </c>
      <c r="I29" s="142">
        <v>12</v>
      </c>
      <c r="J29" s="142">
        <v>12</v>
      </c>
      <c r="K29" s="287">
        <v>12</v>
      </c>
      <c r="L29" s="107"/>
      <c r="M29" s="293">
        <f t="shared" si="0"/>
        <v>41015.722222222226</v>
      </c>
      <c r="N29" s="294">
        <f t="shared" si="1"/>
        <v>34082.777777777781</v>
      </c>
      <c r="O29" s="294">
        <f t="shared" si="2"/>
        <v>44072.805555555555</v>
      </c>
      <c r="P29" s="295">
        <f t="shared" si="3"/>
        <v>39723.768518518518</v>
      </c>
      <c r="Q29" s="107"/>
      <c r="R29" s="113">
        <f t="shared" si="4"/>
        <v>0.73436831484886178</v>
      </c>
      <c r="S29" s="96">
        <f t="shared" si="5"/>
        <v>0</v>
      </c>
    </row>
    <row r="30" spans="1:19" ht="15" x14ac:dyDescent="0.25">
      <c r="A30" s="2" t="s">
        <v>153</v>
      </c>
      <c r="B30" s="2" t="s">
        <v>248</v>
      </c>
      <c r="C30" s="267"/>
      <c r="D30" s="270"/>
      <c r="E30" s="270"/>
      <c r="F30" s="284"/>
      <c r="G30" s="107"/>
      <c r="H30" s="268"/>
      <c r="I30" s="142"/>
      <c r="J30" s="142"/>
      <c r="K30" s="287"/>
      <c r="L30" s="107"/>
      <c r="M30" s="293"/>
      <c r="N30" s="294"/>
      <c r="O30" s="294"/>
      <c r="P30" s="295"/>
      <c r="Q30" s="107"/>
      <c r="R30" s="113" t="str">
        <f t="shared" si="4"/>
        <v/>
      </c>
      <c r="S30" s="96" t="str">
        <f t="shared" si="5"/>
        <v/>
      </c>
    </row>
    <row r="31" spans="1:19" ht="15" x14ac:dyDescent="0.25">
      <c r="A31" s="2" t="s">
        <v>198</v>
      </c>
      <c r="B31" s="2" t="s">
        <v>249</v>
      </c>
      <c r="C31" s="268">
        <v>60666.666666666664</v>
      </c>
      <c r="D31" s="142">
        <v>42666.666666666664</v>
      </c>
      <c r="E31" s="142">
        <v>41666.666666666664</v>
      </c>
      <c r="F31" s="284">
        <v>48333.333333333336</v>
      </c>
      <c r="G31" s="107"/>
      <c r="H31" s="268">
        <v>913</v>
      </c>
      <c r="I31" s="142">
        <v>908</v>
      </c>
      <c r="J31" s="142">
        <v>906</v>
      </c>
      <c r="K31" s="287">
        <v>909</v>
      </c>
      <c r="L31" s="107"/>
      <c r="M31" s="293">
        <f t="shared" si="0"/>
        <v>66447.608616283323</v>
      </c>
      <c r="N31" s="294">
        <f t="shared" si="1"/>
        <v>46989.720998531564</v>
      </c>
      <c r="O31" s="294">
        <f t="shared" si="2"/>
        <v>45989.698307579099</v>
      </c>
      <c r="P31" s="295">
        <f t="shared" si="3"/>
        <v>53142.342640797993</v>
      </c>
      <c r="Q31" s="107"/>
      <c r="R31" s="113">
        <f t="shared" si="4"/>
        <v>0.98243580777212469</v>
      </c>
      <c r="S31" s="96">
        <f t="shared" si="5"/>
        <v>0</v>
      </c>
    </row>
    <row r="32" spans="1:19" ht="15" x14ac:dyDescent="0.25">
      <c r="A32" s="2" t="s">
        <v>154</v>
      </c>
      <c r="B32" s="2" t="s">
        <v>154</v>
      </c>
      <c r="C32" s="267"/>
      <c r="D32" s="270"/>
      <c r="E32" s="270"/>
      <c r="F32" s="284"/>
      <c r="G32" s="107"/>
      <c r="H32" s="268">
        <v>2</v>
      </c>
      <c r="I32" s="142">
        <v>2</v>
      </c>
      <c r="J32" s="142">
        <v>2</v>
      </c>
      <c r="K32" s="287"/>
      <c r="L32" s="107"/>
      <c r="M32" s="293"/>
      <c r="N32" s="294"/>
      <c r="O32" s="294"/>
      <c r="P32" s="295"/>
      <c r="Q32" s="107"/>
      <c r="R32" s="113" t="str">
        <f t="shared" si="4"/>
        <v/>
      </c>
      <c r="S32" s="96" t="str">
        <f t="shared" si="5"/>
        <v/>
      </c>
    </row>
    <row r="33" spans="1:19" ht="15" x14ac:dyDescent="0.25">
      <c r="A33" s="2" t="s">
        <v>155</v>
      </c>
      <c r="B33" s="2" t="s">
        <v>155</v>
      </c>
      <c r="C33" s="267">
        <v>117.72033333333333</v>
      </c>
      <c r="D33" s="270">
        <v>10.342000000000001</v>
      </c>
      <c r="E33" s="270">
        <v>6.2685266666666672</v>
      </c>
      <c r="F33" s="284">
        <v>44.776953333333331</v>
      </c>
      <c r="G33" s="107"/>
      <c r="H33" s="268">
        <v>2</v>
      </c>
      <c r="I33" s="142">
        <v>2</v>
      </c>
      <c r="J33" s="142">
        <v>2</v>
      </c>
      <c r="K33" s="287">
        <v>2</v>
      </c>
      <c r="L33" s="107"/>
      <c r="M33" s="293">
        <f t="shared" si="0"/>
        <v>58860.166666666664</v>
      </c>
      <c r="N33" s="294">
        <f t="shared" si="1"/>
        <v>5171</v>
      </c>
      <c r="O33" s="294">
        <f t="shared" si="2"/>
        <v>3134.2633333333338</v>
      </c>
      <c r="P33" s="295">
        <f t="shared" si="3"/>
        <v>22388.476666666666</v>
      </c>
      <c r="Q33" s="107"/>
      <c r="R33" s="113">
        <f t="shared" si="4"/>
        <v>0.41389295363727585</v>
      </c>
      <c r="S33" s="96">
        <f t="shared" si="5"/>
        <v>1</v>
      </c>
    </row>
    <row r="34" spans="1:19" ht="15" x14ac:dyDescent="0.25">
      <c r="A34" s="2" t="s">
        <v>199</v>
      </c>
      <c r="B34" s="2" t="s">
        <v>199</v>
      </c>
      <c r="C34" s="268">
        <v>14966.56</v>
      </c>
      <c r="D34" s="142">
        <v>11339.495403333334</v>
      </c>
      <c r="E34" s="142">
        <v>13364.632403333335</v>
      </c>
      <c r="F34" s="284">
        <v>13223.562602222222</v>
      </c>
      <c r="G34" s="107"/>
      <c r="H34" s="268">
        <v>56</v>
      </c>
      <c r="I34" s="142">
        <v>57</v>
      </c>
      <c r="J34" s="142">
        <v>58</v>
      </c>
      <c r="K34" s="287">
        <v>57</v>
      </c>
      <c r="L34" s="107"/>
      <c r="M34" s="293">
        <f t="shared" si="0"/>
        <v>267260</v>
      </c>
      <c r="N34" s="294">
        <f t="shared" si="1"/>
        <v>198938.51584795324</v>
      </c>
      <c r="O34" s="294">
        <f t="shared" si="2"/>
        <v>230424.69660919541</v>
      </c>
      <c r="P34" s="295">
        <f t="shared" si="3"/>
        <v>232207.73748571624</v>
      </c>
      <c r="Q34" s="107"/>
      <c r="R34" s="113">
        <f t="shared" si="4"/>
        <v>4.2927952516075134</v>
      </c>
      <c r="S34" s="96">
        <f t="shared" si="5"/>
        <v>1</v>
      </c>
    </row>
    <row r="35" spans="1:19" ht="15" x14ac:dyDescent="0.25">
      <c r="A35" s="2" t="s">
        <v>156</v>
      </c>
      <c r="B35" s="2" t="s">
        <v>156</v>
      </c>
      <c r="C35" s="267">
        <v>884.41680333333318</v>
      </c>
      <c r="D35" s="270">
        <v>743.94107333333329</v>
      </c>
      <c r="E35" s="270">
        <v>635.95558333333327</v>
      </c>
      <c r="F35" s="284">
        <v>754.77115333333325</v>
      </c>
      <c r="G35" s="107"/>
      <c r="H35" s="268">
        <v>10</v>
      </c>
      <c r="I35" s="142">
        <v>10</v>
      </c>
      <c r="J35" s="142">
        <v>10</v>
      </c>
      <c r="K35" s="287">
        <v>10</v>
      </c>
      <c r="L35" s="107"/>
      <c r="M35" s="293">
        <f t="shared" si="0"/>
        <v>88441.680333333323</v>
      </c>
      <c r="N35" s="294">
        <f t="shared" si="1"/>
        <v>74394.107333333319</v>
      </c>
      <c r="O35" s="294">
        <f t="shared" si="2"/>
        <v>63595.558333333327</v>
      </c>
      <c r="P35" s="295">
        <f t="shared" si="3"/>
        <v>75477.11533333332</v>
      </c>
      <c r="Q35" s="107"/>
      <c r="R35" s="113">
        <f t="shared" si="4"/>
        <v>1.3953359427908665</v>
      </c>
      <c r="S35" s="96">
        <f t="shared" si="5"/>
        <v>0</v>
      </c>
    </row>
    <row r="36" spans="1:19" ht="15" x14ac:dyDescent="0.25">
      <c r="A36" s="2" t="s">
        <v>157</v>
      </c>
      <c r="B36" s="2" t="s">
        <v>157</v>
      </c>
      <c r="C36" s="267">
        <v>221.0577501955207</v>
      </c>
      <c r="D36" s="270">
        <v>302.11616711497936</v>
      </c>
      <c r="E36" s="270">
        <v>781.93672068243973</v>
      </c>
      <c r="F36" s="284">
        <v>435.0368793309799</v>
      </c>
      <c r="G36" s="107"/>
      <c r="H36" s="268">
        <v>17</v>
      </c>
      <c r="I36" s="142">
        <v>17</v>
      </c>
      <c r="J36" s="142">
        <v>16</v>
      </c>
      <c r="K36" s="287">
        <v>16.666666666666668</v>
      </c>
      <c r="L36" s="107"/>
      <c r="M36" s="293">
        <f t="shared" si="0"/>
        <v>13003.397070324747</v>
      </c>
      <c r="N36" s="294">
        <f t="shared" si="1"/>
        <v>17771.53924205761</v>
      </c>
      <c r="O36" s="294">
        <f t="shared" si="2"/>
        <v>48871.045042652484</v>
      </c>
      <c r="P36" s="295">
        <f t="shared" si="3"/>
        <v>26548.660451678279</v>
      </c>
      <c r="Q36" s="107"/>
      <c r="R36" s="113">
        <f t="shared" si="4"/>
        <v>0.49080174828590795</v>
      </c>
      <c r="S36" s="96">
        <f t="shared" si="5"/>
        <v>1</v>
      </c>
    </row>
    <row r="37" spans="1:19" ht="15" x14ac:dyDescent="0.25">
      <c r="A37" s="2" t="s">
        <v>158</v>
      </c>
      <c r="B37" s="2" t="s">
        <v>158</v>
      </c>
      <c r="C37" s="267">
        <v>891.70799999999997</v>
      </c>
      <c r="D37" s="270">
        <v>894.26266666666663</v>
      </c>
      <c r="E37" s="270">
        <v>832.42466666666667</v>
      </c>
      <c r="F37" s="284">
        <v>872.7984444444445</v>
      </c>
      <c r="G37" s="107"/>
      <c r="H37" s="268">
        <v>7</v>
      </c>
      <c r="I37" s="142">
        <v>7</v>
      </c>
      <c r="J37" s="142">
        <v>6</v>
      </c>
      <c r="K37" s="287">
        <v>6.666666666666667</v>
      </c>
      <c r="L37" s="107"/>
      <c r="M37" s="293">
        <f t="shared" si="0"/>
        <v>127386.85714285714</v>
      </c>
      <c r="N37" s="294">
        <f t="shared" si="1"/>
        <v>127751.80952380951</v>
      </c>
      <c r="O37" s="294">
        <f t="shared" si="2"/>
        <v>138737.44444444444</v>
      </c>
      <c r="P37" s="295">
        <f t="shared" si="3"/>
        <v>131292.03703703705</v>
      </c>
      <c r="Q37" s="107"/>
      <c r="R37" s="113">
        <f t="shared" si="4"/>
        <v>2.4271793837237645</v>
      </c>
      <c r="S37" s="96">
        <f t="shared" si="5"/>
        <v>1</v>
      </c>
    </row>
    <row r="38" spans="1:19" ht="15" x14ac:dyDescent="0.25">
      <c r="A38" s="2" t="s">
        <v>159</v>
      </c>
      <c r="B38" s="2" t="s">
        <v>159</v>
      </c>
      <c r="C38" s="267">
        <v>773.00425333333328</v>
      </c>
      <c r="D38" s="270">
        <v>659.72658666666666</v>
      </c>
      <c r="E38" s="270">
        <v>296.48761000000002</v>
      </c>
      <c r="F38" s="284">
        <v>576.40614999999991</v>
      </c>
      <c r="G38" s="107"/>
      <c r="H38" s="268">
        <v>7</v>
      </c>
      <c r="I38" s="142">
        <v>7</v>
      </c>
      <c r="J38" s="142">
        <v>7</v>
      </c>
      <c r="K38" s="287">
        <v>7</v>
      </c>
      <c r="L38" s="107"/>
      <c r="M38" s="293">
        <f t="shared" si="0"/>
        <v>110429.17904761905</v>
      </c>
      <c r="N38" s="294">
        <f t="shared" si="1"/>
        <v>94246.655238095249</v>
      </c>
      <c r="O38" s="294">
        <f t="shared" si="2"/>
        <v>42355.372857142858</v>
      </c>
      <c r="P38" s="295">
        <f t="shared" si="3"/>
        <v>82343.735714285722</v>
      </c>
      <c r="Q38" s="107"/>
      <c r="R38" s="113">
        <f t="shared" si="4"/>
        <v>1.5222782905571939</v>
      </c>
      <c r="S38" s="96">
        <f t="shared" si="5"/>
        <v>1</v>
      </c>
    </row>
    <row r="39" spans="1:19" ht="15" x14ac:dyDescent="0.25">
      <c r="A39" s="2" t="s">
        <v>200</v>
      </c>
      <c r="B39" s="2" t="s">
        <v>160</v>
      </c>
      <c r="C39" s="267">
        <v>290.78313000000003</v>
      </c>
      <c r="D39" s="270">
        <v>67.049130000000005</v>
      </c>
      <c r="E39" s="270">
        <v>27.890796666666667</v>
      </c>
      <c r="F39" s="284">
        <v>128.57435222222225</v>
      </c>
      <c r="G39" s="107"/>
      <c r="H39" s="268">
        <v>11</v>
      </c>
      <c r="I39" s="142">
        <v>11</v>
      </c>
      <c r="J39" s="142">
        <v>10</v>
      </c>
      <c r="K39" s="287">
        <v>10.666666666666666</v>
      </c>
      <c r="L39" s="107"/>
      <c r="M39" s="293">
        <f t="shared" si="0"/>
        <v>26434.83</v>
      </c>
      <c r="N39" s="294">
        <f t="shared" si="1"/>
        <v>6095.3754545454549</v>
      </c>
      <c r="O39" s="294">
        <f t="shared" si="2"/>
        <v>2789.079666666667</v>
      </c>
      <c r="P39" s="295">
        <f t="shared" si="3"/>
        <v>11773.095040404041</v>
      </c>
      <c r="Q39" s="107"/>
      <c r="R39" s="113">
        <f t="shared" si="4"/>
        <v>0.21764772799304011</v>
      </c>
      <c r="S39" s="96">
        <f t="shared" si="5"/>
        <v>1</v>
      </c>
    </row>
    <row r="40" spans="1:19" ht="15" x14ac:dyDescent="0.25">
      <c r="A40" s="2" t="s">
        <v>161</v>
      </c>
      <c r="B40" s="2" t="s">
        <v>161</v>
      </c>
      <c r="C40" s="267">
        <v>178.06432666666666</v>
      </c>
      <c r="D40" s="270">
        <v>152.79958333333335</v>
      </c>
      <c r="E40" s="270">
        <v>177.71298333333331</v>
      </c>
      <c r="F40" s="284">
        <v>169.52563111111112</v>
      </c>
      <c r="G40" s="107"/>
      <c r="H40" s="268"/>
      <c r="I40" s="142">
        <v>40</v>
      </c>
      <c r="J40" s="142">
        <v>39</v>
      </c>
      <c r="K40" s="287">
        <v>39.5</v>
      </c>
      <c r="L40" s="107"/>
      <c r="M40" s="293"/>
      <c r="N40" s="294">
        <f t="shared" si="1"/>
        <v>3819.9895833333339</v>
      </c>
      <c r="O40" s="294">
        <f t="shared" si="2"/>
        <v>4556.7431623931616</v>
      </c>
      <c r="P40" s="295">
        <f t="shared" si="3"/>
        <v>4188.3663728632473</v>
      </c>
      <c r="Q40" s="107"/>
      <c r="R40" s="113">
        <f t="shared" si="4"/>
        <v>7.7429802607356782E-2</v>
      </c>
      <c r="S40" s="96">
        <f t="shared" si="5"/>
        <v>1</v>
      </c>
    </row>
    <row r="41" spans="1:19" ht="15" x14ac:dyDescent="0.25">
      <c r="A41" s="2" t="s">
        <v>162</v>
      </c>
      <c r="B41" s="2" t="s">
        <v>162</v>
      </c>
      <c r="C41" s="267"/>
      <c r="D41" s="270">
        <v>0.32674999999999998</v>
      </c>
      <c r="E41" s="270">
        <v>0.32674999999999998</v>
      </c>
      <c r="F41" s="284">
        <v>0.32674999999999998</v>
      </c>
      <c r="G41" s="107"/>
      <c r="H41" s="268">
        <v>4</v>
      </c>
      <c r="I41" s="142">
        <v>4</v>
      </c>
      <c r="J41" s="142">
        <v>4</v>
      </c>
      <c r="K41" s="287">
        <v>4</v>
      </c>
      <c r="L41" s="107"/>
      <c r="M41" s="293"/>
      <c r="N41" s="294">
        <f t="shared" si="1"/>
        <v>81.6875</v>
      </c>
      <c r="O41" s="294">
        <f t="shared" si="2"/>
        <v>81.6875</v>
      </c>
      <c r="P41" s="295">
        <f t="shared" si="3"/>
        <v>81.6875</v>
      </c>
      <c r="Q41" s="107"/>
      <c r="R41" s="113">
        <f t="shared" si="4"/>
        <v>1.5101465434038748E-3</v>
      </c>
      <c r="S41" s="96">
        <f t="shared" si="5"/>
        <v>1</v>
      </c>
    </row>
    <row r="42" spans="1:19" ht="15" x14ac:dyDescent="0.25">
      <c r="A42" s="2" t="s">
        <v>163</v>
      </c>
      <c r="B42" s="2" t="s">
        <v>250</v>
      </c>
      <c r="C42" s="268">
        <v>2773.3131466666664</v>
      </c>
      <c r="D42" s="142"/>
      <c r="E42" s="142"/>
      <c r="F42" s="287">
        <v>2773.3131466666664</v>
      </c>
      <c r="G42" s="107"/>
      <c r="H42" s="268">
        <v>17</v>
      </c>
      <c r="I42" s="142">
        <v>17</v>
      </c>
      <c r="J42" s="142">
        <v>17</v>
      </c>
      <c r="K42" s="287">
        <v>17</v>
      </c>
      <c r="L42" s="107"/>
      <c r="M42" s="293">
        <f t="shared" si="0"/>
        <v>163136.06745098036</v>
      </c>
      <c r="N42" s="294"/>
      <c r="O42" s="294"/>
      <c r="P42" s="295">
        <f t="shared" si="3"/>
        <v>163136.06745098036</v>
      </c>
      <c r="Q42" s="107"/>
      <c r="R42" s="113">
        <f t="shared" si="4"/>
        <v>3.0158759708107037</v>
      </c>
      <c r="S42" s="96">
        <f t="shared" si="5"/>
        <v>1</v>
      </c>
    </row>
    <row r="43" spans="1:19" ht="15" x14ac:dyDescent="0.25">
      <c r="A43" s="2" t="s">
        <v>164</v>
      </c>
      <c r="B43" s="2" t="s">
        <v>164</v>
      </c>
      <c r="C43" s="267">
        <v>79.259926666666757</v>
      </c>
      <c r="D43" s="270">
        <v>84.100186666666531</v>
      </c>
      <c r="E43" s="270">
        <v>134.00549999999984</v>
      </c>
      <c r="F43" s="284">
        <v>99.121871111111048</v>
      </c>
      <c r="G43" s="107"/>
      <c r="H43" s="268">
        <v>18</v>
      </c>
      <c r="I43" s="142">
        <v>18</v>
      </c>
      <c r="J43" s="142">
        <v>16</v>
      </c>
      <c r="K43" s="287">
        <v>17.333333333333332</v>
      </c>
      <c r="L43" s="107"/>
      <c r="M43" s="293">
        <f t="shared" si="0"/>
        <v>4403.3292592592643</v>
      </c>
      <c r="N43" s="294">
        <f t="shared" si="1"/>
        <v>4672.2325925925852</v>
      </c>
      <c r="O43" s="294">
        <f t="shared" si="2"/>
        <v>8375.3437499999909</v>
      </c>
      <c r="P43" s="295">
        <f t="shared" si="3"/>
        <v>5816.9685339506132</v>
      </c>
      <c r="Q43" s="107"/>
      <c r="R43" s="113">
        <f t="shared" si="4"/>
        <v>0.10753756602460136</v>
      </c>
      <c r="S43" s="96">
        <f t="shared" si="5"/>
        <v>1</v>
      </c>
    </row>
    <row r="44" spans="1:19" ht="15" x14ac:dyDescent="0.25">
      <c r="A44" s="2" t="s">
        <v>165</v>
      </c>
      <c r="B44" s="2" t="s">
        <v>165</v>
      </c>
      <c r="C44" s="267">
        <v>40.034999999999997</v>
      </c>
      <c r="D44" s="270">
        <v>30.710666666666668</v>
      </c>
      <c r="E44" s="270">
        <v>20.967333333333332</v>
      </c>
      <c r="F44" s="284">
        <v>30.570999999999998</v>
      </c>
      <c r="G44" s="107"/>
      <c r="H44" s="268"/>
      <c r="I44" s="142"/>
      <c r="J44" s="142"/>
      <c r="K44" s="287"/>
      <c r="L44" s="107"/>
      <c r="M44" s="293"/>
      <c r="N44" s="294"/>
      <c r="O44" s="294"/>
      <c r="P44" s="295"/>
      <c r="Q44" s="107"/>
      <c r="R44" s="113" t="str">
        <f t="shared" si="4"/>
        <v/>
      </c>
      <c r="S44" s="96" t="str">
        <f t="shared" si="5"/>
        <v/>
      </c>
    </row>
    <row r="45" spans="1:19" ht="15" x14ac:dyDescent="0.25">
      <c r="A45" s="2" t="s">
        <v>166</v>
      </c>
      <c r="B45" s="2" t="s">
        <v>166</v>
      </c>
      <c r="C45" s="267">
        <v>1333.8054266666666</v>
      </c>
      <c r="D45" s="270">
        <v>1577.4050933333335</v>
      </c>
      <c r="E45" s="270">
        <v>1744.3830566666666</v>
      </c>
      <c r="F45" s="284">
        <v>1551.8645255555555</v>
      </c>
      <c r="G45" s="107"/>
      <c r="H45" s="268">
        <v>16</v>
      </c>
      <c r="I45" s="142">
        <v>17</v>
      </c>
      <c r="J45" s="142">
        <v>17</v>
      </c>
      <c r="K45" s="287">
        <v>16.666666666666668</v>
      </c>
      <c r="L45" s="107"/>
      <c r="M45" s="293">
        <f t="shared" si="0"/>
        <v>83362.839166666658</v>
      </c>
      <c r="N45" s="294">
        <f t="shared" si="1"/>
        <v>92788.534901960797</v>
      </c>
      <c r="O45" s="294">
        <f t="shared" si="2"/>
        <v>102610.76803921569</v>
      </c>
      <c r="P45" s="295">
        <f t="shared" si="3"/>
        <v>92920.714035947705</v>
      </c>
      <c r="Q45" s="107"/>
      <c r="R45" s="113">
        <f t="shared" si="4"/>
        <v>1.7178135591370325</v>
      </c>
      <c r="S45" s="96">
        <f t="shared" si="5"/>
        <v>1</v>
      </c>
    </row>
    <row r="46" spans="1:19" ht="15" x14ac:dyDescent="0.25">
      <c r="A46" s="2" t="s">
        <v>167</v>
      </c>
      <c r="B46" s="2" t="s">
        <v>167</v>
      </c>
      <c r="C46" s="267">
        <v>36.162750000000003</v>
      </c>
      <c r="D46" s="270">
        <v>61.542256666666674</v>
      </c>
      <c r="E46" s="270">
        <v>48.03020333333334</v>
      </c>
      <c r="F46" s="284">
        <v>48.578403333333341</v>
      </c>
      <c r="G46" s="107"/>
      <c r="H46" s="268">
        <v>5</v>
      </c>
      <c r="I46" s="142">
        <v>5</v>
      </c>
      <c r="J46" s="142">
        <v>5</v>
      </c>
      <c r="K46" s="287">
        <v>5</v>
      </c>
      <c r="L46" s="107"/>
      <c r="M46" s="293">
        <f t="shared" si="0"/>
        <v>7232.5500000000011</v>
      </c>
      <c r="N46" s="294">
        <f t="shared" si="1"/>
        <v>12308.451333333334</v>
      </c>
      <c r="O46" s="294">
        <f t="shared" si="2"/>
        <v>9606.0406666666695</v>
      </c>
      <c r="P46" s="295">
        <f t="shared" si="3"/>
        <v>9715.6806666666671</v>
      </c>
      <c r="Q46" s="107"/>
      <c r="R46" s="113">
        <f t="shared" si="4"/>
        <v>0.17961256710736062</v>
      </c>
      <c r="S46" s="96">
        <f t="shared" si="5"/>
        <v>1</v>
      </c>
    </row>
    <row r="47" spans="1:19" ht="15" x14ac:dyDescent="0.25">
      <c r="A47" s="2" t="s">
        <v>168</v>
      </c>
      <c r="B47" s="2" t="s">
        <v>251</v>
      </c>
      <c r="C47" s="267">
        <v>111.21198760248237</v>
      </c>
      <c r="D47" s="270">
        <v>362.45833815359026</v>
      </c>
      <c r="E47" s="270">
        <v>518.39440029661864</v>
      </c>
      <c r="F47" s="284">
        <v>330.68824201756377</v>
      </c>
      <c r="G47" s="107"/>
      <c r="H47" s="268">
        <v>19</v>
      </c>
      <c r="I47" s="142">
        <v>19</v>
      </c>
      <c r="J47" s="142">
        <v>19</v>
      </c>
      <c r="K47" s="287">
        <v>19</v>
      </c>
      <c r="L47" s="107"/>
      <c r="M47" s="293">
        <f t="shared" si="0"/>
        <v>5853.2625053938082</v>
      </c>
      <c r="N47" s="294">
        <f t="shared" si="1"/>
        <v>19076.754639662646</v>
      </c>
      <c r="O47" s="294">
        <f t="shared" si="2"/>
        <v>27283.915805085191</v>
      </c>
      <c r="P47" s="295">
        <f t="shared" si="3"/>
        <v>17404.644316713882</v>
      </c>
      <c r="Q47" s="107"/>
      <c r="R47" s="113">
        <f t="shared" si="4"/>
        <v>0.32175747151105571</v>
      </c>
      <c r="S47" s="96">
        <f t="shared" si="5"/>
        <v>1</v>
      </c>
    </row>
    <row r="48" spans="1:19" ht="15" x14ac:dyDescent="0.25">
      <c r="A48" s="2" t="s">
        <v>169</v>
      </c>
      <c r="B48" s="2" t="s">
        <v>169</v>
      </c>
      <c r="C48" s="267">
        <v>41.98426666666667</v>
      </c>
      <c r="D48" s="270">
        <v>34.053686666666671</v>
      </c>
      <c r="E48" s="270">
        <v>20.859556666666666</v>
      </c>
      <c r="F48" s="284">
        <v>32.299170000000004</v>
      </c>
      <c r="G48" s="107"/>
      <c r="H48" s="268">
        <v>4</v>
      </c>
      <c r="I48" s="142">
        <v>4</v>
      </c>
      <c r="J48" s="142">
        <v>3</v>
      </c>
      <c r="K48" s="287">
        <v>3.6666666666666665</v>
      </c>
      <c r="L48" s="107"/>
      <c r="M48" s="293">
        <f t="shared" si="0"/>
        <v>10496.066666666668</v>
      </c>
      <c r="N48" s="294">
        <f t="shared" si="1"/>
        <v>8513.4216666666671</v>
      </c>
      <c r="O48" s="294">
        <f t="shared" si="2"/>
        <v>6953.1855555555558</v>
      </c>
      <c r="P48" s="295">
        <f t="shared" si="3"/>
        <v>8654.2246296296307</v>
      </c>
      <c r="Q48" s="107"/>
      <c r="R48" s="113">
        <f t="shared" si="4"/>
        <v>0.15998956278838092</v>
      </c>
      <c r="S48" s="96">
        <f t="shared" si="5"/>
        <v>1</v>
      </c>
    </row>
    <row r="49" spans="1:19" ht="15" x14ac:dyDescent="0.25">
      <c r="A49" s="2" t="s">
        <v>170</v>
      </c>
      <c r="B49" s="2" t="s">
        <v>252</v>
      </c>
      <c r="C49" s="267">
        <v>1154.3810000000001</v>
      </c>
      <c r="D49" s="270">
        <v>1206.2116666666668</v>
      </c>
      <c r="E49" s="270">
        <v>1051.4836733333334</v>
      </c>
      <c r="F49" s="284">
        <v>1137.3587800000003</v>
      </c>
      <c r="G49" s="107"/>
      <c r="H49" s="268">
        <v>9</v>
      </c>
      <c r="I49" s="142">
        <v>9</v>
      </c>
      <c r="J49" s="142">
        <v>9</v>
      </c>
      <c r="K49" s="287">
        <v>9</v>
      </c>
      <c r="L49" s="107"/>
      <c r="M49" s="293">
        <f t="shared" si="0"/>
        <v>128264.55555555558</v>
      </c>
      <c r="N49" s="294">
        <f t="shared" si="1"/>
        <v>134023.51851851854</v>
      </c>
      <c r="O49" s="294">
        <f t="shared" si="2"/>
        <v>116831.51925925926</v>
      </c>
      <c r="P49" s="295">
        <f t="shared" si="3"/>
        <v>126373.19777777779</v>
      </c>
      <c r="Q49" s="107"/>
      <c r="R49" s="113">
        <f t="shared" si="4"/>
        <v>2.3362454206947865</v>
      </c>
      <c r="S49" s="96">
        <f t="shared" si="5"/>
        <v>1</v>
      </c>
    </row>
    <row r="50" spans="1:19" ht="15" x14ac:dyDescent="0.25">
      <c r="A50" s="2" t="s">
        <v>171</v>
      </c>
      <c r="B50" s="2" t="s">
        <v>171</v>
      </c>
      <c r="C50" s="267">
        <v>1245.7081133333334</v>
      </c>
      <c r="D50" s="270">
        <v>1834.1711733333336</v>
      </c>
      <c r="E50" s="270">
        <v>1552.3606900000002</v>
      </c>
      <c r="F50" s="284">
        <v>1544.0799922222225</v>
      </c>
      <c r="G50" s="107"/>
      <c r="H50" s="268">
        <v>8</v>
      </c>
      <c r="I50" s="142">
        <v>9</v>
      </c>
      <c r="J50" s="142">
        <v>9</v>
      </c>
      <c r="K50" s="287">
        <v>8.6666666666666661</v>
      </c>
      <c r="L50" s="107"/>
      <c r="M50" s="293">
        <f t="shared" si="0"/>
        <v>155713.51416666666</v>
      </c>
      <c r="N50" s="294">
        <f t="shared" si="1"/>
        <v>203796.79703703706</v>
      </c>
      <c r="O50" s="294">
        <f t="shared" si="2"/>
        <v>172484.52111111113</v>
      </c>
      <c r="P50" s="295">
        <f t="shared" si="3"/>
        <v>177331.61077160496</v>
      </c>
      <c r="Q50" s="107"/>
      <c r="R50" s="113">
        <f t="shared" si="4"/>
        <v>3.2783071956294485</v>
      </c>
      <c r="S50" s="96">
        <f t="shared" si="5"/>
        <v>1</v>
      </c>
    </row>
    <row r="51" spans="1:19" ht="15" x14ac:dyDescent="0.25">
      <c r="A51" s="2" t="s">
        <v>172</v>
      </c>
      <c r="B51" s="2" t="s">
        <v>172</v>
      </c>
      <c r="C51" s="267">
        <v>122.00513333333335</v>
      </c>
      <c r="D51" s="270">
        <v>119.55469333333335</v>
      </c>
      <c r="E51" s="270">
        <v>28.074796666666671</v>
      </c>
      <c r="F51" s="284">
        <v>89.878207777777789</v>
      </c>
      <c r="G51" s="107"/>
      <c r="H51" s="268">
        <v>11</v>
      </c>
      <c r="I51" s="142">
        <v>11</v>
      </c>
      <c r="J51" s="142">
        <v>11</v>
      </c>
      <c r="K51" s="287">
        <v>11</v>
      </c>
      <c r="L51" s="107"/>
      <c r="M51" s="293">
        <f t="shared" si="0"/>
        <v>11091.375757575759</v>
      </c>
      <c r="N51" s="294">
        <f t="shared" si="1"/>
        <v>10868.608484848486</v>
      </c>
      <c r="O51" s="294">
        <f t="shared" si="2"/>
        <v>2552.2542424242429</v>
      </c>
      <c r="P51" s="295">
        <f t="shared" si="3"/>
        <v>8170.7461616161627</v>
      </c>
      <c r="Q51" s="107"/>
      <c r="R51" s="113">
        <f t="shared" si="4"/>
        <v>0.15105155712924409</v>
      </c>
      <c r="S51" s="96">
        <f t="shared" si="5"/>
        <v>1</v>
      </c>
    </row>
    <row r="52" spans="1:19" ht="15" x14ac:dyDescent="0.25">
      <c r="A52" s="2" t="s">
        <v>173</v>
      </c>
      <c r="B52" s="2" t="s">
        <v>253</v>
      </c>
      <c r="C52" s="267">
        <v>608.20133333333342</v>
      </c>
      <c r="D52" s="270">
        <v>87.38066666666667</v>
      </c>
      <c r="E52" s="270">
        <v>61.247666666666667</v>
      </c>
      <c r="F52" s="284">
        <v>252.27655555555557</v>
      </c>
      <c r="G52" s="107"/>
      <c r="H52" s="268">
        <v>16</v>
      </c>
      <c r="I52" s="142">
        <v>16</v>
      </c>
      <c r="J52" s="142">
        <v>16</v>
      </c>
      <c r="K52" s="287">
        <v>16</v>
      </c>
      <c r="L52" s="107"/>
      <c r="M52" s="293">
        <f t="shared" si="0"/>
        <v>38012.583333333336</v>
      </c>
      <c r="N52" s="294">
        <f t="shared" si="1"/>
        <v>5461.291666666667</v>
      </c>
      <c r="O52" s="294">
        <f t="shared" si="2"/>
        <v>3827.9791666666665</v>
      </c>
      <c r="P52" s="295">
        <f t="shared" si="3"/>
        <v>15767.284722222221</v>
      </c>
      <c r="Q52" s="107"/>
      <c r="R52" s="113">
        <f t="shared" si="4"/>
        <v>0.29148781052338008</v>
      </c>
      <c r="S52" s="96">
        <f t="shared" si="5"/>
        <v>1</v>
      </c>
    </row>
    <row r="53" spans="1:19" ht="15" x14ac:dyDescent="0.25">
      <c r="A53" s="2" t="s">
        <v>174</v>
      </c>
      <c r="B53" s="2" t="s">
        <v>174</v>
      </c>
      <c r="C53" s="267">
        <v>609.59537666666654</v>
      </c>
      <c r="D53" s="270">
        <v>400.66636000000005</v>
      </c>
      <c r="E53" s="270">
        <v>291.8653266666667</v>
      </c>
      <c r="F53" s="284">
        <v>434.04235444444447</v>
      </c>
      <c r="G53" s="107"/>
      <c r="H53" s="268">
        <v>15</v>
      </c>
      <c r="I53" s="142">
        <v>14</v>
      </c>
      <c r="J53" s="142">
        <v>14</v>
      </c>
      <c r="K53" s="287">
        <v>14.333333333333334</v>
      </c>
      <c r="L53" s="107"/>
      <c r="M53" s="293">
        <f t="shared" si="0"/>
        <v>40639.691777777771</v>
      </c>
      <c r="N53" s="294">
        <f t="shared" si="1"/>
        <v>28619.025714285719</v>
      </c>
      <c r="O53" s="294">
        <f t="shared" si="2"/>
        <v>20847.523333333334</v>
      </c>
      <c r="P53" s="295">
        <f t="shared" si="3"/>
        <v>30035.413608465606</v>
      </c>
      <c r="Q53" s="107"/>
      <c r="R53" s="113">
        <f t="shared" si="4"/>
        <v>0.55526091556884516</v>
      </c>
      <c r="S53" s="96">
        <f t="shared" si="5"/>
        <v>0</v>
      </c>
    </row>
    <row r="54" spans="1:19" ht="15" x14ac:dyDescent="0.25">
      <c r="A54" s="2" t="s">
        <v>175</v>
      </c>
      <c r="B54" s="2" t="s">
        <v>175</v>
      </c>
      <c r="C54" s="267">
        <v>8.1944999999999997</v>
      </c>
      <c r="D54" s="270">
        <v>47.093176666666665</v>
      </c>
      <c r="E54" s="270">
        <v>164.23016000000001</v>
      </c>
      <c r="F54" s="284">
        <v>73.172612222222227</v>
      </c>
      <c r="G54" s="107"/>
      <c r="H54" s="268">
        <v>5</v>
      </c>
      <c r="I54" s="142">
        <v>5</v>
      </c>
      <c r="J54" s="142">
        <v>5</v>
      </c>
      <c r="K54" s="287">
        <v>5</v>
      </c>
      <c r="L54" s="107"/>
      <c r="M54" s="293">
        <f t="shared" si="0"/>
        <v>1638.9</v>
      </c>
      <c r="N54" s="294">
        <f t="shared" si="1"/>
        <v>9418.6353333333318</v>
      </c>
      <c r="O54" s="294">
        <f t="shared" si="2"/>
        <v>32846.031999999999</v>
      </c>
      <c r="P54" s="295">
        <f t="shared" si="3"/>
        <v>14634.522444444445</v>
      </c>
      <c r="Q54" s="107"/>
      <c r="R54" s="113">
        <f t="shared" si="4"/>
        <v>0.27054657669587395</v>
      </c>
      <c r="S54" s="96">
        <f t="shared" si="5"/>
        <v>1</v>
      </c>
    </row>
    <row r="55" spans="1:19" ht="15" x14ac:dyDescent="0.25">
      <c r="A55" s="2" t="s">
        <v>176</v>
      </c>
      <c r="B55" s="2" t="s">
        <v>176</v>
      </c>
      <c r="C55" s="267">
        <v>214.08192666666667</v>
      </c>
      <c r="D55" s="270">
        <v>130.68568000000002</v>
      </c>
      <c r="E55" s="270">
        <v>109.22005</v>
      </c>
      <c r="F55" s="284">
        <v>151.3292188888889</v>
      </c>
      <c r="G55" s="107"/>
      <c r="H55" s="268">
        <v>9</v>
      </c>
      <c r="I55" s="142">
        <v>9</v>
      </c>
      <c r="J55" s="142">
        <v>9</v>
      </c>
      <c r="K55" s="287">
        <v>9</v>
      </c>
      <c r="L55" s="107"/>
      <c r="M55" s="293">
        <f t="shared" si="0"/>
        <v>23786.88074074074</v>
      </c>
      <c r="N55" s="294">
        <f t="shared" si="1"/>
        <v>14520.631111111114</v>
      </c>
      <c r="O55" s="294">
        <f t="shared" si="2"/>
        <v>12135.56111111111</v>
      </c>
      <c r="P55" s="295">
        <f t="shared" si="3"/>
        <v>16814.357654320989</v>
      </c>
      <c r="Q55" s="107"/>
      <c r="R55" s="113">
        <f t="shared" si="4"/>
        <v>0.31084491618949445</v>
      </c>
      <c r="S55" s="96">
        <f t="shared" si="5"/>
        <v>1</v>
      </c>
    </row>
    <row r="56" spans="1:19" ht="15" x14ac:dyDescent="0.25">
      <c r="A56" s="2" t="s">
        <v>177</v>
      </c>
      <c r="B56" s="2" t="s">
        <v>177</v>
      </c>
      <c r="C56" s="267"/>
      <c r="D56" s="270"/>
      <c r="E56" s="270"/>
      <c r="F56" s="284"/>
      <c r="G56" s="107"/>
      <c r="H56" s="268"/>
      <c r="I56" s="142"/>
      <c r="J56" s="142"/>
      <c r="K56" s="287"/>
      <c r="L56" s="107"/>
      <c r="M56" s="293"/>
      <c r="N56" s="294"/>
      <c r="O56" s="294"/>
      <c r="P56" s="295"/>
      <c r="Q56" s="107"/>
      <c r="R56" s="113" t="str">
        <f t="shared" si="4"/>
        <v/>
      </c>
      <c r="S56" s="96" t="str">
        <f t="shared" si="5"/>
        <v/>
      </c>
    </row>
    <row r="57" spans="1:19" ht="15" x14ac:dyDescent="0.25">
      <c r="A57" s="2" t="s">
        <v>178</v>
      </c>
      <c r="B57" s="2" t="s">
        <v>178</v>
      </c>
      <c r="C57" s="267"/>
      <c r="D57" s="270"/>
      <c r="E57" s="270"/>
      <c r="F57" s="284"/>
      <c r="G57" s="107"/>
      <c r="H57" s="268">
        <v>14</v>
      </c>
      <c r="I57" s="142">
        <v>13</v>
      </c>
      <c r="J57" s="142">
        <v>12</v>
      </c>
      <c r="K57" s="287"/>
      <c r="L57" s="107"/>
      <c r="M57" s="293"/>
      <c r="N57" s="294"/>
      <c r="O57" s="294"/>
      <c r="P57" s="295"/>
      <c r="Q57" s="107"/>
      <c r="R57" s="113" t="str">
        <f t="shared" si="4"/>
        <v/>
      </c>
      <c r="S57" s="96" t="str">
        <f t="shared" si="5"/>
        <v/>
      </c>
    </row>
    <row r="58" spans="1:19" ht="15" x14ac:dyDescent="0.25">
      <c r="A58" s="2" t="s">
        <v>179</v>
      </c>
      <c r="B58" s="2" t="s">
        <v>179</v>
      </c>
      <c r="C58" s="267"/>
      <c r="D58" s="270"/>
      <c r="E58" s="270"/>
      <c r="F58" s="284"/>
      <c r="G58" s="107"/>
      <c r="H58" s="268">
        <v>1</v>
      </c>
      <c r="I58" s="142">
        <v>1</v>
      </c>
      <c r="J58" s="142">
        <v>1</v>
      </c>
      <c r="K58" s="287"/>
      <c r="L58" s="107"/>
      <c r="M58" s="293"/>
      <c r="N58" s="294"/>
      <c r="O58" s="294"/>
      <c r="P58" s="295"/>
      <c r="Q58" s="107"/>
      <c r="R58" s="113" t="str">
        <f t="shared" si="4"/>
        <v/>
      </c>
      <c r="S58" s="96" t="str">
        <f t="shared" si="5"/>
        <v/>
      </c>
    </row>
    <row r="59" spans="1:19" ht="15" x14ac:dyDescent="0.25">
      <c r="A59" s="2" t="s">
        <v>201</v>
      </c>
      <c r="B59" s="2" t="s">
        <v>254</v>
      </c>
      <c r="C59" s="268">
        <v>24727.251333333334</v>
      </c>
      <c r="D59" s="142">
        <v>32559.799983333334</v>
      </c>
      <c r="E59" s="142">
        <v>35580.517316666672</v>
      </c>
      <c r="F59" s="287">
        <v>30955.856211111113</v>
      </c>
      <c r="G59" s="107"/>
      <c r="H59" s="268">
        <v>188</v>
      </c>
      <c r="I59" s="142">
        <v>181</v>
      </c>
      <c r="J59" s="142">
        <v>180</v>
      </c>
      <c r="K59" s="287">
        <v>183</v>
      </c>
      <c r="L59" s="107"/>
      <c r="M59" s="293">
        <f t="shared" si="0"/>
        <v>131527.93262411348</v>
      </c>
      <c r="N59" s="294">
        <f t="shared" si="1"/>
        <v>179888.39769797423</v>
      </c>
      <c r="O59" s="294">
        <f t="shared" si="2"/>
        <v>197669.54064814816</v>
      </c>
      <c r="P59" s="295">
        <f t="shared" si="3"/>
        <v>169695.29032341196</v>
      </c>
      <c r="Q59" s="107"/>
      <c r="R59" s="113">
        <f t="shared" si="4"/>
        <v>3.1371354994805518</v>
      </c>
      <c r="S59" s="96">
        <f t="shared" si="5"/>
        <v>1</v>
      </c>
    </row>
    <row r="60" spans="1:19" ht="15" x14ac:dyDescent="0.25">
      <c r="A60" s="2" t="s">
        <v>180</v>
      </c>
      <c r="B60" s="2" t="s">
        <v>180</v>
      </c>
      <c r="C60" s="267">
        <v>12.08432</v>
      </c>
      <c r="D60" s="270">
        <v>6.449653333333333</v>
      </c>
      <c r="E60" s="270">
        <v>6.449653333333333</v>
      </c>
      <c r="F60" s="284">
        <v>8.3278755555555559</v>
      </c>
      <c r="G60" s="107"/>
      <c r="H60" s="268">
        <v>5</v>
      </c>
      <c r="I60" s="142">
        <v>5</v>
      </c>
      <c r="J60" s="142">
        <v>5</v>
      </c>
      <c r="K60" s="287">
        <v>5</v>
      </c>
      <c r="L60" s="107"/>
      <c r="M60" s="293">
        <f t="shared" si="0"/>
        <v>2416.864</v>
      </c>
      <c r="N60" s="294">
        <f t="shared" si="1"/>
        <v>1289.9306666666666</v>
      </c>
      <c r="O60" s="294">
        <f t="shared" si="2"/>
        <v>1289.9306666666666</v>
      </c>
      <c r="P60" s="295">
        <f t="shared" si="3"/>
        <v>1665.5751111111113</v>
      </c>
      <c r="Q60" s="107"/>
      <c r="R60" s="113">
        <f t="shared" si="4"/>
        <v>3.0791277696391364E-2</v>
      </c>
      <c r="S60" s="96">
        <f t="shared" si="5"/>
        <v>1</v>
      </c>
    </row>
    <row r="61" spans="1:19" ht="15" x14ac:dyDescent="0.25">
      <c r="A61" s="2" t="s">
        <v>181</v>
      </c>
      <c r="B61" s="2" t="s">
        <v>181</v>
      </c>
      <c r="C61" s="267">
        <v>347.78695666666664</v>
      </c>
      <c r="D61" s="270">
        <v>113.25429</v>
      </c>
      <c r="E61" s="270">
        <v>113.25429</v>
      </c>
      <c r="F61" s="284">
        <v>191.43184555555555</v>
      </c>
      <c r="G61" s="107"/>
      <c r="H61" s="268">
        <v>10</v>
      </c>
      <c r="I61" s="142">
        <v>9</v>
      </c>
      <c r="J61" s="142">
        <v>6</v>
      </c>
      <c r="K61" s="287">
        <v>8.3333333333333339</v>
      </c>
      <c r="L61" s="107"/>
      <c r="M61" s="293">
        <f t="shared" si="0"/>
        <v>34778.695666666667</v>
      </c>
      <c r="N61" s="294">
        <f t="shared" si="1"/>
        <v>12583.81</v>
      </c>
      <c r="O61" s="294">
        <f t="shared" si="2"/>
        <v>18875.715</v>
      </c>
      <c r="P61" s="295">
        <f t="shared" si="3"/>
        <v>22079.406888888887</v>
      </c>
      <c r="Q61" s="107"/>
      <c r="R61" s="113">
        <f t="shared" si="4"/>
        <v>0.40817921950926705</v>
      </c>
      <c r="S61" s="96">
        <f t="shared" si="5"/>
        <v>1</v>
      </c>
    </row>
    <row r="62" spans="1:19" ht="15" x14ac:dyDescent="0.25">
      <c r="A62" s="2" t="s">
        <v>182</v>
      </c>
      <c r="B62" s="2" t="s">
        <v>182</v>
      </c>
      <c r="C62" s="267">
        <v>155.79833333333335</v>
      </c>
      <c r="D62" s="270">
        <v>185.8923566666667</v>
      </c>
      <c r="E62" s="270">
        <v>148.55399000000003</v>
      </c>
      <c r="F62" s="284">
        <v>163.41489333333334</v>
      </c>
      <c r="G62" s="107"/>
      <c r="H62" s="268">
        <v>13</v>
      </c>
      <c r="I62" s="142">
        <v>13</v>
      </c>
      <c r="J62" s="142">
        <v>13</v>
      </c>
      <c r="K62" s="287">
        <v>13</v>
      </c>
      <c r="L62" s="107"/>
      <c r="M62" s="293">
        <f t="shared" si="0"/>
        <v>11984.48717948718</v>
      </c>
      <c r="N62" s="294">
        <f t="shared" si="1"/>
        <v>14299.412051282054</v>
      </c>
      <c r="O62" s="294">
        <f t="shared" si="2"/>
        <v>11427.230000000001</v>
      </c>
      <c r="P62" s="295">
        <f t="shared" si="3"/>
        <v>12570.376410256411</v>
      </c>
      <c r="Q62" s="107"/>
      <c r="R62" s="113">
        <f t="shared" si="4"/>
        <v>0.23238696844969337</v>
      </c>
      <c r="S62" s="96">
        <f t="shared" si="5"/>
        <v>1</v>
      </c>
    </row>
    <row r="63" spans="1:19" ht="15" x14ac:dyDescent="0.25">
      <c r="A63" s="2" t="s">
        <v>183</v>
      </c>
      <c r="B63" s="2" t="s">
        <v>183</v>
      </c>
      <c r="C63" s="267">
        <v>9.7381866666666657</v>
      </c>
      <c r="D63" s="270">
        <v>7.6865199999999998</v>
      </c>
      <c r="E63" s="270">
        <v>3.2631766666666664</v>
      </c>
      <c r="F63" s="284">
        <v>6.8959611111111103</v>
      </c>
      <c r="G63" s="107"/>
      <c r="H63" s="268">
        <v>6</v>
      </c>
      <c r="I63" s="142">
        <v>6</v>
      </c>
      <c r="J63" s="142">
        <v>6</v>
      </c>
      <c r="K63" s="287">
        <v>6</v>
      </c>
      <c r="L63" s="107"/>
      <c r="M63" s="293">
        <f t="shared" si="0"/>
        <v>1623.0311111111109</v>
      </c>
      <c r="N63" s="294">
        <f t="shared" si="1"/>
        <v>1281.0866666666668</v>
      </c>
      <c r="O63" s="294">
        <f t="shared" si="2"/>
        <v>543.86277777777775</v>
      </c>
      <c r="P63" s="295">
        <f t="shared" si="3"/>
        <v>1149.3268518518519</v>
      </c>
      <c r="Q63" s="107"/>
      <c r="R63" s="113">
        <f t="shared" si="4"/>
        <v>2.1247461026048433E-2</v>
      </c>
      <c r="S63" s="96">
        <f t="shared" si="5"/>
        <v>1</v>
      </c>
    </row>
    <row r="64" spans="1:19" ht="15" x14ac:dyDescent="0.25">
      <c r="A64" s="2" t="s">
        <v>184</v>
      </c>
      <c r="B64" s="2" t="s">
        <v>184</v>
      </c>
      <c r="C64" s="271">
        <v>1671.001</v>
      </c>
      <c r="D64" s="272">
        <v>1837.0530000000001</v>
      </c>
      <c r="E64" s="272">
        <v>1440.17</v>
      </c>
      <c r="F64" s="285">
        <v>1649.4080000000001</v>
      </c>
      <c r="G64" s="107"/>
      <c r="H64" s="273">
        <v>27</v>
      </c>
      <c r="I64" s="27">
        <v>27</v>
      </c>
      <c r="J64" s="27">
        <v>27</v>
      </c>
      <c r="K64" s="288">
        <v>27</v>
      </c>
      <c r="L64" s="107"/>
      <c r="M64" s="296">
        <f t="shared" si="0"/>
        <v>61888.925925925927</v>
      </c>
      <c r="N64" s="297">
        <f t="shared" si="1"/>
        <v>68039</v>
      </c>
      <c r="O64" s="297">
        <f t="shared" si="2"/>
        <v>53339.629629629635</v>
      </c>
      <c r="P64" s="298">
        <f t="shared" si="3"/>
        <v>61089.18518518519</v>
      </c>
      <c r="Q64" s="107"/>
      <c r="R64" s="113">
        <f t="shared" si="4"/>
        <v>1.1293480868770205</v>
      </c>
      <c r="S64" s="96">
        <f t="shared" si="5"/>
        <v>0</v>
      </c>
    </row>
    <row r="65" spans="1:17" ht="15" x14ac:dyDescent="0.25">
      <c r="C65" s="290"/>
      <c r="D65" s="290"/>
      <c r="E65" s="290"/>
      <c r="F65" s="289"/>
      <c r="G65" s="107"/>
      <c r="H65" s="112"/>
      <c r="I65" s="112"/>
      <c r="J65" s="112"/>
      <c r="K65" s="19"/>
      <c r="L65" s="107"/>
      <c r="M65" s="112"/>
      <c r="N65" s="112"/>
      <c r="O65" s="112"/>
      <c r="P65" s="281"/>
      <c r="Q65" s="107"/>
    </row>
    <row r="66" spans="1:17" s="216" customFormat="1" ht="15.75" x14ac:dyDescent="0.25">
      <c r="A66" s="218" t="s">
        <v>208</v>
      </c>
      <c r="B66" s="357" t="s">
        <v>208</v>
      </c>
      <c r="C66" s="291"/>
      <c r="D66" s="291"/>
      <c r="E66" s="475">
        <f>AVERAGE(F7:F64)</f>
        <v>2713.81251407935</v>
      </c>
      <c r="F66" s="475"/>
      <c r="G66" s="220"/>
      <c r="H66" s="220"/>
      <c r="I66" s="220"/>
      <c r="J66" s="220"/>
      <c r="K66" s="286">
        <f>AVERAGE(K7:K64)</f>
        <v>41.981060606060616</v>
      </c>
      <c r="L66" s="220"/>
      <c r="M66" s="220"/>
      <c r="N66" s="220"/>
      <c r="O66" s="468">
        <f>AVERAGE(P7:P64)</f>
        <v>54092.432523717951</v>
      </c>
      <c r="P66" s="469"/>
      <c r="Q66" s="215"/>
    </row>
    <row r="67" spans="1:17" ht="15" x14ac:dyDescent="0.25">
      <c r="Q67" s="107"/>
    </row>
    <row r="68" spans="1:17" ht="15" x14ac:dyDescent="0.25">
      <c r="A68" s="114"/>
      <c r="B68" s="114"/>
      <c r="C68" s="115"/>
      <c r="D68" s="115"/>
      <c r="E68" s="115"/>
      <c r="F68" s="115"/>
      <c r="G68" s="107"/>
      <c r="H68" s="115"/>
      <c r="I68" s="115"/>
      <c r="J68" s="115"/>
      <c r="K68" s="115"/>
      <c r="L68" s="107"/>
      <c r="M68" s="115"/>
      <c r="N68" s="115"/>
      <c r="O68" s="115"/>
      <c r="P68" s="115"/>
      <c r="Q68" s="107"/>
    </row>
    <row r="69" spans="1:17" ht="15" x14ac:dyDescent="0.25">
      <c r="A69" s="114"/>
      <c r="B69" s="114"/>
      <c r="C69" s="115"/>
      <c r="D69" s="115"/>
      <c r="E69" s="115"/>
      <c r="F69" s="115"/>
      <c r="G69" s="107"/>
      <c r="H69" s="115"/>
      <c r="I69" s="115"/>
      <c r="J69" s="115"/>
      <c r="K69" s="115"/>
      <c r="L69" s="107"/>
      <c r="M69" s="115"/>
      <c r="N69" s="115"/>
      <c r="O69" s="115"/>
      <c r="P69" s="115"/>
      <c r="Q69" s="107"/>
    </row>
    <row r="70" spans="1:17" ht="15" x14ac:dyDescent="0.25">
      <c r="A70" s="114"/>
      <c r="B70" s="114"/>
      <c r="C70" s="115"/>
      <c r="D70" s="115"/>
      <c r="E70" s="115"/>
      <c r="F70" s="115"/>
      <c r="G70" s="107"/>
      <c r="H70" s="115"/>
      <c r="I70" s="115"/>
      <c r="J70" s="115"/>
      <c r="K70" s="115"/>
      <c r="L70" s="107"/>
      <c r="M70" s="115"/>
      <c r="N70" s="115"/>
      <c r="O70" s="115"/>
      <c r="P70" s="115"/>
      <c r="Q70" s="107"/>
    </row>
    <row r="71" spans="1:17" ht="15" x14ac:dyDescent="0.25">
      <c r="A71" s="114"/>
      <c r="B71" s="114"/>
      <c r="C71" s="115"/>
      <c r="D71" s="115"/>
      <c r="E71" s="115"/>
      <c r="F71" s="115"/>
      <c r="G71" s="107"/>
      <c r="H71" s="115"/>
      <c r="I71" s="115"/>
      <c r="J71" s="115"/>
      <c r="K71" s="115"/>
      <c r="L71" s="107"/>
      <c r="M71" s="115"/>
      <c r="N71" s="115"/>
      <c r="O71" s="115"/>
      <c r="P71" s="115"/>
      <c r="Q71" s="107"/>
    </row>
    <row r="72" spans="1:17" ht="15" x14ac:dyDescent="0.25">
      <c r="A72" s="114"/>
      <c r="B72" s="114"/>
      <c r="C72" s="115"/>
      <c r="D72" s="115"/>
      <c r="E72" s="115"/>
      <c r="F72" s="115"/>
      <c r="G72" s="107"/>
      <c r="H72" s="115"/>
      <c r="I72" s="115"/>
      <c r="J72" s="115"/>
      <c r="K72" s="115"/>
      <c r="L72" s="107"/>
      <c r="M72" s="115"/>
      <c r="N72" s="115"/>
      <c r="O72" s="115"/>
      <c r="P72" s="115"/>
      <c r="Q72" s="107"/>
    </row>
    <row r="73" spans="1:17" ht="15" x14ac:dyDescent="0.25">
      <c r="A73" s="114"/>
      <c r="B73" s="114"/>
      <c r="C73" s="115"/>
      <c r="D73" s="115"/>
      <c r="E73" s="115"/>
      <c r="F73" s="115"/>
      <c r="G73" s="107"/>
      <c r="H73" s="115"/>
      <c r="I73" s="115"/>
      <c r="J73" s="115"/>
      <c r="K73" s="115"/>
      <c r="L73" s="107"/>
      <c r="M73" s="115"/>
      <c r="N73" s="115"/>
      <c r="O73" s="115"/>
      <c r="P73" s="115"/>
      <c r="Q73" s="107"/>
    </row>
    <row r="74" spans="1:17" ht="15" x14ac:dyDescent="0.25">
      <c r="A74" s="114"/>
      <c r="B74" s="114"/>
      <c r="C74" s="115"/>
      <c r="D74" s="115"/>
      <c r="E74" s="115"/>
      <c r="F74" s="115"/>
      <c r="G74" s="107"/>
      <c r="H74" s="115"/>
      <c r="I74" s="115"/>
      <c r="J74" s="115"/>
      <c r="K74" s="115"/>
      <c r="L74" s="107"/>
      <c r="M74" s="115"/>
      <c r="N74" s="115"/>
      <c r="O74" s="115"/>
      <c r="P74" s="115"/>
      <c r="Q74" s="107"/>
    </row>
    <row r="75" spans="1:17" ht="15" x14ac:dyDescent="0.25">
      <c r="A75" s="114"/>
      <c r="B75" s="114"/>
      <c r="C75" s="115"/>
      <c r="D75" s="115"/>
      <c r="E75" s="115"/>
      <c r="F75" s="115"/>
      <c r="G75" s="107"/>
      <c r="H75" s="115"/>
      <c r="I75" s="115"/>
      <c r="J75" s="115"/>
      <c r="K75" s="115"/>
      <c r="L75" s="107"/>
      <c r="M75" s="115"/>
      <c r="N75" s="115"/>
      <c r="O75" s="115"/>
      <c r="P75" s="115"/>
      <c r="Q75" s="107"/>
    </row>
    <row r="76" spans="1:17" ht="15" x14ac:dyDescent="0.25">
      <c r="A76" s="114"/>
      <c r="B76" s="114"/>
      <c r="C76" s="115"/>
      <c r="D76" s="115"/>
      <c r="E76" s="115"/>
      <c r="F76" s="115"/>
      <c r="G76" s="107"/>
      <c r="H76" s="115"/>
      <c r="I76" s="115"/>
      <c r="J76" s="115"/>
      <c r="K76" s="115"/>
      <c r="L76" s="107"/>
      <c r="M76" s="115"/>
      <c r="N76" s="115"/>
      <c r="O76" s="115"/>
      <c r="P76" s="115"/>
      <c r="Q76" s="107"/>
    </row>
    <row r="77" spans="1:17" ht="15" x14ac:dyDescent="0.25">
      <c r="A77" s="114"/>
      <c r="B77" s="114"/>
      <c r="C77" s="115"/>
      <c r="D77" s="115"/>
      <c r="E77" s="115"/>
      <c r="F77" s="115"/>
      <c r="G77" s="107"/>
      <c r="H77" s="115"/>
      <c r="I77" s="115"/>
      <c r="J77" s="115"/>
      <c r="K77" s="115"/>
      <c r="L77" s="107"/>
      <c r="M77" s="115"/>
      <c r="N77" s="115"/>
      <c r="O77" s="115"/>
      <c r="P77" s="115"/>
      <c r="Q77" s="107"/>
    </row>
    <row r="78" spans="1:17" ht="15" x14ac:dyDescent="0.25">
      <c r="A78" s="114"/>
      <c r="B78" s="114"/>
      <c r="C78" s="115"/>
      <c r="D78" s="115"/>
      <c r="E78" s="115"/>
      <c r="F78" s="115"/>
      <c r="G78" s="107"/>
      <c r="H78" s="115"/>
      <c r="I78" s="115"/>
      <c r="J78" s="115"/>
      <c r="K78" s="115"/>
      <c r="L78" s="107"/>
      <c r="M78" s="115"/>
      <c r="N78" s="115"/>
      <c r="O78" s="115"/>
      <c r="P78" s="115"/>
      <c r="Q78" s="107"/>
    </row>
    <row r="79" spans="1:17" ht="15" x14ac:dyDescent="0.25">
      <c r="A79" s="114"/>
      <c r="B79" s="114"/>
      <c r="C79" s="115"/>
      <c r="D79" s="115"/>
      <c r="E79" s="115"/>
      <c r="F79" s="115"/>
      <c r="G79" s="107"/>
      <c r="H79" s="115"/>
      <c r="I79" s="115"/>
      <c r="J79" s="115"/>
      <c r="K79" s="115"/>
      <c r="L79" s="107"/>
      <c r="M79" s="115"/>
      <c r="N79" s="115"/>
      <c r="O79" s="115"/>
      <c r="P79" s="115"/>
      <c r="Q79" s="107"/>
    </row>
    <row r="80" spans="1:17" s="102" customFormat="1" ht="15" x14ac:dyDescent="0.25">
      <c r="A80" s="114"/>
      <c r="B80" s="114"/>
      <c r="C80" s="115"/>
      <c r="D80" s="115"/>
      <c r="E80" s="115"/>
      <c r="F80" s="115"/>
      <c r="G80" s="116"/>
      <c r="H80" s="115"/>
      <c r="I80" s="115"/>
      <c r="J80" s="115"/>
      <c r="K80" s="115"/>
      <c r="L80" s="116"/>
      <c r="M80" s="115"/>
      <c r="N80" s="115"/>
      <c r="O80" s="115"/>
      <c r="P80" s="115"/>
      <c r="Q80" s="116"/>
    </row>
    <row r="81" spans="1:17" s="102" customFormat="1" ht="15" x14ac:dyDescent="0.25">
      <c r="A81" s="114"/>
      <c r="B81" s="114"/>
      <c r="C81" s="115"/>
      <c r="D81" s="115"/>
      <c r="E81" s="115"/>
      <c r="F81" s="115"/>
      <c r="G81" s="116"/>
      <c r="H81" s="115"/>
      <c r="I81" s="115"/>
      <c r="J81" s="115"/>
      <c r="K81" s="115"/>
      <c r="L81" s="116"/>
      <c r="M81" s="115"/>
      <c r="N81" s="115"/>
      <c r="O81" s="115"/>
      <c r="P81" s="115"/>
      <c r="Q81" s="116"/>
    </row>
    <row r="82" spans="1:17" s="102" customFormat="1" ht="15" x14ac:dyDescent="0.25">
      <c r="A82" s="114"/>
      <c r="B82" s="114"/>
      <c r="C82" s="115"/>
      <c r="D82" s="115"/>
      <c r="E82" s="115"/>
      <c r="F82" s="115"/>
      <c r="G82" s="116"/>
      <c r="H82" s="115"/>
      <c r="I82" s="115"/>
      <c r="J82" s="115"/>
      <c r="K82" s="115"/>
      <c r="L82" s="116"/>
      <c r="M82" s="115"/>
      <c r="N82" s="115"/>
      <c r="O82" s="115"/>
      <c r="P82" s="115"/>
      <c r="Q82" s="116"/>
    </row>
    <row r="83" spans="1:17" s="102" customFormat="1" ht="15" x14ac:dyDescent="0.25">
      <c r="A83" s="114"/>
      <c r="B83" s="114"/>
      <c r="C83" s="115"/>
      <c r="D83" s="115"/>
      <c r="E83" s="115"/>
      <c r="F83" s="115"/>
      <c r="G83" s="116"/>
      <c r="H83" s="115"/>
      <c r="I83" s="115"/>
      <c r="J83" s="115"/>
      <c r="K83" s="115"/>
      <c r="L83" s="116"/>
      <c r="M83" s="115"/>
      <c r="N83" s="115"/>
      <c r="O83" s="115"/>
      <c r="P83" s="115"/>
      <c r="Q83" s="116"/>
    </row>
    <row r="84" spans="1:17" ht="15" x14ac:dyDescent="0.25">
      <c r="A84" s="110"/>
      <c r="B84" s="110"/>
      <c r="C84" s="115"/>
      <c r="D84" s="115"/>
      <c r="E84" s="115"/>
      <c r="F84" s="115"/>
      <c r="H84" s="115"/>
      <c r="I84" s="115"/>
      <c r="J84" s="115"/>
      <c r="K84" s="115"/>
      <c r="M84" s="115"/>
      <c r="N84" s="115"/>
      <c r="O84" s="115"/>
      <c r="P84" s="115"/>
    </row>
    <row r="85" spans="1:17" ht="15" x14ac:dyDescent="0.25">
      <c r="A85" s="110"/>
      <c r="B85" s="110"/>
      <c r="C85" s="115"/>
      <c r="D85" s="115"/>
      <c r="E85" s="115"/>
      <c r="F85" s="115"/>
      <c r="G85" s="110"/>
      <c r="H85" s="115"/>
      <c r="I85" s="115"/>
      <c r="J85" s="115"/>
      <c r="K85" s="115"/>
      <c r="L85" s="110"/>
      <c r="M85" s="115"/>
      <c r="N85" s="115"/>
      <c r="O85" s="115"/>
      <c r="P85" s="115"/>
      <c r="Q85" s="110"/>
    </row>
    <row r="87" spans="1:17" ht="15" x14ac:dyDescent="0.25">
      <c r="A87" s="117"/>
      <c r="B87" s="117"/>
      <c r="C87" s="118"/>
      <c r="D87" s="118"/>
      <c r="E87" s="118"/>
      <c r="F87" s="118"/>
      <c r="G87" s="119"/>
      <c r="H87" s="118"/>
      <c r="I87" s="118"/>
      <c r="J87" s="118"/>
      <c r="K87" s="118"/>
      <c r="L87" s="119"/>
      <c r="M87" s="118"/>
      <c r="N87" s="118"/>
      <c r="O87" s="118"/>
      <c r="P87" s="118"/>
      <c r="Q87" s="119"/>
    </row>
    <row r="88" spans="1:17" ht="15" x14ac:dyDescent="0.25">
      <c r="A88" s="117"/>
      <c r="B88" s="117"/>
      <c r="C88" s="118"/>
      <c r="D88" s="118"/>
      <c r="E88" s="118"/>
      <c r="F88" s="118"/>
      <c r="G88" s="119"/>
      <c r="H88" s="118"/>
      <c r="I88" s="118"/>
      <c r="J88" s="118"/>
      <c r="K88" s="118"/>
      <c r="L88" s="119"/>
      <c r="M88" s="118"/>
      <c r="N88" s="118"/>
      <c r="O88" s="118"/>
      <c r="P88" s="118"/>
      <c r="Q88" s="119"/>
    </row>
    <row r="90" spans="1:17" ht="15" x14ac:dyDescent="0.25">
      <c r="A90" s="117"/>
      <c r="B90" s="117"/>
    </row>
  </sheetData>
  <mergeCells count="9">
    <mergeCell ref="O66:P66"/>
    <mergeCell ref="A1:P1"/>
    <mergeCell ref="A3:P3"/>
    <mergeCell ref="C5:F5"/>
    <mergeCell ref="H5:K5"/>
    <mergeCell ref="M5:P5"/>
    <mergeCell ref="A5:A6"/>
    <mergeCell ref="E66:F66"/>
    <mergeCell ref="B5:B6"/>
  </mergeCells>
  <printOptions horizontalCentered="1"/>
  <pageMargins left="0.7" right="0.7" top="0.75" bottom="0.75" header="0.3" footer="0.3"/>
  <pageSetup scale="4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3EE5D-B0AD-46EB-AF2D-75297BC1A6CA}">
  <sheetPr>
    <tabColor theme="4" tint="0.59999389629810485"/>
    <pageSetUpPr fitToPage="1"/>
  </sheetPr>
  <dimension ref="A1:X90"/>
  <sheetViews>
    <sheetView showGridLines="0" topLeftCell="B1" zoomScale="106" zoomScaleNormal="106" workbookViewId="0">
      <selection activeCell="U21" sqref="U21"/>
    </sheetView>
  </sheetViews>
  <sheetFormatPr defaultColWidth="8.7109375" defaultRowHeight="12.75" x14ac:dyDescent="0.2"/>
  <cols>
    <col min="1" max="1" width="40.7109375" style="106" hidden="1" customWidth="1"/>
    <col min="2" max="2" width="40.7109375" style="106" customWidth="1"/>
    <col min="3" max="3" width="9.140625" style="106" customWidth="1"/>
    <col min="4" max="5" width="8.7109375" style="106" customWidth="1"/>
    <col min="6" max="6" width="9.7109375" style="106" customWidth="1"/>
    <col min="7" max="7" width="2.7109375" style="106" customWidth="1"/>
    <col min="8" max="10" width="8.7109375" style="106" customWidth="1"/>
    <col min="11" max="11" width="9.7109375" style="106" customWidth="1"/>
    <col min="12" max="12" width="2.7109375" style="106" customWidth="1"/>
    <col min="13" max="16" width="9.7109375" style="106" customWidth="1"/>
    <col min="17" max="17" width="7.85546875" style="106" customWidth="1"/>
    <col min="18" max="18" width="8.7109375" style="96" customWidth="1"/>
    <col min="19" max="19" width="8.7109375" style="96"/>
    <col min="20" max="20" width="17.42578125" style="96" bestFit="1" customWidth="1"/>
    <col min="21" max="24" width="8.7109375" style="106"/>
    <col min="25" max="16384" width="8.7109375" style="96"/>
  </cols>
  <sheetData>
    <row r="1" spans="1:24" ht="18.75" x14ac:dyDescent="0.3">
      <c r="A1" s="473" t="s">
        <v>307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107"/>
    </row>
    <row r="2" spans="1:24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24" ht="27" customHeight="1" x14ac:dyDescent="0.35">
      <c r="A3" s="474" t="s">
        <v>205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348"/>
      <c r="R3" s="348"/>
      <c r="S3" s="348"/>
      <c r="T3" s="348"/>
      <c r="U3" s="203"/>
    </row>
    <row r="4" spans="1:24" x14ac:dyDescent="0.2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432" t="s">
        <v>344</v>
      </c>
      <c r="S4" s="432">
        <f>COUNT(R7:R64)</f>
        <v>58</v>
      </c>
      <c r="T4" s="432" t="s">
        <v>347</v>
      </c>
      <c r="U4" s="437">
        <f>1-U5</f>
        <v>0.72413793103448276</v>
      </c>
    </row>
    <row r="5" spans="1:24" ht="21.75" customHeight="1" thickBot="1" x14ac:dyDescent="0.35">
      <c r="A5" s="461" t="s">
        <v>133</v>
      </c>
      <c r="B5" s="461" t="s">
        <v>133</v>
      </c>
      <c r="C5" s="456" t="s">
        <v>217</v>
      </c>
      <c r="D5" s="457"/>
      <c r="E5" s="457"/>
      <c r="F5" s="458"/>
      <c r="G5" s="111"/>
      <c r="H5" s="456" t="s">
        <v>216</v>
      </c>
      <c r="I5" s="457"/>
      <c r="J5" s="457"/>
      <c r="K5" s="458"/>
      <c r="L5" s="111"/>
      <c r="M5" s="456" t="s">
        <v>221</v>
      </c>
      <c r="N5" s="457"/>
      <c r="O5" s="457"/>
      <c r="P5" s="458"/>
      <c r="Q5" s="107"/>
      <c r="R5" s="432" t="s">
        <v>345</v>
      </c>
      <c r="S5" s="432">
        <f>SUM(S7:S64)</f>
        <v>16</v>
      </c>
      <c r="T5" s="432" t="s">
        <v>346</v>
      </c>
      <c r="U5" s="437">
        <f>S5/S4</f>
        <v>0.27586206896551724</v>
      </c>
    </row>
    <row r="6" spans="1:24" s="191" customFormat="1" ht="20.25" customHeight="1" x14ac:dyDescent="0.25">
      <c r="A6" s="462"/>
      <c r="B6" s="462"/>
      <c r="C6" s="195">
        <v>2017</v>
      </c>
      <c r="D6" s="196">
        <v>2018</v>
      </c>
      <c r="E6" s="196">
        <v>2019</v>
      </c>
      <c r="F6" s="197" t="s">
        <v>37</v>
      </c>
      <c r="G6" s="189"/>
      <c r="H6" s="195">
        <v>2017</v>
      </c>
      <c r="I6" s="196">
        <v>2018</v>
      </c>
      <c r="J6" s="196">
        <v>2019</v>
      </c>
      <c r="K6" s="197" t="s">
        <v>37</v>
      </c>
      <c r="L6" s="189"/>
      <c r="M6" s="195">
        <v>2017</v>
      </c>
      <c r="N6" s="196">
        <v>2018</v>
      </c>
      <c r="O6" s="196">
        <v>2019</v>
      </c>
      <c r="P6" s="197" t="s">
        <v>37</v>
      </c>
      <c r="Q6" s="190"/>
      <c r="T6" s="192"/>
      <c r="U6" s="193"/>
      <c r="V6" s="193"/>
      <c r="W6" s="193"/>
      <c r="X6" s="193"/>
    </row>
    <row r="7" spans="1:24" ht="15" x14ac:dyDescent="0.25">
      <c r="A7" s="2" t="s">
        <v>194</v>
      </c>
      <c r="B7" s="2" t="s">
        <v>194</v>
      </c>
      <c r="C7" s="268">
        <v>12070.79789</v>
      </c>
      <c r="D7" s="142">
        <v>24983.938189999997</v>
      </c>
      <c r="E7" s="142">
        <v>42574.164516666664</v>
      </c>
      <c r="F7" s="282">
        <v>26542.966865555554</v>
      </c>
      <c r="G7" s="107"/>
      <c r="H7" s="267">
        <v>982.02300000000002</v>
      </c>
      <c r="I7" s="270">
        <v>991.10299999999995</v>
      </c>
      <c r="J7" s="270">
        <v>1054.614</v>
      </c>
      <c r="K7" s="284">
        <v>1009.2466666666666</v>
      </c>
      <c r="L7" s="107"/>
      <c r="M7" s="307">
        <f>C7/H7</f>
        <v>12.29176698509098</v>
      </c>
      <c r="N7" s="308">
        <f t="shared" ref="N7:N64" si="0">D7/I7</f>
        <v>25.208215684948989</v>
      </c>
      <c r="O7" s="308">
        <f t="shared" ref="O7:O64" si="1">E7/J7</f>
        <v>40.369428546052546</v>
      </c>
      <c r="P7" s="311">
        <f>AVERAGE(M7:O7)</f>
        <v>25.956470405364172</v>
      </c>
      <c r="Q7" s="107"/>
      <c r="R7" s="113">
        <f>IF(ISNUMBER(P7),P7/$O$66,"")</f>
        <v>0.93104981413949295</v>
      </c>
      <c r="S7" s="96">
        <f>IF(ISNUMBER(R7),IF(R7&lt;0.5,1,0) + IF(R7&gt;1.5,1,0),"")</f>
        <v>0</v>
      </c>
    </row>
    <row r="8" spans="1:24" ht="15" x14ac:dyDescent="0.25">
      <c r="A8" s="2" t="s">
        <v>195</v>
      </c>
      <c r="B8" s="2" t="s">
        <v>195</v>
      </c>
      <c r="C8" s="268">
        <v>362.32</v>
      </c>
      <c r="D8" s="142">
        <v>384.96466666666669</v>
      </c>
      <c r="E8" s="142">
        <v>356.71530666666666</v>
      </c>
      <c r="F8" s="282">
        <v>367.99999111111111</v>
      </c>
      <c r="G8" s="107"/>
      <c r="H8" s="267">
        <v>11.724</v>
      </c>
      <c r="I8" s="270">
        <v>11.721</v>
      </c>
      <c r="J8" s="270">
        <v>11.731999999999999</v>
      </c>
      <c r="K8" s="284">
        <v>11.725666666666667</v>
      </c>
      <c r="L8" s="107"/>
      <c r="M8" s="307">
        <f t="shared" ref="M8:M64" si="2">C8/H8</f>
        <v>30.90412828386216</v>
      </c>
      <c r="N8" s="308">
        <f t="shared" si="0"/>
        <v>32.844012171885218</v>
      </c>
      <c r="O8" s="308">
        <f t="shared" si="1"/>
        <v>30.405327878167974</v>
      </c>
      <c r="P8" s="311">
        <f t="shared" ref="P8:P64" si="3">AVERAGE(M8:O8)</f>
        <v>31.384489444638451</v>
      </c>
      <c r="Q8" s="107"/>
      <c r="R8" s="113">
        <f t="shared" ref="R8:R64" si="4">IF(ISNUMBER(P8),P8/$O$66,"")</f>
        <v>1.125751021150194</v>
      </c>
      <c r="S8" s="96">
        <f t="shared" ref="S8:S64" si="5">IF(ISNUMBER(R8),IF(R8&lt;0.5,1,0) + IF(R8&gt;1.5,1,0),"")</f>
        <v>0</v>
      </c>
    </row>
    <row r="9" spans="1:24" ht="15" x14ac:dyDescent="0.25">
      <c r="A9" s="2" t="s">
        <v>134</v>
      </c>
      <c r="B9" s="2" t="s">
        <v>134</v>
      </c>
      <c r="C9" s="268">
        <v>2.2983333333333333</v>
      </c>
      <c r="D9" s="142">
        <v>5.6</v>
      </c>
      <c r="E9" s="142">
        <v>30.497333333333334</v>
      </c>
      <c r="F9" s="282">
        <v>12.798555555555557</v>
      </c>
      <c r="G9" s="107"/>
      <c r="H9" s="267">
        <v>1.637</v>
      </c>
      <c r="I9" s="270">
        <v>1.6359999999999999</v>
      </c>
      <c r="J9" s="270">
        <v>1.629</v>
      </c>
      <c r="K9" s="284">
        <v>1.6339999999999997</v>
      </c>
      <c r="L9" s="107"/>
      <c r="M9" s="307">
        <f t="shared" si="2"/>
        <v>1.4039910405212788</v>
      </c>
      <c r="N9" s="308">
        <f t="shared" si="0"/>
        <v>3.4229828850855744</v>
      </c>
      <c r="O9" s="308">
        <f t="shared" si="1"/>
        <v>18.721506036423165</v>
      </c>
      <c r="P9" s="311">
        <f t="shared" si="3"/>
        <v>7.8494933206766726</v>
      </c>
      <c r="Q9" s="107"/>
      <c r="R9" s="113">
        <f t="shared" si="4"/>
        <v>0.28155867046526012</v>
      </c>
      <c r="S9" s="96">
        <f t="shared" si="5"/>
        <v>1</v>
      </c>
    </row>
    <row r="10" spans="1:24" ht="15" x14ac:dyDescent="0.25">
      <c r="A10" s="2" t="s">
        <v>135</v>
      </c>
      <c r="B10" s="2" t="s">
        <v>245</v>
      </c>
      <c r="C10" s="268">
        <v>1070.7156666666667</v>
      </c>
      <c r="D10" s="142">
        <v>946.6303333333334</v>
      </c>
      <c r="E10" s="142">
        <v>1081.8043333333333</v>
      </c>
      <c r="F10" s="282">
        <v>1033.0501111111109</v>
      </c>
      <c r="G10" s="107"/>
      <c r="H10" s="267">
        <v>36.585000000000001</v>
      </c>
      <c r="I10" s="270">
        <v>36.691000000000003</v>
      </c>
      <c r="J10" s="270">
        <v>36.743000000000002</v>
      </c>
      <c r="K10" s="284">
        <v>36.673000000000002</v>
      </c>
      <c r="L10" s="107"/>
      <c r="M10" s="307">
        <f t="shared" si="2"/>
        <v>29.266520887431096</v>
      </c>
      <c r="N10" s="308">
        <f t="shared" si="0"/>
        <v>25.800069045088261</v>
      </c>
      <c r="O10" s="308">
        <f t="shared" si="1"/>
        <v>29.442460695461264</v>
      </c>
      <c r="P10" s="311">
        <f t="shared" si="3"/>
        <v>28.169683542660209</v>
      </c>
      <c r="Q10" s="107"/>
      <c r="R10" s="113">
        <f t="shared" si="4"/>
        <v>1.0104370207954763</v>
      </c>
      <c r="S10" s="96">
        <f t="shared" si="5"/>
        <v>0</v>
      </c>
    </row>
    <row r="11" spans="1:24" ht="15" x14ac:dyDescent="0.25">
      <c r="A11" s="2" t="s">
        <v>136</v>
      </c>
      <c r="B11" s="2" t="s">
        <v>136</v>
      </c>
      <c r="C11" s="268">
        <v>814.56712333333292</v>
      </c>
      <c r="D11" s="142">
        <v>1072.301586666666</v>
      </c>
      <c r="E11" s="142">
        <v>1144.549536666666</v>
      </c>
      <c r="F11" s="282">
        <v>1010.4727488888883</v>
      </c>
      <c r="G11" s="107"/>
      <c r="H11" s="267">
        <v>39.622999999999998</v>
      </c>
      <c r="I11" s="270">
        <v>39.905000000000001</v>
      </c>
      <c r="J11" s="270">
        <v>40.125</v>
      </c>
      <c r="K11" s="284">
        <v>39.884333333333331</v>
      </c>
      <c r="L11" s="107"/>
      <c r="M11" s="307">
        <f t="shared" si="2"/>
        <v>20.55793663612884</v>
      </c>
      <c r="N11" s="308">
        <f t="shared" si="0"/>
        <v>26.871359144635157</v>
      </c>
      <c r="O11" s="308">
        <f t="shared" si="1"/>
        <v>28.52459904465211</v>
      </c>
      <c r="P11" s="311">
        <f t="shared" si="3"/>
        <v>25.317964941805368</v>
      </c>
      <c r="Q11" s="107"/>
      <c r="R11" s="113">
        <f t="shared" si="4"/>
        <v>0.90814683912442229</v>
      </c>
      <c r="S11" s="96">
        <f t="shared" si="5"/>
        <v>0</v>
      </c>
    </row>
    <row r="12" spans="1:24" ht="15" x14ac:dyDescent="0.25">
      <c r="A12" s="2" t="s">
        <v>137</v>
      </c>
      <c r="B12" s="2" t="s">
        <v>137</v>
      </c>
      <c r="C12" s="268">
        <v>1909.5103433333331</v>
      </c>
      <c r="D12" s="142">
        <v>1783.47343</v>
      </c>
      <c r="E12" s="142">
        <v>1666.6834933333334</v>
      </c>
      <c r="F12" s="282">
        <v>1786.5557555555558</v>
      </c>
      <c r="G12" s="107"/>
      <c r="H12" s="267">
        <v>67.122</v>
      </c>
      <c r="I12" s="270">
        <v>67.94</v>
      </c>
      <c r="J12" s="270">
        <v>68.204999999999998</v>
      </c>
      <c r="K12" s="284">
        <v>67.75566666666667</v>
      </c>
      <c r="L12" s="107"/>
      <c r="M12" s="307">
        <f t="shared" si="2"/>
        <v>28.448352899695081</v>
      </c>
      <c r="N12" s="308">
        <f t="shared" si="0"/>
        <v>26.250712834854284</v>
      </c>
      <c r="O12" s="308">
        <f t="shared" si="1"/>
        <v>24.436382865381329</v>
      </c>
      <c r="P12" s="311">
        <f t="shared" si="3"/>
        <v>26.378482866643566</v>
      </c>
      <c r="Q12" s="107"/>
      <c r="R12" s="113">
        <f t="shared" si="4"/>
        <v>0.94618725838759565</v>
      </c>
      <c r="S12" s="96">
        <f t="shared" si="5"/>
        <v>0</v>
      </c>
    </row>
    <row r="13" spans="1:24" ht="15" x14ac:dyDescent="0.25">
      <c r="A13" s="2" t="s">
        <v>138</v>
      </c>
      <c r="B13" s="2" t="s">
        <v>138</v>
      </c>
      <c r="C13" s="268">
        <v>993.97023999999976</v>
      </c>
      <c r="D13" s="142">
        <v>1376.0624266666671</v>
      </c>
      <c r="E13" s="142">
        <v>1238.0473966666668</v>
      </c>
      <c r="F13" s="282">
        <v>1202.6933544444446</v>
      </c>
      <c r="G13" s="107"/>
      <c r="H13" s="267">
        <v>29.056999999999999</v>
      </c>
      <c r="I13" s="270">
        <v>29.245999999999999</v>
      </c>
      <c r="J13" s="270">
        <v>29.456</v>
      </c>
      <c r="K13" s="284">
        <v>29.253</v>
      </c>
      <c r="L13" s="107"/>
      <c r="M13" s="307">
        <f t="shared" si="2"/>
        <v>34.207600234022777</v>
      </c>
      <c r="N13" s="308">
        <f t="shared" si="0"/>
        <v>47.051303654060973</v>
      </c>
      <c r="O13" s="308">
        <f t="shared" si="1"/>
        <v>42.030397768422965</v>
      </c>
      <c r="P13" s="311">
        <f t="shared" si="3"/>
        <v>41.096433885502243</v>
      </c>
      <c r="Q13" s="107"/>
      <c r="R13" s="113">
        <f t="shared" si="4"/>
        <v>1.4741151833565713</v>
      </c>
      <c r="S13" s="96">
        <f t="shared" si="5"/>
        <v>0</v>
      </c>
    </row>
    <row r="14" spans="1:24" ht="15" x14ac:dyDescent="0.25">
      <c r="A14" s="2" t="s">
        <v>139</v>
      </c>
      <c r="B14" s="2" t="s">
        <v>139</v>
      </c>
      <c r="C14" s="268">
        <v>126.69684666666667</v>
      </c>
      <c r="D14" s="142">
        <v>170.53719000000004</v>
      </c>
      <c r="E14" s="142">
        <v>144.55725666666669</v>
      </c>
      <c r="F14" s="282">
        <v>147.26376444444449</v>
      </c>
      <c r="G14" s="107"/>
      <c r="H14" s="267">
        <v>6.9160000000000004</v>
      </c>
      <c r="I14" s="270">
        <v>7.0220000000000002</v>
      </c>
      <c r="J14" s="270">
        <v>7.1559999999999997</v>
      </c>
      <c r="K14" s="284">
        <v>7.0313333333333334</v>
      </c>
      <c r="L14" s="107"/>
      <c r="M14" s="307">
        <f t="shared" si="2"/>
        <v>18.319382109118951</v>
      </c>
      <c r="N14" s="308">
        <f t="shared" si="0"/>
        <v>24.286127883793796</v>
      </c>
      <c r="O14" s="308">
        <f t="shared" si="1"/>
        <v>20.200846376001493</v>
      </c>
      <c r="P14" s="311">
        <f t="shared" si="3"/>
        <v>20.935452122971412</v>
      </c>
      <c r="Q14" s="107"/>
      <c r="R14" s="113">
        <f t="shared" si="4"/>
        <v>0.75094758661757699</v>
      </c>
      <c r="S14" s="96">
        <f t="shared" si="5"/>
        <v>0</v>
      </c>
    </row>
    <row r="15" spans="1:24" ht="15" x14ac:dyDescent="0.25">
      <c r="A15" s="2" t="s">
        <v>140</v>
      </c>
      <c r="B15" s="2" t="s">
        <v>140</v>
      </c>
      <c r="C15" s="268">
        <v>2.5413333333333337</v>
      </c>
      <c r="D15" s="142">
        <v>2.4381866666666672</v>
      </c>
      <c r="E15" s="142">
        <v>4.3275200000000007</v>
      </c>
      <c r="F15" s="282">
        <v>3.102346666666667</v>
      </c>
      <c r="G15" s="107"/>
      <c r="H15" s="267">
        <v>1.2410000000000001</v>
      </c>
      <c r="I15" s="270">
        <v>1.208</v>
      </c>
      <c r="J15" s="270">
        <v>1.222</v>
      </c>
      <c r="K15" s="284">
        <v>1.2236666666666667</v>
      </c>
      <c r="L15" s="107"/>
      <c r="M15" s="307">
        <f t="shared" si="2"/>
        <v>2.0478109051839914</v>
      </c>
      <c r="N15" s="308">
        <f t="shared" si="0"/>
        <v>2.0183664459161155</v>
      </c>
      <c r="O15" s="308">
        <f t="shared" si="1"/>
        <v>3.5413420621931269</v>
      </c>
      <c r="P15" s="311">
        <f t="shared" si="3"/>
        <v>2.5358398044310779</v>
      </c>
      <c r="Q15" s="107"/>
      <c r="R15" s="113">
        <f t="shared" si="4"/>
        <v>9.095971608355348E-2</v>
      </c>
      <c r="S15" s="96">
        <f t="shared" si="5"/>
        <v>1</v>
      </c>
    </row>
    <row r="16" spans="1:24" ht="15" x14ac:dyDescent="0.25">
      <c r="A16" s="2" t="s">
        <v>141</v>
      </c>
      <c r="B16" s="2" t="s">
        <v>141</v>
      </c>
      <c r="C16" s="268">
        <v>65.582333333333324</v>
      </c>
      <c r="D16" s="142">
        <v>57.525666666666666</v>
      </c>
      <c r="E16" s="142">
        <v>65.095666666666659</v>
      </c>
      <c r="F16" s="282">
        <v>62.734555555555552</v>
      </c>
      <c r="G16" s="107"/>
      <c r="H16" s="267">
        <v>2.242</v>
      </c>
      <c r="I16" s="270">
        <v>2.3050000000000002</v>
      </c>
      <c r="J16" s="270">
        <v>2.3660000000000001</v>
      </c>
      <c r="K16" s="284">
        <v>2.3043333333333336</v>
      </c>
      <c r="L16" s="107"/>
      <c r="M16" s="307">
        <f t="shared" si="2"/>
        <v>29.251709782931901</v>
      </c>
      <c r="N16" s="308">
        <f t="shared" si="0"/>
        <v>24.956905278380329</v>
      </c>
      <c r="O16" s="308">
        <f t="shared" si="1"/>
        <v>27.512961397576778</v>
      </c>
      <c r="P16" s="311">
        <f t="shared" si="3"/>
        <v>27.240525486296335</v>
      </c>
      <c r="Q16" s="107"/>
      <c r="R16" s="113">
        <f t="shared" si="4"/>
        <v>0.97710843558440619</v>
      </c>
      <c r="S16" s="96">
        <f t="shared" si="5"/>
        <v>0</v>
      </c>
    </row>
    <row r="17" spans="1:19" ht="15" x14ac:dyDescent="0.25">
      <c r="A17" s="2" t="s">
        <v>142</v>
      </c>
      <c r="B17" s="2" t="s">
        <v>142</v>
      </c>
      <c r="C17" s="268">
        <v>204.39196333333334</v>
      </c>
      <c r="D17" s="142">
        <v>218.09527666666671</v>
      </c>
      <c r="E17" s="142">
        <v>264.08502999999996</v>
      </c>
      <c r="F17" s="282">
        <v>228.85742333333334</v>
      </c>
      <c r="G17" s="107"/>
      <c r="H17" s="267">
        <v>12.345000000000001</v>
      </c>
      <c r="I17" s="270">
        <v>12.384</v>
      </c>
      <c r="J17" s="270">
        <v>12.478999999999999</v>
      </c>
      <c r="K17" s="284">
        <v>12.402666666666667</v>
      </c>
      <c r="L17" s="107"/>
      <c r="M17" s="307">
        <f t="shared" si="2"/>
        <v>16.556659646280544</v>
      </c>
      <c r="N17" s="308">
        <f t="shared" si="0"/>
        <v>17.611052702411715</v>
      </c>
      <c r="O17" s="308">
        <f t="shared" si="1"/>
        <v>21.162355156663192</v>
      </c>
      <c r="P17" s="311">
        <f t="shared" si="3"/>
        <v>18.443355835118485</v>
      </c>
      <c r="Q17" s="107"/>
      <c r="R17" s="113">
        <f t="shared" si="4"/>
        <v>0.66155693567823814</v>
      </c>
      <c r="S17" s="96">
        <f t="shared" si="5"/>
        <v>0</v>
      </c>
    </row>
    <row r="18" spans="1:19" ht="15" x14ac:dyDescent="0.25">
      <c r="A18" s="2" t="s">
        <v>143</v>
      </c>
      <c r="B18" s="2" t="s">
        <v>143</v>
      </c>
      <c r="C18" s="268">
        <v>3213.31324</v>
      </c>
      <c r="D18" s="142">
        <v>3434.1310600000002</v>
      </c>
      <c r="E18" s="142">
        <v>5946.6043266666657</v>
      </c>
      <c r="F18" s="282">
        <v>4198.0162088888892</v>
      </c>
      <c r="G18" s="107"/>
      <c r="H18" s="267">
        <v>162.95500000000001</v>
      </c>
      <c r="I18" s="270">
        <v>164.732</v>
      </c>
      <c r="J18" s="270">
        <v>167.65299999999999</v>
      </c>
      <c r="K18" s="284">
        <v>165.11333333333334</v>
      </c>
      <c r="L18" s="107"/>
      <c r="M18" s="307">
        <f t="shared" si="2"/>
        <v>19.719022061305267</v>
      </c>
      <c r="N18" s="308">
        <f t="shared" si="0"/>
        <v>20.846775732705243</v>
      </c>
      <c r="O18" s="308">
        <f t="shared" si="1"/>
        <v>35.469716179648834</v>
      </c>
      <c r="P18" s="311">
        <f t="shared" si="3"/>
        <v>25.34517132455311</v>
      </c>
      <c r="Q18" s="107"/>
      <c r="R18" s="113">
        <f t="shared" si="4"/>
        <v>0.90912272287152296</v>
      </c>
      <c r="S18" s="96">
        <f t="shared" si="5"/>
        <v>0</v>
      </c>
    </row>
    <row r="19" spans="1:19" ht="15" x14ac:dyDescent="0.25">
      <c r="A19" s="2" t="s">
        <v>196</v>
      </c>
      <c r="B19" s="2" t="s">
        <v>246</v>
      </c>
      <c r="C19" s="268">
        <v>2846.8220000000001</v>
      </c>
      <c r="D19" s="142">
        <v>2964.92695</v>
      </c>
      <c r="E19" s="142">
        <v>3384.44191</v>
      </c>
      <c r="F19" s="282">
        <v>3065.3969533333334</v>
      </c>
      <c r="G19" s="107"/>
      <c r="H19" s="267">
        <v>64.725999999999999</v>
      </c>
      <c r="I19" s="270">
        <v>65.403999999999996</v>
      </c>
      <c r="J19" s="270">
        <v>66.528999999999996</v>
      </c>
      <c r="K19" s="284">
        <v>65.552999999999997</v>
      </c>
      <c r="L19" s="107"/>
      <c r="M19" s="307">
        <f t="shared" ref="M19" si="6">C19/H19</f>
        <v>43.982665389487998</v>
      </c>
      <c r="N19" s="308">
        <f t="shared" ref="N19" si="7">D19/I19</f>
        <v>45.332501834750168</v>
      </c>
      <c r="O19" s="308">
        <f t="shared" ref="O19" si="8">E19/J19</f>
        <v>50.871678666446215</v>
      </c>
      <c r="P19" s="311">
        <f t="shared" ref="P19" si="9">AVERAGE(M19:O19)</f>
        <v>46.728948630228125</v>
      </c>
      <c r="Q19" s="107"/>
      <c r="R19" s="113">
        <f t="shared" si="4"/>
        <v>1.6761515821548929</v>
      </c>
      <c r="S19" s="96">
        <f t="shared" si="5"/>
        <v>1</v>
      </c>
    </row>
    <row r="20" spans="1:19" ht="15" x14ac:dyDescent="0.25">
      <c r="A20" s="2" t="s">
        <v>144</v>
      </c>
      <c r="B20" s="2" t="s">
        <v>144</v>
      </c>
      <c r="C20" s="268">
        <v>956.71941666666658</v>
      </c>
      <c r="D20" s="142">
        <v>1151.6790899999999</v>
      </c>
      <c r="E20" s="142">
        <v>1207.6280466666669</v>
      </c>
      <c r="F20" s="282">
        <v>1105.3421844444445</v>
      </c>
      <c r="G20" s="107"/>
      <c r="H20" s="267">
        <v>41.143000000000001</v>
      </c>
      <c r="I20" s="270">
        <v>59.186999999999998</v>
      </c>
      <c r="J20" s="270">
        <v>59.811</v>
      </c>
      <c r="K20" s="284">
        <v>53.380333333333333</v>
      </c>
      <c r="L20" s="107"/>
      <c r="M20" s="307">
        <f t="shared" si="2"/>
        <v>23.253516191494704</v>
      </c>
      <c r="N20" s="308">
        <f t="shared" si="0"/>
        <v>19.458311622484665</v>
      </c>
      <c r="O20" s="308">
        <f t="shared" si="1"/>
        <v>20.190734926128421</v>
      </c>
      <c r="P20" s="311">
        <f t="shared" si="3"/>
        <v>20.967520913369263</v>
      </c>
      <c r="Q20" s="107"/>
      <c r="R20" s="113">
        <f t="shared" si="4"/>
        <v>0.75209788328246674</v>
      </c>
      <c r="S20" s="96">
        <f t="shared" si="5"/>
        <v>0</v>
      </c>
    </row>
    <row r="21" spans="1:19" ht="15" x14ac:dyDescent="0.25">
      <c r="A21" s="2" t="s">
        <v>197</v>
      </c>
      <c r="B21" s="2" t="s">
        <v>197</v>
      </c>
      <c r="C21" s="268">
        <v>2643.7773333333334</v>
      </c>
      <c r="D21" s="142">
        <v>2431.7226199999996</v>
      </c>
      <c r="E21" s="142">
        <v>2531.4356766666665</v>
      </c>
      <c r="F21" s="282">
        <v>2535.6452100000001</v>
      </c>
      <c r="G21" s="107"/>
      <c r="H21" s="267">
        <v>88.421999999999997</v>
      </c>
      <c r="I21" s="270">
        <v>88.977999999999994</v>
      </c>
      <c r="J21" s="270">
        <v>89.561000000000007</v>
      </c>
      <c r="K21" s="284">
        <v>88.987000000000009</v>
      </c>
      <c r="L21" s="107"/>
      <c r="M21" s="307">
        <f t="shared" si="2"/>
        <v>29.899542346173277</v>
      </c>
      <c r="N21" s="308">
        <f t="shared" si="0"/>
        <v>27.329481669626198</v>
      </c>
      <c r="O21" s="308">
        <f t="shared" si="1"/>
        <v>28.26493313681922</v>
      </c>
      <c r="P21" s="311">
        <f t="shared" si="3"/>
        <v>28.497985717539564</v>
      </c>
      <c r="Q21" s="107"/>
      <c r="R21" s="113">
        <f t="shared" si="4"/>
        <v>1.0222131087661983</v>
      </c>
      <c r="S21" s="96">
        <f t="shared" si="5"/>
        <v>0</v>
      </c>
    </row>
    <row r="22" spans="1:19" ht="15" x14ac:dyDescent="0.25">
      <c r="A22" s="2" t="s">
        <v>145</v>
      </c>
      <c r="B22" s="2" t="s">
        <v>145</v>
      </c>
      <c r="C22" s="268">
        <v>541.38426333333325</v>
      </c>
      <c r="D22" s="142">
        <v>442.65236000000004</v>
      </c>
      <c r="E22" s="142">
        <v>685.3450733333334</v>
      </c>
      <c r="F22" s="282">
        <v>556.4605655555556</v>
      </c>
      <c r="G22" s="107"/>
      <c r="H22" s="267">
        <v>22.829000000000001</v>
      </c>
      <c r="I22" s="270">
        <v>23.111000000000001</v>
      </c>
      <c r="J22" s="270">
        <v>23.384</v>
      </c>
      <c r="K22" s="284">
        <v>23.108000000000001</v>
      </c>
      <c r="L22" s="107"/>
      <c r="M22" s="307">
        <f t="shared" si="2"/>
        <v>23.714760319476685</v>
      </c>
      <c r="N22" s="308">
        <f t="shared" si="0"/>
        <v>19.153319198649996</v>
      </c>
      <c r="O22" s="308">
        <f t="shared" si="1"/>
        <v>29.308290854145287</v>
      </c>
      <c r="P22" s="311">
        <f t="shared" si="3"/>
        <v>24.058790124090653</v>
      </c>
      <c r="Q22" s="107"/>
      <c r="R22" s="113">
        <f t="shared" si="4"/>
        <v>0.86298066430582543</v>
      </c>
      <c r="S22" s="96">
        <f t="shared" si="5"/>
        <v>0</v>
      </c>
    </row>
    <row r="23" spans="1:19" ht="15" x14ac:dyDescent="0.25">
      <c r="A23" s="2" t="s">
        <v>146</v>
      </c>
      <c r="B23" s="2" t="s">
        <v>247</v>
      </c>
      <c r="C23" s="268">
        <v>32.256893333333331</v>
      </c>
      <c r="D23" s="142">
        <v>32.331063333333333</v>
      </c>
      <c r="E23" s="142">
        <v>42.080703333333332</v>
      </c>
      <c r="F23" s="282">
        <v>35.556219999999996</v>
      </c>
      <c r="G23" s="107"/>
      <c r="H23" s="267">
        <v>3.2879999999999998</v>
      </c>
      <c r="I23" s="270">
        <v>3.3029999999999999</v>
      </c>
      <c r="J23" s="270">
        <v>3.3090000000000002</v>
      </c>
      <c r="K23" s="284">
        <v>3.2999999999999994</v>
      </c>
      <c r="L23" s="107"/>
      <c r="M23" s="307">
        <f t="shared" si="2"/>
        <v>9.8104906731549057</v>
      </c>
      <c r="N23" s="308">
        <f t="shared" si="0"/>
        <v>9.7883933797557781</v>
      </c>
      <c r="O23" s="308">
        <f t="shared" si="1"/>
        <v>12.717045431651052</v>
      </c>
      <c r="P23" s="311">
        <f t="shared" si="3"/>
        <v>10.771976494853911</v>
      </c>
      <c r="Q23" s="107"/>
      <c r="R23" s="113">
        <f t="shared" si="4"/>
        <v>0.38638715344656699</v>
      </c>
      <c r="S23" s="96">
        <f t="shared" si="5"/>
        <v>1</v>
      </c>
    </row>
    <row r="24" spans="1:19" ht="15" x14ac:dyDescent="0.25">
      <c r="A24" s="2" t="s">
        <v>147</v>
      </c>
      <c r="B24" s="2" t="s">
        <v>147</v>
      </c>
      <c r="C24" s="268">
        <v>732.46721333333335</v>
      </c>
      <c r="D24" s="142">
        <v>923.96194333333335</v>
      </c>
      <c r="E24" s="142">
        <v>1070.6271733333333</v>
      </c>
      <c r="F24" s="282">
        <v>909.01877666666667</v>
      </c>
      <c r="G24" s="107"/>
      <c r="H24" s="267">
        <v>29.756</v>
      </c>
      <c r="I24" s="270">
        <v>30.015999999999998</v>
      </c>
      <c r="J24" s="270">
        <v>30.396999999999998</v>
      </c>
      <c r="K24" s="284">
        <v>30.056333333333331</v>
      </c>
      <c r="L24" s="107"/>
      <c r="M24" s="307">
        <f t="shared" si="2"/>
        <v>24.615782139176414</v>
      </c>
      <c r="N24" s="308">
        <f t="shared" si="0"/>
        <v>30.782314210199008</v>
      </c>
      <c r="O24" s="308">
        <f t="shared" si="1"/>
        <v>35.221474926253691</v>
      </c>
      <c r="P24" s="311">
        <f t="shared" si="3"/>
        <v>30.206523758543039</v>
      </c>
      <c r="Q24" s="107"/>
      <c r="R24" s="113">
        <f t="shared" si="4"/>
        <v>1.0834977904152794</v>
      </c>
      <c r="S24" s="96">
        <f t="shared" si="5"/>
        <v>0</v>
      </c>
    </row>
    <row r="25" spans="1:19" ht="15" x14ac:dyDescent="0.25">
      <c r="A25" s="2" t="s">
        <v>148</v>
      </c>
      <c r="B25" s="2" t="s">
        <v>148</v>
      </c>
      <c r="C25" s="268">
        <v>412.15424666666667</v>
      </c>
      <c r="D25" s="142">
        <v>378.11610000000002</v>
      </c>
      <c r="E25" s="142">
        <v>413.64196333333331</v>
      </c>
      <c r="F25" s="282">
        <v>401.30410333333333</v>
      </c>
      <c r="G25" s="107"/>
      <c r="H25" s="267">
        <v>21.108000000000001</v>
      </c>
      <c r="I25" s="270">
        <v>21.369</v>
      </c>
      <c r="J25" s="270">
        <v>21.382000000000001</v>
      </c>
      <c r="K25" s="284">
        <v>21.286333333333335</v>
      </c>
      <c r="L25" s="107"/>
      <c r="M25" s="307">
        <f t="shared" si="2"/>
        <v>19.525973406607289</v>
      </c>
      <c r="N25" s="308">
        <f t="shared" si="0"/>
        <v>17.694609013056297</v>
      </c>
      <c r="O25" s="308">
        <f t="shared" si="1"/>
        <v>19.34533548467558</v>
      </c>
      <c r="P25" s="311">
        <f t="shared" si="3"/>
        <v>18.855305968113054</v>
      </c>
      <c r="Q25" s="107"/>
      <c r="R25" s="113">
        <f t="shared" si="4"/>
        <v>0.67633344761416259</v>
      </c>
      <c r="S25" s="96">
        <f t="shared" si="5"/>
        <v>0</v>
      </c>
    </row>
    <row r="26" spans="1:19" ht="15" x14ac:dyDescent="0.25">
      <c r="A26" s="2" t="s">
        <v>149</v>
      </c>
      <c r="B26" s="2" t="s">
        <v>149</v>
      </c>
      <c r="C26" s="268">
        <v>57.277660000000004</v>
      </c>
      <c r="D26" s="142">
        <v>53.754150000000003</v>
      </c>
      <c r="E26" s="142">
        <v>44.148150000000001</v>
      </c>
      <c r="F26" s="282">
        <v>51.726653333333331</v>
      </c>
      <c r="G26" s="107"/>
      <c r="H26" s="267">
        <v>3.7480000000000002</v>
      </c>
      <c r="I26" s="270">
        <v>3.7450000000000001</v>
      </c>
      <c r="J26" s="270">
        <v>3.7730000000000001</v>
      </c>
      <c r="K26" s="284">
        <v>3.7553333333333332</v>
      </c>
      <c r="L26" s="107"/>
      <c r="M26" s="307">
        <f t="shared" si="2"/>
        <v>15.282193169690501</v>
      </c>
      <c r="N26" s="308">
        <f t="shared" si="0"/>
        <v>14.353578104138853</v>
      </c>
      <c r="O26" s="308">
        <f t="shared" si="1"/>
        <v>11.701073416379538</v>
      </c>
      <c r="P26" s="311">
        <f t="shared" si="3"/>
        <v>13.778948230069631</v>
      </c>
      <c r="Q26" s="107"/>
      <c r="R26" s="113">
        <f t="shared" si="4"/>
        <v>0.49424621253561513</v>
      </c>
      <c r="S26" s="96">
        <f t="shared" si="5"/>
        <v>1</v>
      </c>
    </row>
    <row r="27" spans="1:19" ht="15" x14ac:dyDescent="0.25">
      <c r="A27" s="2" t="s">
        <v>150</v>
      </c>
      <c r="B27" s="2" t="s">
        <v>150</v>
      </c>
      <c r="C27" s="268">
        <v>1669.4845300000002</v>
      </c>
      <c r="D27" s="142">
        <v>2051.0283166666668</v>
      </c>
      <c r="E27" s="142">
        <v>2104.9409566666664</v>
      </c>
      <c r="F27" s="282">
        <v>1941.8179344444445</v>
      </c>
      <c r="G27" s="107"/>
      <c r="H27" s="267">
        <v>47.427</v>
      </c>
      <c r="I27" s="270">
        <v>47.625999999999998</v>
      </c>
      <c r="J27" s="270">
        <v>47.725000000000001</v>
      </c>
      <c r="K27" s="284">
        <v>47.592666666666666</v>
      </c>
      <c r="L27" s="107"/>
      <c r="M27" s="307">
        <f t="shared" si="2"/>
        <v>35.201141332995974</v>
      </c>
      <c r="N27" s="308">
        <f t="shared" si="0"/>
        <v>43.06530711516119</v>
      </c>
      <c r="O27" s="308">
        <f t="shared" si="1"/>
        <v>44.105625074209875</v>
      </c>
      <c r="P27" s="311">
        <f t="shared" si="3"/>
        <v>40.790691174122344</v>
      </c>
      <c r="Q27" s="107"/>
      <c r="R27" s="113">
        <f t="shared" si="4"/>
        <v>1.4631482957112492</v>
      </c>
      <c r="S27" s="96">
        <f t="shared" si="5"/>
        <v>0</v>
      </c>
    </row>
    <row r="28" spans="1:19" ht="15" x14ac:dyDescent="0.25">
      <c r="A28" s="2" t="s">
        <v>151</v>
      </c>
      <c r="B28" s="2" t="s">
        <v>151</v>
      </c>
      <c r="C28" s="268">
        <v>261.6856699999999</v>
      </c>
      <c r="D28" s="142">
        <v>301.27188999999993</v>
      </c>
      <c r="E28" s="142">
        <v>372.94384333333329</v>
      </c>
      <c r="F28" s="282">
        <v>311.96713444444435</v>
      </c>
      <c r="G28" s="107"/>
      <c r="H28" s="267">
        <v>11.353999999999999</v>
      </c>
      <c r="I28" s="270">
        <v>11.552</v>
      </c>
      <c r="J28" s="270">
        <v>11.632</v>
      </c>
      <c r="K28" s="284">
        <v>11.512666666666666</v>
      </c>
      <c r="L28" s="107"/>
      <c r="M28" s="307">
        <f t="shared" si="2"/>
        <v>23.047883565263337</v>
      </c>
      <c r="N28" s="308">
        <f t="shared" si="0"/>
        <v>26.079630367036007</v>
      </c>
      <c r="O28" s="308">
        <f t="shared" si="1"/>
        <v>32.061884743237044</v>
      </c>
      <c r="P28" s="311">
        <f t="shared" si="3"/>
        <v>27.063132891845459</v>
      </c>
      <c r="Q28" s="107"/>
      <c r="R28" s="113">
        <f t="shared" si="4"/>
        <v>0.97074542322125079</v>
      </c>
      <c r="S28" s="96">
        <f t="shared" si="5"/>
        <v>0</v>
      </c>
    </row>
    <row r="29" spans="1:19" ht="15" x14ac:dyDescent="0.25">
      <c r="A29" s="2" t="s">
        <v>152</v>
      </c>
      <c r="B29" s="2" t="s">
        <v>152</v>
      </c>
      <c r="C29" s="268">
        <v>1731.2206666666668</v>
      </c>
      <c r="D29" s="142">
        <v>2120.3116666666665</v>
      </c>
      <c r="E29" s="142">
        <v>1319.4146666666668</v>
      </c>
      <c r="F29" s="282">
        <v>1723.6490000000001</v>
      </c>
      <c r="G29" s="107"/>
      <c r="H29" s="267">
        <v>22.195</v>
      </c>
      <c r="I29" s="270">
        <v>22.442</v>
      </c>
      <c r="J29" s="270">
        <v>22.527999999999999</v>
      </c>
      <c r="K29" s="284">
        <v>22.388333333333332</v>
      </c>
      <c r="L29" s="107"/>
      <c r="M29" s="307">
        <f t="shared" si="2"/>
        <v>78.000480588721189</v>
      </c>
      <c r="N29" s="308">
        <f t="shared" si="0"/>
        <v>94.479621542940308</v>
      </c>
      <c r="O29" s="308">
        <f t="shared" si="1"/>
        <v>58.567767518939405</v>
      </c>
      <c r="P29" s="311">
        <f t="shared" si="3"/>
        <v>77.015956550200301</v>
      </c>
      <c r="Q29" s="107"/>
      <c r="R29" s="113">
        <f t="shared" si="4"/>
        <v>2.7625363122183413</v>
      </c>
      <c r="S29" s="96">
        <f t="shared" si="5"/>
        <v>1</v>
      </c>
    </row>
    <row r="30" spans="1:19" ht="15" x14ac:dyDescent="0.25">
      <c r="A30" s="2" t="s">
        <v>153</v>
      </c>
      <c r="B30" s="2" t="s">
        <v>248</v>
      </c>
      <c r="C30" s="268">
        <v>16.925340000000002</v>
      </c>
      <c r="D30" s="142">
        <v>20.596410000000002</v>
      </c>
      <c r="E30" s="142">
        <v>21.751140000000003</v>
      </c>
      <c r="F30" s="282">
        <v>19.757630000000002</v>
      </c>
      <c r="G30" s="107"/>
      <c r="H30" s="267">
        <v>2.6970000000000001</v>
      </c>
      <c r="I30" s="270">
        <v>2.6970000000000001</v>
      </c>
      <c r="J30" s="270">
        <v>2.7</v>
      </c>
      <c r="K30" s="284">
        <v>2.6980000000000004</v>
      </c>
      <c r="L30" s="107"/>
      <c r="M30" s="307">
        <f t="shared" si="2"/>
        <v>6.2756173526140158</v>
      </c>
      <c r="N30" s="308">
        <f t="shared" si="0"/>
        <v>7.6367853170189104</v>
      </c>
      <c r="O30" s="308">
        <f t="shared" si="1"/>
        <v>8.0559777777777786</v>
      </c>
      <c r="P30" s="311">
        <f t="shared" si="3"/>
        <v>7.3227934824702343</v>
      </c>
      <c r="Q30" s="107"/>
      <c r="R30" s="113">
        <f t="shared" si="4"/>
        <v>0.26266612541537293</v>
      </c>
      <c r="S30" s="96">
        <f t="shared" si="5"/>
        <v>1</v>
      </c>
    </row>
    <row r="31" spans="1:19" ht="15" x14ac:dyDescent="0.25">
      <c r="A31" s="2" t="s">
        <v>198</v>
      </c>
      <c r="B31" s="2" t="s">
        <v>249</v>
      </c>
      <c r="C31" s="268">
        <v>108000</v>
      </c>
      <c r="D31" s="142">
        <v>95000</v>
      </c>
      <c r="E31" s="142">
        <v>62000</v>
      </c>
      <c r="F31" s="282">
        <v>88333.333333333328</v>
      </c>
      <c r="G31" s="107"/>
      <c r="H31" s="267">
        <v>1320.134</v>
      </c>
      <c r="I31" s="270">
        <v>1333.961</v>
      </c>
      <c r="J31" s="270">
        <v>1344.318</v>
      </c>
      <c r="K31" s="284">
        <v>1332.8043333333335</v>
      </c>
      <c r="L31" s="107"/>
      <c r="M31" s="307">
        <f t="shared" si="2"/>
        <v>81.809876876135306</v>
      </c>
      <c r="N31" s="308">
        <f t="shared" si="0"/>
        <v>71.216474844466973</v>
      </c>
      <c r="O31" s="308">
        <f t="shared" si="1"/>
        <v>46.120040050047685</v>
      </c>
      <c r="P31" s="311">
        <f t="shared" si="3"/>
        <v>66.382130590216661</v>
      </c>
      <c r="Q31" s="107"/>
      <c r="R31" s="113">
        <f t="shared" si="4"/>
        <v>2.3811045717306816</v>
      </c>
      <c r="S31" s="96">
        <f t="shared" si="5"/>
        <v>1</v>
      </c>
    </row>
    <row r="32" spans="1:19" ht="15" x14ac:dyDescent="0.25">
      <c r="A32" s="2" t="s">
        <v>154</v>
      </c>
      <c r="B32" s="2" t="s">
        <v>154</v>
      </c>
      <c r="C32" s="268">
        <v>12.107166666666666</v>
      </c>
      <c r="D32" s="142">
        <v>12.553216666666668</v>
      </c>
      <c r="E32" s="142">
        <v>31.422839999999997</v>
      </c>
      <c r="F32" s="282">
        <v>18.69440777777778</v>
      </c>
      <c r="G32" s="107"/>
      <c r="H32" s="267">
        <v>1.254</v>
      </c>
      <c r="I32" s="270">
        <v>1.262</v>
      </c>
      <c r="J32" s="270">
        <v>1.244</v>
      </c>
      <c r="K32" s="284">
        <v>1.2533333333333332</v>
      </c>
      <c r="L32" s="107"/>
      <c r="M32" s="307">
        <f t="shared" si="2"/>
        <v>9.6548378522062723</v>
      </c>
      <c r="N32" s="308">
        <f t="shared" si="0"/>
        <v>9.9470813523507662</v>
      </c>
      <c r="O32" s="308">
        <f t="shared" si="1"/>
        <v>25.259517684887459</v>
      </c>
      <c r="P32" s="311">
        <f t="shared" si="3"/>
        <v>14.9538122964815</v>
      </c>
      <c r="Q32" s="107"/>
      <c r="R32" s="113">
        <f t="shared" si="4"/>
        <v>0.53638818922154707</v>
      </c>
      <c r="S32" s="96">
        <f t="shared" si="5"/>
        <v>0</v>
      </c>
    </row>
    <row r="33" spans="1:19" ht="15" x14ac:dyDescent="0.25">
      <c r="A33" s="2" t="s">
        <v>155</v>
      </c>
      <c r="B33" s="2" t="s">
        <v>155</v>
      </c>
      <c r="C33" s="268">
        <v>9.2370000000000001</v>
      </c>
      <c r="D33" s="142">
        <v>11.317</v>
      </c>
      <c r="E33" s="142">
        <v>11.746639999999999</v>
      </c>
      <c r="F33" s="282">
        <v>10.76688</v>
      </c>
      <c r="G33" s="107"/>
      <c r="H33" s="267">
        <v>5.5339999999999998</v>
      </c>
      <c r="I33" s="270">
        <v>5.5469999999999997</v>
      </c>
      <c r="J33" s="270">
        <v>5.5490000000000004</v>
      </c>
      <c r="K33" s="284">
        <v>5.543333333333333</v>
      </c>
      <c r="L33" s="107"/>
      <c r="M33" s="307">
        <f t="shared" si="2"/>
        <v>1.6691362486447416</v>
      </c>
      <c r="N33" s="308">
        <f t="shared" si="0"/>
        <v>2.040201910942852</v>
      </c>
      <c r="O33" s="308">
        <f t="shared" si="1"/>
        <v>2.1168931338979995</v>
      </c>
      <c r="P33" s="311">
        <f t="shared" si="3"/>
        <v>1.9420770978285311</v>
      </c>
      <c r="Q33" s="107"/>
      <c r="R33" s="113">
        <f t="shared" si="4"/>
        <v>6.966164862708539E-2</v>
      </c>
      <c r="S33" s="96">
        <f t="shared" si="5"/>
        <v>1</v>
      </c>
    </row>
    <row r="34" spans="1:19" ht="15" x14ac:dyDescent="0.25">
      <c r="A34" s="2" t="s">
        <v>199</v>
      </c>
      <c r="B34" s="2" t="s">
        <v>199</v>
      </c>
      <c r="C34" s="268">
        <v>8671.8476666666666</v>
      </c>
      <c r="D34" s="142">
        <v>8405.1923333333343</v>
      </c>
      <c r="E34" s="142">
        <v>8773.9660000000003</v>
      </c>
      <c r="F34" s="282">
        <v>8617.0020000000004</v>
      </c>
      <c r="G34" s="107"/>
      <c r="H34" s="267">
        <v>331.77699999999999</v>
      </c>
      <c r="I34" s="270">
        <v>335.32</v>
      </c>
      <c r="J34" s="270">
        <v>339.77100000000002</v>
      </c>
      <c r="K34" s="284">
        <v>335.62266666666665</v>
      </c>
      <c r="L34" s="107"/>
      <c r="M34" s="307">
        <f t="shared" si="2"/>
        <v>26.137579358022609</v>
      </c>
      <c r="N34" s="308">
        <f t="shared" si="0"/>
        <v>25.066182551990142</v>
      </c>
      <c r="O34" s="308">
        <f t="shared" si="1"/>
        <v>25.823175020822848</v>
      </c>
      <c r="P34" s="311">
        <f t="shared" si="3"/>
        <v>25.675645643611869</v>
      </c>
      <c r="Q34" s="107"/>
      <c r="R34" s="113">
        <f t="shared" si="4"/>
        <v>0.92097672491927229</v>
      </c>
      <c r="S34" s="96">
        <f t="shared" si="5"/>
        <v>0</v>
      </c>
    </row>
    <row r="35" spans="1:19" ht="15" x14ac:dyDescent="0.25">
      <c r="A35" s="2" t="s">
        <v>156</v>
      </c>
      <c r="B35" s="2" t="s">
        <v>156</v>
      </c>
      <c r="C35" s="268">
        <v>728.48686999999995</v>
      </c>
      <c r="D35" s="142">
        <v>586.68414666666661</v>
      </c>
      <c r="E35" s="142">
        <v>751.33830333333333</v>
      </c>
      <c r="F35" s="282">
        <v>688.83644000000004</v>
      </c>
      <c r="G35" s="107"/>
      <c r="H35" s="267">
        <v>17.228000000000002</v>
      </c>
      <c r="I35" s="270">
        <v>18.163</v>
      </c>
      <c r="J35" s="270">
        <v>18.632000000000001</v>
      </c>
      <c r="K35" s="284">
        <v>18.007666666666669</v>
      </c>
      <c r="L35" s="107"/>
      <c r="M35" s="307">
        <f t="shared" si="2"/>
        <v>42.285051660088222</v>
      </c>
      <c r="N35" s="308">
        <f t="shared" si="0"/>
        <v>32.3010596634183</v>
      </c>
      <c r="O35" s="308">
        <f t="shared" si="1"/>
        <v>40.325155825103764</v>
      </c>
      <c r="P35" s="311">
        <f t="shared" si="3"/>
        <v>38.303755716203426</v>
      </c>
      <c r="Q35" s="107"/>
      <c r="R35" s="113">
        <f t="shared" si="4"/>
        <v>1.3739427619960869</v>
      </c>
      <c r="S35" s="96">
        <f t="shared" si="5"/>
        <v>0</v>
      </c>
    </row>
    <row r="36" spans="1:19" ht="15" x14ac:dyDescent="0.25">
      <c r="A36" s="2" t="s">
        <v>157</v>
      </c>
      <c r="B36" s="2" t="s">
        <v>157</v>
      </c>
      <c r="C36" s="268">
        <v>348.25645825574702</v>
      </c>
      <c r="D36" s="142">
        <v>397.44861492241358</v>
      </c>
      <c r="E36" s="142">
        <v>429.55523474115927</v>
      </c>
      <c r="F36" s="282">
        <v>391.7534359731066</v>
      </c>
      <c r="G36" s="107"/>
      <c r="H36" s="267">
        <v>27.582000000000001</v>
      </c>
      <c r="I36" s="270">
        <v>27.658000000000001</v>
      </c>
      <c r="J36" s="270">
        <v>27.777999999999999</v>
      </c>
      <c r="K36" s="284">
        <v>27.672666666666668</v>
      </c>
      <c r="L36" s="107"/>
      <c r="M36" s="307">
        <f t="shared" si="2"/>
        <v>12.626222110642702</v>
      </c>
      <c r="N36" s="308">
        <f t="shared" si="0"/>
        <v>14.370114069072731</v>
      </c>
      <c r="O36" s="308">
        <f t="shared" si="1"/>
        <v>15.463864739763816</v>
      </c>
      <c r="P36" s="311">
        <f t="shared" si="3"/>
        <v>14.153400306493083</v>
      </c>
      <c r="Q36" s="107"/>
      <c r="R36" s="113">
        <f t="shared" si="4"/>
        <v>0.50767768186536477</v>
      </c>
      <c r="S36" s="96">
        <f t="shared" si="5"/>
        <v>0</v>
      </c>
    </row>
    <row r="37" spans="1:19" ht="15" x14ac:dyDescent="0.25">
      <c r="A37" s="2" t="s">
        <v>158</v>
      </c>
      <c r="B37" s="2" t="s">
        <v>158</v>
      </c>
      <c r="C37" s="268">
        <v>3363.3773333333334</v>
      </c>
      <c r="D37" s="142">
        <v>3442.1579999999999</v>
      </c>
      <c r="E37" s="142">
        <v>3093.0883333333336</v>
      </c>
      <c r="F37" s="282">
        <v>3299.5412222222221</v>
      </c>
      <c r="G37" s="107"/>
      <c r="H37" s="267">
        <v>95.757999999999996</v>
      </c>
      <c r="I37" s="270">
        <v>96.828000000000003</v>
      </c>
      <c r="J37" s="270">
        <v>97.695999999999998</v>
      </c>
      <c r="K37" s="284">
        <v>96.76066666666668</v>
      </c>
      <c r="L37" s="107"/>
      <c r="M37" s="307">
        <f t="shared" si="2"/>
        <v>35.123721603765048</v>
      </c>
      <c r="N37" s="308">
        <f t="shared" si="0"/>
        <v>35.54920064444169</v>
      </c>
      <c r="O37" s="308">
        <f t="shared" si="1"/>
        <v>31.660337509553447</v>
      </c>
      <c r="P37" s="311">
        <f t="shared" si="3"/>
        <v>34.111086585920056</v>
      </c>
      <c r="Q37" s="107"/>
      <c r="R37" s="113">
        <f t="shared" si="4"/>
        <v>1.2235531383863989</v>
      </c>
      <c r="S37" s="96">
        <f t="shared" si="5"/>
        <v>0</v>
      </c>
    </row>
    <row r="38" spans="1:19" ht="15" x14ac:dyDescent="0.25">
      <c r="A38" s="2" t="s">
        <v>159</v>
      </c>
      <c r="B38" s="2" t="s">
        <v>159</v>
      </c>
      <c r="C38" s="268">
        <v>127.76376999999998</v>
      </c>
      <c r="D38" s="142">
        <v>151.94882333333334</v>
      </c>
      <c r="E38" s="142">
        <v>151.02951333333334</v>
      </c>
      <c r="F38" s="282">
        <v>143.58070222222221</v>
      </c>
      <c r="G38" s="107"/>
      <c r="H38" s="267">
        <v>10.349</v>
      </c>
      <c r="I38" s="270">
        <v>10.45</v>
      </c>
      <c r="J38" s="270">
        <v>10.545999999999999</v>
      </c>
      <c r="K38" s="284">
        <v>10.448333333333332</v>
      </c>
      <c r="L38" s="107"/>
      <c r="M38" s="307">
        <f t="shared" si="2"/>
        <v>12.345518407575609</v>
      </c>
      <c r="N38" s="308">
        <f t="shared" si="0"/>
        <v>14.54055725677831</v>
      </c>
      <c r="O38" s="308">
        <f t="shared" si="1"/>
        <v>14.321023452809914</v>
      </c>
      <c r="P38" s="311">
        <f t="shared" si="3"/>
        <v>13.735699705721279</v>
      </c>
      <c r="Q38" s="107"/>
      <c r="R38" s="113">
        <f t="shared" si="4"/>
        <v>0.49269490259526133</v>
      </c>
      <c r="S38" s="96">
        <f t="shared" si="5"/>
        <v>1</v>
      </c>
    </row>
    <row r="39" spans="1:19" ht="15" x14ac:dyDescent="0.25">
      <c r="A39" s="2" t="s">
        <v>200</v>
      </c>
      <c r="B39" s="2" t="s">
        <v>160</v>
      </c>
      <c r="C39" s="268">
        <v>477.31797666666677</v>
      </c>
      <c r="D39" s="142">
        <v>519.95158000000004</v>
      </c>
      <c r="E39" s="142">
        <v>529.76491333333331</v>
      </c>
      <c r="F39" s="282">
        <v>509.01149000000004</v>
      </c>
      <c r="G39" s="107"/>
      <c r="H39" s="267">
        <v>13.491</v>
      </c>
      <c r="I39" s="270">
        <v>13.644</v>
      </c>
      <c r="J39" s="270">
        <v>13.762</v>
      </c>
      <c r="K39" s="284">
        <v>13.632333333333333</v>
      </c>
      <c r="L39" s="107"/>
      <c r="M39" s="307">
        <f t="shared" si="2"/>
        <v>35.380474143256009</v>
      </c>
      <c r="N39" s="308">
        <f t="shared" si="0"/>
        <v>38.10844180592202</v>
      </c>
      <c r="O39" s="308">
        <f t="shared" si="1"/>
        <v>38.494761904761901</v>
      </c>
      <c r="P39" s="311">
        <f t="shared" si="3"/>
        <v>37.327892617979977</v>
      </c>
      <c r="Q39" s="107"/>
      <c r="R39" s="113">
        <f t="shared" si="4"/>
        <v>1.3389388827306392</v>
      </c>
      <c r="S39" s="96">
        <f t="shared" si="5"/>
        <v>0</v>
      </c>
    </row>
    <row r="40" spans="1:19" ht="15" x14ac:dyDescent="0.25">
      <c r="A40" s="2" t="s">
        <v>161</v>
      </c>
      <c r="B40" s="2" t="s">
        <v>161</v>
      </c>
      <c r="C40" s="268">
        <v>5208.0638333333309</v>
      </c>
      <c r="D40" s="142">
        <v>5102.9935433333321</v>
      </c>
      <c r="E40" s="142">
        <v>4860.3399966666648</v>
      </c>
      <c r="F40" s="282">
        <v>5057.1324577777768</v>
      </c>
      <c r="G40" s="107"/>
      <c r="H40" s="267">
        <v>157.18799999999999</v>
      </c>
      <c r="I40" s="270">
        <v>159.03899999999999</v>
      </c>
      <c r="J40" s="270">
        <v>160.59800000000001</v>
      </c>
      <c r="K40" s="284">
        <v>158.94166666666666</v>
      </c>
      <c r="L40" s="107"/>
      <c r="M40" s="307">
        <f t="shared" si="2"/>
        <v>33.13270627104697</v>
      </c>
      <c r="N40" s="308">
        <f t="shared" si="0"/>
        <v>32.086428758564459</v>
      </c>
      <c r="O40" s="308">
        <f t="shared" si="1"/>
        <v>30.264013229720572</v>
      </c>
      <c r="P40" s="311">
        <f t="shared" si="3"/>
        <v>31.827716086444003</v>
      </c>
      <c r="Q40" s="107"/>
      <c r="R40" s="113">
        <f t="shared" si="4"/>
        <v>1.1416494108784618</v>
      </c>
      <c r="S40" s="96">
        <f t="shared" si="5"/>
        <v>0</v>
      </c>
    </row>
    <row r="41" spans="1:19" ht="15" x14ac:dyDescent="0.25">
      <c r="A41" s="2" t="s">
        <v>162</v>
      </c>
      <c r="B41" s="2" t="s">
        <v>162</v>
      </c>
      <c r="C41" s="268">
        <v>1383.0256133333332</v>
      </c>
      <c r="D41" s="142">
        <v>1896.2936866666669</v>
      </c>
      <c r="E41" s="142">
        <v>1780.4722066666668</v>
      </c>
      <c r="F41" s="282">
        <v>1686.5971688888887</v>
      </c>
      <c r="G41" s="107"/>
      <c r="H41" s="267">
        <v>37.895000000000003</v>
      </c>
      <c r="I41" s="270">
        <v>39.579000000000001</v>
      </c>
      <c r="J41" s="270">
        <v>40.387999999999998</v>
      </c>
      <c r="K41" s="284">
        <v>39.287333333333329</v>
      </c>
      <c r="L41" s="107"/>
      <c r="M41" s="307">
        <f t="shared" si="2"/>
        <v>36.496255794519939</v>
      </c>
      <c r="N41" s="308">
        <f t="shared" si="0"/>
        <v>47.91161188172179</v>
      </c>
      <c r="O41" s="308">
        <f t="shared" si="1"/>
        <v>44.084188537849535</v>
      </c>
      <c r="P41" s="311">
        <f t="shared" si="3"/>
        <v>42.830685404697086</v>
      </c>
      <c r="Q41" s="107"/>
      <c r="R41" s="113">
        <f t="shared" si="4"/>
        <v>1.5363221987712634</v>
      </c>
      <c r="S41" s="96">
        <f t="shared" si="5"/>
        <v>1</v>
      </c>
    </row>
    <row r="42" spans="1:19" ht="15" x14ac:dyDescent="0.25">
      <c r="A42" s="2" t="s">
        <v>163</v>
      </c>
      <c r="B42" s="2" t="s">
        <v>250</v>
      </c>
      <c r="C42" s="268">
        <v>631.12456333333364</v>
      </c>
      <c r="D42" s="142">
        <v>345.44626666666653</v>
      </c>
      <c r="E42" s="142">
        <v>506.89119333333321</v>
      </c>
      <c r="F42" s="282">
        <v>494.48734111111111</v>
      </c>
      <c r="G42" s="107"/>
      <c r="H42" s="267">
        <v>35.712000000000003</v>
      </c>
      <c r="I42" s="270">
        <v>43.524000000000001</v>
      </c>
      <c r="J42" s="270">
        <v>43.930999999999997</v>
      </c>
      <c r="K42" s="284">
        <v>41.055666666666667</v>
      </c>
      <c r="L42" s="107"/>
      <c r="M42" s="307">
        <f t="shared" si="2"/>
        <v>17.672618820937881</v>
      </c>
      <c r="N42" s="308">
        <f t="shared" si="0"/>
        <v>7.9369144992800873</v>
      </c>
      <c r="O42" s="308">
        <f t="shared" si="1"/>
        <v>11.538348622460978</v>
      </c>
      <c r="P42" s="311">
        <f t="shared" si="3"/>
        <v>12.382627314226317</v>
      </c>
      <c r="Q42" s="107"/>
      <c r="R42" s="113">
        <f t="shared" si="4"/>
        <v>0.44416065356430229</v>
      </c>
      <c r="S42" s="96">
        <f t="shared" si="5"/>
        <v>1</v>
      </c>
    </row>
    <row r="43" spans="1:19" ht="15" x14ac:dyDescent="0.25">
      <c r="A43" s="2" t="s">
        <v>164</v>
      </c>
      <c r="B43" s="2" t="s">
        <v>164</v>
      </c>
      <c r="C43" s="268">
        <v>1977.8974966666681</v>
      </c>
      <c r="D43" s="142">
        <v>1885.9971666666668</v>
      </c>
      <c r="E43" s="142">
        <v>2223.4388566666671</v>
      </c>
      <c r="F43" s="282">
        <v>2029.1111733333339</v>
      </c>
      <c r="G43" s="107"/>
      <c r="H43" s="267">
        <v>54.918999999999997</v>
      </c>
      <c r="I43" s="270">
        <v>55.593000000000004</v>
      </c>
      <c r="J43" s="270">
        <v>56.067</v>
      </c>
      <c r="K43" s="284">
        <v>55.526333333333334</v>
      </c>
      <c r="L43" s="107"/>
      <c r="M43" s="307">
        <f t="shared" si="2"/>
        <v>36.01481266349839</v>
      </c>
      <c r="N43" s="308">
        <f t="shared" si="0"/>
        <v>33.925083493725232</v>
      </c>
      <c r="O43" s="308">
        <f t="shared" si="1"/>
        <v>39.65681874661864</v>
      </c>
      <c r="P43" s="311">
        <f t="shared" si="3"/>
        <v>36.532238301280749</v>
      </c>
      <c r="Q43" s="107"/>
      <c r="R43" s="113">
        <f t="shared" si="4"/>
        <v>1.3103990315061442</v>
      </c>
      <c r="S43" s="96">
        <f t="shared" si="5"/>
        <v>0</v>
      </c>
    </row>
    <row r="44" spans="1:19" ht="15" x14ac:dyDescent="0.25">
      <c r="A44" s="2" t="s">
        <v>165</v>
      </c>
      <c r="B44" s="2" t="s">
        <v>165</v>
      </c>
      <c r="C44" s="268">
        <v>464.4613333333333</v>
      </c>
      <c r="D44" s="142">
        <v>530.48013333333336</v>
      </c>
      <c r="E44" s="142">
        <v>342.99275</v>
      </c>
      <c r="F44" s="282">
        <v>445.97807222222218</v>
      </c>
      <c r="G44" s="107"/>
      <c r="H44" s="267">
        <v>9.3770000000000007</v>
      </c>
      <c r="I44" s="270">
        <v>9.4610000000000003</v>
      </c>
      <c r="J44" s="270">
        <v>9.5579999999999998</v>
      </c>
      <c r="K44" s="284">
        <v>9.4653333333333336</v>
      </c>
      <c r="L44" s="107"/>
      <c r="M44" s="307">
        <f t="shared" si="2"/>
        <v>49.531975400803375</v>
      </c>
      <c r="N44" s="308">
        <f t="shared" si="0"/>
        <v>56.07019694887785</v>
      </c>
      <c r="O44" s="308">
        <f t="shared" si="1"/>
        <v>35.885410127641769</v>
      </c>
      <c r="P44" s="311">
        <f t="shared" si="3"/>
        <v>47.162527492441001</v>
      </c>
      <c r="Q44" s="107"/>
      <c r="R44" s="113">
        <f t="shared" si="4"/>
        <v>1.6917039092923563</v>
      </c>
      <c r="S44" s="96">
        <f t="shared" si="5"/>
        <v>1</v>
      </c>
    </row>
    <row r="45" spans="1:19" ht="15" x14ac:dyDescent="0.25">
      <c r="A45" s="2" t="s">
        <v>166</v>
      </c>
      <c r="B45" s="2" t="s">
        <v>166</v>
      </c>
      <c r="C45" s="268">
        <v>628.45085333333373</v>
      </c>
      <c r="D45" s="142">
        <v>653.27602000000002</v>
      </c>
      <c r="E45" s="142">
        <v>731.42581999999993</v>
      </c>
      <c r="F45" s="282">
        <v>671.05089777777789</v>
      </c>
      <c r="G45" s="107"/>
      <c r="H45" s="267">
        <v>24.117000000000001</v>
      </c>
      <c r="I45" s="270">
        <v>24.172000000000001</v>
      </c>
      <c r="J45" s="270">
        <v>24.199000000000002</v>
      </c>
      <c r="K45" s="284">
        <v>24.162666666666667</v>
      </c>
      <c r="L45" s="107"/>
      <c r="M45" s="307">
        <f t="shared" si="2"/>
        <v>26.058417437215809</v>
      </c>
      <c r="N45" s="308">
        <f t="shared" si="0"/>
        <v>27.026146781399966</v>
      </c>
      <c r="O45" s="308">
        <f t="shared" si="1"/>
        <v>30.225456423819161</v>
      </c>
      <c r="P45" s="311">
        <f t="shared" si="3"/>
        <v>27.770006880811646</v>
      </c>
      <c r="Q45" s="107"/>
      <c r="R45" s="113">
        <f t="shared" si="4"/>
        <v>0.99610075411828214</v>
      </c>
      <c r="S45" s="96">
        <f t="shared" si="5"/>
        <v>0</v>
      </c>
    </row>
    <row r="46" spans="1:19" ht="15" x14ac:dyDescent="0.25">
      <c r="A46" s="2" t="s">
        <v>167</v>
      </c>
      <c r="B46" s="2" t="s">
        <v>167</v>
      </c>
      <c r="C46" s="268">
        <v>64.125096666666678</v>
      </c>
      <c r="D46" s="142">
        <v>76.009450000000001</v>
      </c>
      <c r="E46" s="142">
        <v>89.542323333333314</v>
      </c>
      <c r="F46" s="282">
        <v>76.55895666666666</v>
      </c>
      <c r="G46" s="107"/>
      <c r="H46" s="267">
        <v>5.98</v>
      </c>
      <c r="I46" s="270">
        <v>5.9189999999999996</v>
      </c>
      <c r="J46" s="270">
        <v>5.9770000000000003</v>
      </c>
      <c r="K46" s="284">
        <v>5.9586666666666668</v>
      </c>
      <c r="L46" s="107"/>
      <c r="M46" s="307">
        <f t="shared" si="2"/>
        <v>10.723260312151618</v>
      </c>
      <c r="N46" s="308">
        <f t="shared" si="0"/>
        <v>12.841603311370164</v>
      </c>
      <c r="O46" s="308">
        <f t="shared" si="1"/>
        <v>14.981148290669786</v>
      </c>
      <c r="P46" s="311">
        <f t="shared" si="3"/>
        <v>12.848670638063856</v>
      </c>
      <c r="Q46" s="107"/>
      <c r="R46" s="113">
        <f t="shared" si="4"/>
        <v>0.46087746995973256</v>
      </c>
      <c r="S46" s="96">
        <f t="shared" si="5"/>
        <v>1</v>
      </c>
    </row>
    <row r="47" spans="1:19" ht="15" x14ac:dyDescent="0.25">
      <c r="A47" s="2" t="s">
        <v>168</v>
      </c>
      <c r="B47" s="2" t="s">
        <v>251</v>
      </c>
      <c r="C47" s="268">
        <v>1981.5575605268302</v>
      </c>
      <c r="D47" s="142">
        <v>2166.0701711197794</v>
      </c>
      <c r="E47" s="142">
        <v>2348.2036455283401</v>
      </c>
      <c r="F47" s="282">
        <v>2165.2771257249829</v>
      </c>
      <c r="G47" s="107"/>
      <c r="H47" s="267">
        <v>70.492000000000004</v>
      </c>
      <c r="I47" s="270">
        <v>72.108999999999995</v>
      </c>
      <c r="J47" s="270">
        <v>73.134</v>
      </c>
      <c r="K47" s="284">
        <v>71.911666666666676</v>
      </c>
      <c r="L47" s="107"/>
      <c r="M47" s="307">
        <f t="shared" si="2"/>
        <v>28.110389271503575</v>
      </c>
      <c r="N47" s="308">
        <f t="shared" si="0"/>
        <v>30.038832477496285</v>
      </c>
      <c r="O47" s="308">
        <f t="shared" si="1"/>
        <v>32.108234822768345</v>
      </c>
      <c r="P47" s="311">
        <f t="shared" si="3"/>
        <v>30.085818857256072</v>
      </c>
      <c r="Q47" s="107"/>
      <c r="R47" s="113">
        <f t="shared" si="4"/>
        <v>1.079168146432339</v>
      </c>
      <c r="S47" s="96">
        <f t="shared" si="5"/>
        <v>0</v>
      </c>
    </row>
    <row r="48" spans="1:19" ht="15" x14ac:dyDescent="0.25">
      <c r="A48" s="2" t="s">
        <v>169</v>
      </c>
      <c r="B48" s="2" t="s">
        <v>169</v>
      </c>
      <c r="C48" s="268">
        <v>390.11462333333333</v>
      </c>
      <c r="D48" s="142">
        <v>381.99606</v>
      </c>
      <c r="E48" s="142">
        <v>377.19249666666667</v>
      </c>
      <c r="F48" s="282">
        <v>383.10105999999996</v>
      </c>
      <c r="G48" s="107"/>
      <c r="H48" s="267">
        <v>12.365</v>
      </c>
      <c r="I48" s="270">
        <v>12.583</v>
      </c>
      <c r="J48" s="270">
        <v>12.651999999999999</v>
      </c>
      <c r="K48" s="284">
        <v>12.533333333333333</v>
      </c>
      <c r="L48" s="107"/>
      <c r="M48" s="307">
        <f t="shared" si="2"/>
        <v>31.549908882598732</v>
      </c>
      <c r="N48" s="308">
        <f t="shared" si="0"/>
        <v>30.358106969721053</v>
      </c>
      <c r="O48" s="308">
        <f t="shared" si="1"/>
        <v>29.812875171250923</v>
      </c>
      <c r="P48" s="311">
        <f t="shared" si="3"/>
        <v>30.573630341190238</v>
      </c>
      <c r="Q48" s="107"/>
      <c r="R48" s="113">
        <f t="shared" si="4"/>
        <v>1.0966657793677537</v>
      </c>
      <c r="S48" s="96">
        <f t="shared" si="5"/>
        <v>0</v>
      </c>
    </row>
    <row r="49" spans="1:19" ht="15" x14ac:dyDescent="0.25">
      <c r="A49" s="2" t="s">
        <v>170</v>
      </c>
      <c r="B49" s="2" t="s">
        <v>252</v>
      </c>
      <c r="C49" s="268">
        <v>340.85766666666666</v>
      </c>
      <c r="D49" s="142">
        <v>338.46966666666668</v>
      </c>
      <c r="E49" s="142">
        <v>252.86633333333333</v>
      </c>
      <c r="F49" s="282">
        <v>310.73122222222224</v>
      </c>
      <c r="G49" s="107"/>
      <c r="H49" s="267">
        <v>13.83</v>
      </c>
      <c r="I49" s="270">
        <v>14.090999999999999</v>
      </c>
      <c r="J49" s="270">
        <v>14.366</v>
      </c>
      <c r="K49" s="284">
        <v>14.095666666666666</v>
      </c>
      <c r="L49" s="107"/>
      <c r="M49" s="307">
        <f t="shared" si="2"/>
        <v>24.646252108941912</v>
      </c>
      <c r="N49" s="308">
        <f t="shared" si="0"/>
        <v>24.020272987486106</v>
      </c>
      <c r="O49" s="308">
        <f t="shared" si="1"/>
        <v>17.601721657617524</v>
      </c>
      <c r="P49" s="311">
        <f t="shared" si="3"/>
        <v>22.089415584681849</v>
      </c>
      <c r="Q49" s="107"/>
      <c r="R49" s="113">
        <f t="shared" si="4"/>
        <v>0.79233986568211545</v>
      </c>
      <c r="S49" s="96">
        <f t="shared" si="5"/>
        <v>0</v>
      </c>
    </row>
    <row r="50" spans="1:19" ht="15" x14ac:dyDescent="0.25">
      <c r="A50" s="2" t="s">
        <v>171</v>
      </c>
      <c r="B50" s="2" t="s">
        <v>171</v>
      </c>
      <c r="C50" s="268">
        <v>1507.6865880733335</v>
      </c>
      <c r="D50" s="142">
        <v>1316.6408280733333</v>
      </c>
      <c r="E50" s="142">
        <v>2676.5331147400007</v>
      </c>
      <c r="F50" s="282">
        <v>1833.6201769622228</v>
      </c>
      <c r="G50" s="107"/>
      <c r="H50" s="267">
        <v>57.584000000000003</v>
      </c>
      <c r="I50" s="270">
        <v>58.744999999999997</v>
      </c>
      <c r="J50" s="270">
        <v>59.183</v>
      </c>
      <c r="K50" s="284">
        <v>58.503999999999998</v>
      </c>
      <c r="L50" s="107"/>
      <c r="M50" s="307">
        <f t="shared" si="2"/>
        <v>26.1823872616236</v>
      </c>
      <c r="N50" s="308">
        <f t="shared" si="0"/>
        <v>22.412815185519335</v>
      </c>
      <c r="O50" s="308">
        <f t="shared" si="1"/>
        <v>45.224694840410265</v>
      </c>
      <c r="P50" s="311">
        <f t="shared" si="3"/>
        <v>31.273299095851069</v>
      </c>
      <c r="Q50" s="107"/>
      <c r="R50" s="113">
        <f t="shared" si="4"/>
        <v>1.1217626609472906</v>
      </c>
      <c r="S50" s="96">
        <f t="shared" si="5"/>
        <v>0</v>
      </c>
    </row>
    <row r="51" spans="1:19" ht="15" x14ac:dyDescent="0.25">
      <c r="A51" s="2" t="s">
        <v>172</v>
      </c>
      <c r="B51" s="2" t="s">
        <v>172</v>
      </c>
      <c r="C51" s="268">
        <v>137.99868666666666</v>
      </c>
      <c r="D51" s="142">
        <v>295.76134333333334</v>
      </c>
      <c r="E51" s="142">
        <v>350.10687666666666</v>
      </c>
      <c r="F51" s="282">
        <v>261.28896888888886</v>
      </c>
      <c r="G51" s="107"/>
      <c r="H51" s="267">
        <v>11.109</v>
      </c>
      <c r="I51" s="270">
        <v>11.247</v>
      </c>
      <c r="J51" s="270">
        <v>11.32</v>
      </c>
      <c r="K51" s="284">
        <v>11.225333333333333</v>
      </c>
      <c r="L51" s="107"/>
      <c r="M51" s="307">
        <f t="shared" si="2"/>
        <v>12.422242025984936</v>
      </c>
      <c r="N51" s="308">
        <f t="shared" si="0"/>
        <v>26.296909694437037</v>
      </c>
      <c r="O51" s="308">
        <f t="shared" si="1"/>
        <v>30.928169316843345</v>
      </c>
      <c r="P51" s="311">
        <f t="shared" si="3"/>
        <v>23.215773679088443</v>
      </c>
      <c r="Q51" s="107"/>
      <c r="R51" s="113">
        <f t="shared" si="4"/>
        <v>0.83274194955847525</v>
      </c>
      <c r="S51" s="96">
        <f t="shared" si="5"/>
        <v>0</v>
      </c>
    </row>
    <row r="52" spans="1:19" ht="15" x14ac:dyDescent="0.25">
      <c r="A52" s="2" t="s">
        <v>173</v>
      </c>
      <c r="B52" s="2" t="s">
        <v>253</v>
      </c>
      <c r="C52" s="268">
        <v>1160.1786666666667</v>
      </c>
      <c r="D52" s="142">
        <v>1129.8436666666666</v>
      </c>
      <c r="E52" s="142">
        <v>1172.7093333333332</v>
      </c>
      <c r="F52" s="282">
        <v>1154.2438888888889</v>
      </c>
      <c r="G52" s="107"/>
      <c r="H52" s="267">
        <v>37.348999999999997</v>
      </c>
      <c r="I52" s="270">
        <v>37.139000000000003</v>
      </c>
      <c r="J52" s="270">
        <v>37.25</v>
      </c>
      <c r="K52" s="284">
        <v>37.246000000000002</v>
      </c>
      <c r="L52" s="107"/>
      <c r="M52" s="307">
        <f t="shared" si="2"/>
        <v>31.063178844592006</v>
      </c>
      <c r="N52" s="308">
        <f t="shared" si="0"/>
        <v>30.422027159230634</v>
      </c>
      <c r="O52" s="308">
        <f t="shared" si="1"/>
        <v>31.482129753914986</v>
      </c>
      <c r="P52" s="311">
        <f t="shared" si="3"/>
        <v>30.989111919245875</v>
      </c>
      <c r="Q52" s="107"/>
      <c r="R52" s="113">
        <f t="shared" si="4"/>
        <v>1.1115689630435719</v>
      </c>
      <c r="S52" s="96">
        <f t="shared" si="5"/>
        <v>0</v>
      </c>
    </row>
    <row r="53" spans="1:19" ht="15" x14ac:dyDescent="0.25">
      <c r="A53" s="2" t="s">
        <v>174</v>
      </c>
      <c r="B53" s="2" t="s">
        <v>174</v>
      </c>
      <c r="C53" s="268">
        <v>1161.3864766666666</v>
      </c>
      <c r="D53" s="142">
        <v>1026.3419233333332</v>
      </c>
      <c r="E53" s="142">
        <v>899.41530333333333</v>
      </c>
      <c r="F53" s="282">
        <v>1029.0479011111111</v>
      </c>
      <c r="G53" s="107"/>
      <c r="H53" s="267">
        <v>33.579000000000001</v>
      </c>
      <c r="I53" s="270">
        <v>33.613</v>
      </c>
      <c r="J53" s="270">
        <v>33.646999999999998</v>
      </c>
      <c r="K53" s="284">
        <v>33.613</v>
      </c>
      <c r="L53" s="107"/>
      <c r="M53" s="307">
        <f t="shared" si="2"/>
        <v>34.58669039181234</v>
      </c>
      <c r="N53" s="308">
        <f t="shared" si="0"/>
        <v>30.534076795684204</v>
      </c>
      <c r="O53" s="308">
        <f t="shared" si="1"/>
        <v>26.730921132146502</v>
      </c>
      <c r="P53" s="311">
        <f t="shared" si="3"/>
        <v>30.617229439881015</v>
      </c>
      <c r="Q53" s="107"/>
      <c r="R53" s="113">
        <f t="shared" si="4"/>
        <v>1.0982296642911948</v>
      </c>
      <c r="S53" s="96">
        <f t="shared" si="5"/>
        <v>0</v>
      </c>
    </row>
    <row r="54" spans="1:19" ht="15" x14ac:dyDescent="0.25">
      <c r="A54" s="2" t="s">
        <v>175</v>
      </c>
      <c r="B54" s="2" t="s">
        <v>175</v>
      </c>
      <c r="C54" s="268">
        <v>69.088909999999998</v>
      </c>
      <c r="D54" s="142">
        <v>77.870026666666675</v>
      </c>
      <c r="E54" s="142">
        <v>51.718150000000001</v>
      </c>
      <c r="F54" s="282">
        <v>66.225695555555561</v>
      </c>
      <c r="G54" s="107"/>
      <c r="H54" s="267">
        <v>4.3</v>
      </c>
      <c r="I54" s="270">
        <v>4.3120000000000003</v>
      </c>
      <c r="J54" s="270">
        <v>4.3250000000000002</v>
      </c>
      <c r="K54" s="284">
        <v>4.312333333333334</v>
      </c>
      <c r="L54" s="107"/>
      <c r="M54" s="307">
        <f t="shared" si="2"/>
        <v>16.067188372093025</v>
      </c>
      <c r="N54" s="308">
        <f t="shared" si="0"/>
        <v>18.058911564625852</v>
      </c>
      <c r="O54" s="308">
        <f t="shared" si="1"/>
        <v>11.957953757225434</v>
      </c>
      <c r="P54" s="311">
        <f t="shared" si="3"/>
        <v>15.361351231314769</v>
      </c>
      <c r="Q54" s="107"/>
      <c r="R54" s="113">
        <f t="shared" si="4"/>
        <v>0.55100647297143268</v>
      </c>
      <c r="S54" s="96">
        <f t="shared" si="5"/>
        <v>0</v>
      </c>
    </row>
    <row r="55" spans="1:19" ht="15" x14ac:dyDescent="0.25">
      <c r="A55" s="2" t="s">
        <v>176</v>
      </c>
      <c r="B55" s="2" t="s">
        <v>176</v>
      </c>
      <c r="C55" s="268">
        <v>83.358386666666675</v>
      </c>
      <c r="D55" s="142">
        <v>107.84238333333334</v>
      </c>
      <c r="E55" s="142">
        <v>101.56594</v>
      </c>
      <c r="F55" s="282">
        <v>97.588903333333349</v>
      </c>
      <c r="G55" s="107"/>
      <c r="H55" s="267">
        <v>5.8929999999999998</v>
      </c>
      <c r="I55" s="270">
        <v>5.9089999999999998</v>
      </c>
      <c r="J55" s="270">
        <v>5.91</v>
      </c>
      <c r="K55" s="284">
        <v>5.9039999999999999</v>
      </c>
      <c r="L55" s="107"/>
      <c r="M55" s="307">
        <f t="shared" si="2"/>
        <v>14.145322699247696</v>
      </c>
      <c r="N55" s="308">
        <f t="shared" si="0"/>
        <v>18.250530264568177</v>
      </c>
      <c r="O55" s="308">
        <f t="shared" si="1"/>
        <v>17.185438240270727</v>
      </c>
      <c r="P55" s="311">
        <f t="shared" si="3"/>
        <v>16.527097068028866</v>
      </c>
      <c r="Q55" s="107"/>
      <c r="R55" s="113">
        <f t="shared" si="4"/>
        <v>0.59282138184217981</v>
      </c>
      <c r="S55" s="96">
        <f t="shared" si="5"/>
        <v>0</v>
      </c>
    </row>
    <row r="56" spans="1:19" ht="15" x14ac:dyDescent="0.25">
      <c r="A56" s="2" t="s">
        <v>177</v>
      </c>
      <c r="B56" s="2" t="s">
        <v>177</v>
      </c>
      <c r="C56" s="268">
        <v>60.655000000000001</v>
      </c>
      <c r="D56" s="142">
        <v>63.965116666666667</v>
      </c>
      <c r="E56" s="142">
        <v>77.350706666666667</v>
      </c>
      <c r="F56" s="282">
        <v>67.323607777777781</v>
      </c>
      <c r="G56" s="107"/>
      <c r="H56" s="267">
        <v>2.8420000000000001</v>
      </c>
      <c r="I56" s="270">
        <v>2.839</v>
      </c>
      <c r="J56" s="270">
        <v>2.8479999999999999</v>
      </c>
      <c r="K56" s="284">
        <v>2.843</v>
      </c>
      <c r="L56" s="107"/>
      <c r="M56" s="307">
        <f t="shared" si="2"/>
        <v>21.342364532019705</v>
      </c>
      <c r="N56" s="308">
        <f t="shared" si="0"/>
        <v>22.530861805800164</v>
      </c>
      <c r="O56" s="308">
        <f t="shared" si="1"/>
        <v>27.159658239700377</v>
      </c>
      <c r="P56" s="311">
        <f t="shared" si="3"/>
        <v>23.677628192506749</v>
      </c>
      <c r="Q56" s="107"/>
      <c r="R56" s="113">
        <f t="shared" si="4"/>
        <v>0.84930851474095603</v>
      </c>
      <c r="S56" s="96">
        <f t="shared" si="5"/>
        <v>0</v>
      </c>
    </row>
    <row r="57" spans="1:19" ht="15" x14ac:dyDescent="0.25">
      <c r="A57" s="2" t="s">
        <v>178</v>
      </c>
      <c r="B57" s="2" t="s">
        <v>178</v>
      </c>
      <c r="C57" s="268">
        <v>1739.8683833333334</v>
      </c>
      <c r="D57" s="142">
        <v>1648.2463333333333</v>
      </c>
      <c r="E57" s="142">
        <v>1349.2113333333332</v>
      </c>
      <c r="F57" s="282">
        <v>1579.1086833333331</v>
      </c>
      <c r="G57" s="107"/>
      <c r="H57" s="267">
        <v>56.424999999999997</v>
      </c>
      <c r="I57" s="270">
        <v>56.515000000000001</v>
      </c>
      <c r="J57" s="270">
        <v>56.7</v>
      </c>
      <c r="K57" s="284">
        <v>56.54666666666666</v>
      </c>
      <c r="L57" s="107"/>
      <c r="M57" s="307">
        <f t="shared" si="2"/>
        <v>30.835062176931032</v>
      </c>
      <c r="N57" s="308">
        <f t="shared" si="0"/>
        <v>29.164758618655814</v>
      </c>
      <c r="O57" s="308">
        <f t="shared" si="1"/>
        <v>23.795614344503228</v>
      </c>
      <c r="P57" s="311">
        <f t="shared" si="3"/>
        <v>27.931811713363356</v>
      </c>
      <c r="Q57" s="107"/>
      <c r="R57" s="113">
        <f t="shared" si="4"/>
        <v>1.0019046387343895</v>
      </c>
      <c r="S57" s="96">
        <f t="shared" si="5"/>
        <v>0</v>
      </c>
    </row>
    <row r="58" spans="1:19" ht="15" x14ac:dyDescent="0.25">
      <c r="A58" s="2" t="s">
        <v>179</v>
      </c>
      <c r="B58" s="2" t="s">
        <v>179</v>
      </c>
      <c r="C58" s="268">
        <v>161.41310000000001</v>
      </c>
      <c r="D58" s="142">
        <v>212.35191</v>
      </c>
      <c r="E58" s="142">
        <v>378.86386666666669</v>
      </c>
      <c r="F58" s="282">
        <v>250.87629222222222</v>
      </c>
      <c r="G58" s="107"/>
      <c r="H58" s="267">
        <v>7.2009999999999996</v>
      </c>
      <c r="I58" s="270">
        <v>7.1230000000000002</v>
      </c>
      <c r="J58" s="270">
        <v>7.1289999999999996</v>
      </c>
      <c r="K58" s="284">
        <v>7.1509999999999998</v>
      </c>
      <c r="L58" s="107"/>
      <c r="M58" s="307">
        <f t="shared" si="2"/>
        <v>22.415372864879881</v>
      </c>
      <c r="N58" s="308">
        <f t="shared" si="0"/>
        <v>29.812145163554682</v>
      </c>
      <c r="O58" s="308">
        <f t="shared" si="1"/>
        <v>53.144040772431858</v>
      </c>
      <c r="P58" s="311">
        <f t="shared" si="3"/>
        <v>35.123852933622139</v>
      </c>
      <c r="Q58" s="107"/>
      <c r="R58" s="113">
        <f t="shared" si="4"/>
        <v>1.2598807247287966</v>
      </c>
      <c r="S58" s="96">
        <f t="shared" si="5"/>
        <v>0</v>
      </c>
    </row>
    <row r="59" spans="1:19" ht="15" x14ac:dyDescent="0.25">
      <c r="A59" s="2" t="s">
        <v>201</v>
      </c>
      <c r="B59" s="2" t="s">
        <v>254</v>
      </c>
      <c r="C59" s="268">
        <v>60765.788</v>
      </c>
      <c r="D59" s="142">
        <v>63875.079100000003</v>
      </c>
      <c r="E59" s="142">
        <v>69416.362716666656</v>
      </c>
      <c r="F59" s="282">
        <v>64685.743272222222</v>
      </c>
      <c r="G59" s="107"/>
      <c r="H59" s="267">
        <v>767.94600000000003</v>
      </c>
      <c r="I59" s="270">
        <v>772.62400000000002</v>
      </c>
      <c r="J59" s="270">
        <v>777.904</v>
      </c>
      <c r="K59" s="284">
        <v>772.82466666666676</v>
      </c>
      <c r="L59" s="107"/>
      <c r="M59" s="307">
        <f t="shared" si="2"/>
        <v>79.127683456909722</v>
      </c>
      <c r="N59" s="308">
        <f t="shared" si="0"/>
        <v>82.67291606266437</v>
      </c>
      <c r="O59" s="308">
        <f t="shared" si="1"/>
        <v>89.235127620717535</v>
      </c>
      <c r="P59" s="311">
        <f t="shared" si="3"/>
        <v>83.678575713430533</v>
      </c>
      <c r="Q59" s="107"/>
      <c r="R59" s="113">
        <f t="shared" si="4"/>
        <v>3.0015222080944528</v>
      </c>
      <c r="S59" s="96">
        <f t="shared" si="5"/>
        <v>1</v>
      </c>
    </row>
    <row r="60" spans="1:19" ht="15" x14ac:dyDescent="0.25">
      <c r="A60" s="2" t="s">
        <v>180</v>
      </c>
      <c r="B60" s="2" t="s">
        <v>180</v>
      </c>
      <c r="C60" s="268">
        <v>195.93195333333333</v>
      </c>
      <c r="D60" s="142">
        <v>211.19220999999999</v>
      </c>
      <c r="E60" s="142">
        <v>313.39333666666664</v>
      </c>
      <c r="F60" s="282">
        <v>240.17249999999999</v>
      </c>
      <c r="G60" s="107"/>
      <c r="H60" s="267">
        <v>13.592000000000001</v>
      </c>
      <c r="I60" s="270">
        <v>13.789</v>
      </c>
      <c r="J60" s="270">
        <v>14.003</v>
      </c>
      <c r="K60" s="284">
        <v>13.794666666666666</v>
      </c>
      <c r="L60" s="107"/>
      <c r="M60" s="307">
        <f t="shared" si="2"/>
        <v>14.415240827938002</v>
      </c>
      <c r="N60" s="308">
        <f t="shared" si="0"/>
        <v>15.31599173254043</v>
      </c>
      <c r="O60" s="308">
        <f t="shared" si="1"/>
        <v>22.380442524220999</v>
      </c>
      <c r="P60" s="311">
        <f t="shared" si="3"/>
        <v>17.370558361566477</v>
      </c>
      <c r="Q60" s="107"/>
      <c r="R60" s="113">
        <f t="shared" si="4"/>
        <v>0.62307605315603298</v>
      </c>
      <c r="S60" s="96">
        <f t="shared" si="5"/>
        <v>0</v>
      </c>
    </row>
    <row r="61" spans="1:19" ht="15" x14ac:dyDescent="0.25">
      <c r="A61" s="2" t="s">
        <v>181</v>
      </c>
      <c r="B61" s="2" t="s">
        <v>181</v>
      </c>
      <c r="C61" s="268">
        <v>3427.0426833333336</v>
      </c>
      <c r="D61" s="142">
        <v>3247.846763333333</v>
      </c>
      <c r="E61" s="142">
        <v>3466.0913666666665</v>
      </c>
      <c r="F61" s="282">
        <v>3380.3269377777774</v>
      </c>
      <c r="G61" s="107"/>
      <c r="H61" s="267">
        <v>57.042000000000002</v>
      </c>
      <c r="I61" s="270">
        <v>57.472000000000001</v>
      </c>
      <c r="J61" s="270">
        <v>57.856000000000002</v>
      </c>
      <c r="K61" s="284">
        <v>57.456666666666671</v>
      </c>
      <c r="L61" s="107"/>
      <c r="M61" s="307">
        <f t="shared" si="2"/>
        <v>60.079286899711327</v>
      </c>
      <c r="N61" s="308">
        <f t="shared" si="0"/>
        <v>56.511810330827757</v>
      </c>
      <c r="O61" s="308">
        <f t="shared" si="1"/>
        <v>59.908935402839226</v>
      </c>
      <c r="P61" s="311">
        <f t="shared" si="3"/>
        <v>58.833344211126104</v>
      </c>
      <c r="Q61" s="107"/>
      <c r="R61" s="113">
        <f t="shared" si="4"/>
        <v>2.1103321575514977</v>
      </c>
      <c r="S61" s="96">
        <f t="shared" si="5"/>
        <v>1</v>
      </c>
    </row>
    <row r="62" spans="1:19" ht="15" x14ac:dyDescent="0.25">
      <c r="A62" s="2" t="s">
        <v>182</v>
      </c>
      <c r="B62" s="2" t="s">
        <v>182</v>
      </c>
      <c r="C62" s="268">
        <v>343.31145000000004</v>
      </c>
      <c r="D62" s="142">
        <v>328.00067333333334</v>
      </c>
      <c r="E62" s="142">
        <v>471.30953</v>
      </c>
      <c r="F62" s="282">
        <v>380.87388444444446</v>
      </c>
      <c r="G62" s="107"/>
      <c r="H62" s="267">
        <v>23.047999999999998</v>
      </c>
      <c r="I62" s="270">
        <v>23.366</v>
      </c>
      <c r="J62" s="270">
        <v>23.664000000000001</v>
      </c>
      <c r="K62" s="284">
        <v>23.359333333333336</v>
      </c>
      <c r="L62" s="107"/>
      <c r="M62" s="307">
        <f t="shared" si="2"/>
        <v>14.895498524817775</v>
      </c>
      <c r="N62" s="308">
        <f t="shared" si="0"/>
        <v>14.037519187423323</v>
      </c>
      <c r="O62" s="308">
        <f t="shared" si="1"/>
        <v>19.91673132183908</v>
      </c>
      <c r="P62" s="311">
        <f t="shared" si="3"/>
        <v>16.283249678026724</v>
      </c>
      <c r="Q62" s="107"/>
      <c r="R62" s="113">
        <f t="shared" si="4"/>
        <v>0.58407465843971851</v>
      </c>
      <c r="S62" s="96">
        <f t="shared" si="5"/>
        <v>0</v>
      </c>
    </row>
    <row r="63" spans="1:19" ht="15" x14ac:dyDescent="0.25">
      <c r="A63" s="2" t="s">
        <v>183</v>
      </c>
      <c r="B63" s="2" t="s">
        <v>183</v>
      </c>
      <c r="C63" s="268">
        <v>58.365826666666671</v>
      </c>
      <c r="D63" s="142">
        <v>71.718373333333332</v>
      </c>
      <c r="E63" s="142">
        <v>75.032166666666669</v>
      </c>
      <c r="F63" s="282">
        <v>68.372122222222231</v>
      </c>
      <c r="G63" s="107"/>
      <c r="H63" s="267">
        <v>3.77</v>
      </c>
      <c r="I63" s="270">
        <v>3.8050000000000002</v>
      </c>
      <c r="J63" s="270">
        <v>3.83</v>
      </c>
      <c r="K63" s="284">
        <v>3.8016666666666672</v>
      </c>
      <c r="L63" s="107"/>
      <c r="M63" s="307">
        <f t="shared" si="2"/>
        <v>15.481651635720603</v>
      </c>
      <c r="N63" s="308">
        <f t="shared" si="0"/>
        <v>18.848455540954884</v>
      </c>
      <c r="O63" s="308">
        <f t="shared" si="1"/>
        <v>19.590644038294169</v>
      </c>
      <c r="P63" s="311">
        <f t="shared" si="3"/>
        <v>17.973583738323217</v>
      </c>
      <c r="Q63" s="107"/>
      <c r="R63" s="113">
        <f t="shared" si="4"/>
        <v>0.64470636945800341</v>
      </c>
      <c r="S63" s="96">
        <f t="shared" si="5"/>
        <v>0</v>
      </c>
    </row>
    <row r="64" spans="1:19" ht="15" x14ac:dyDescent="0.25">
      <c r="A64" s="2" t="s">
        <v>184</v>
      </c>
      <c r="B64" s="2" t="s">
        <v>184</v>
      </c>
      <c r="C64" s="273">
        <v>460.30500000000001</v>
      </c>
      <c r="D64" s="27">
        <v>529.79966666666667</v>
      </c>
      <c r="E64" s="27">
        <v>473.834</v>
      </c>
      <c r="F64" s="283">
        <v>487.97955555555558</v>
      </c>
      <c r="G64" s="107"/>
      <c r="H64" s="271">
        <v>23.373000000000001</v>
      </c>
      <c r="I64" s="272">
        <v>23.547000000000001</v>
      </c>
      <c r="J64" s="272">
        <v>23.774000000000001</v>
      </c>
      <c r="K64" s="285">
        <v>23.564666666666668</v>
      </c>
      <c r="L64" s="107"/>
      <c r="M64" s="309">
        <f t="shared" si="2"/>
        <v>19.693877551020407</v>
      </c>
      <c r="N64" s="310">
        <f t="shared" si="0"/>
        <v>22.499667332002662</v>
      </c>
      <c r="O64" s="310">
        <f t="shared" si="1"/>
        <v>19.930764700933793</v>
      </c>
      <c r="P64" s="312">
        <f t="shared" si="3"/>
        <v>20.708103194652285</v>
      </c>
      <c r="Q64" s="107"/>
      <c r="R64" s="113">
        <f t="shared" si="4"/>
        <v>0.74279265745538281</v>
      </c>
      <c r="S64" s="96">
        <f t="shared" si="5"/>
        <v>0</v>
      </c>
    </row>
    <row r="65" spans="1:24" ht="15" x14ac:dyDescent="0.25">
      <c r="C65" s="112"/>
      <c r="D65" s="112"/>
      <c r="E65" s="112"/>
      <c r="F65" s="112"/>
      <c r="G65" s="107"/>
      <c r="H65" s="112"/>
      <c r="I65" s="112"/>
      <c r="J65" s="112"/>
      <c r="K65" s="112"/>
      <c r="L65" s="107"/>
      <c r="M65" s="112"/>
      <c r="N65" s="112"/>
      <c r="O65" s="112"/>
      <c r="P65" s="281"/>
      <c r="Q65" s="107"/>
    </row>
    <row r="66" spans="1:24" s="216" customFormat="1" ht="15.75" x14ac:dyDescent="0.25">
      <c r="A66" s="218" t="s">
        <v>208</v>
      </c>
      <c r="B66" s="357" t="s">
        <v>208</v>
      </c>
      <c r="C66" s="220"/>
      <c r="D66" s="220"/>
      <c r="E66" s="475">
        <f>AVERAGE(F7:F64)</f>
        <v>4140.8533073140661</v>
      </c>
      <c r="F66" s="475"/>
      <c r="G66" s="220"/>
      <c r="H66" s="220"/>
      <c r="I66" s="220"/>
      <c r="J66" s="220"/>
      <c r="K66" s="275">
        <f>AVERAGE(K7:K64)</f>
        <v>88.701660919540274</v>
      </c>
      <c r="L66" s="220"/>
      <c r="M66" s="220"/>
      <c r="N66" s="220"/>
      <c r="O66" s="463">
        <f>AVERAGE(P7:P64)</f>
        <v>27.878712837029028</v>
      </c>
      <c r="P66" s="464"/>
      <c r="Q66" s="215"/>
      <c r="U66" s="214"/>
      <c r="V66" s="214"/>
      <c r="W66" s="214"/>
      <c r="X66" s="214"/>
    </row>
    <row r="67" spans="1:24" ht="15" x14ac:dyDescent="0.25">
      <c r="Q67" s="107"/>
    </row>
    <row r="68" spans="1:24" ht="15" x14ac:dyDescent="0.25">
      <c r="A68" s="114"/>
      <c r="B68" s="114"/>
      <c r="C68" s="115"/>
      <c r="D68" s="115"/>
      <c r="E68" s="115"/>
      <c r="F68" s="115"/>
      <c r="G68" s="107"/>
      <c r="H68" s="115"/>
      <c r="I68" s="115"/>
      <c r="J68" s="115"/>
      <c r="K68" s="115"/>
      <c r="L68" s="107"/>
      <c r="M68" s="115"/>
      <c r="N68" s="115"/>
      <c r="O68" s="115"/>
      <c r="P68" s="115"/>
      <c r="Q68" s="107"/>
    </row>
    <row r="69" spans="1:24" ht="15" x14ac:dyDescent="0.25">
      <c r="A69" s="114"/>
      <c r="B69" s="114"/>
      <c r="C69" s="115"/>
      <c r="D69" s="115"/>
      <c r="E69" s="115"/>
      <c r="F69" s="115"/>
      <c r="G69" s="107"/>
      <c r="H69" s="115"/>
      <c r="I69" s="115"/>
      <c r="J69" s="115"/>
      <c r="K69" s="115"/>
      <c r="L69" s="107"/>
      <c r="M69" s="115"/>
      <c r="N69" s="115"/>
      <c r="O69" s="115"/>
      <c r="P69" s="115"/>
      <c r="Q69" s="107"/>
    </row>
    <row r="70" spans="1:24" ht="15" x14ac:dyDescent="0.25">
      <c r="A70" s="114"/>
      <c r="B70" s="114"/>
      <c r="C70" s="115"/>
      <c r="D70" s="115"/>
      <c r="E70" s="115"/>
      <c r="F70" s="115"/>
      <c r="G70" s="107"/>
      <c r="H70" s="115"/>
      <c r="I70" s="115"/>
      <c r="J70" s="115"/>
      <c r="K70" s="115"/>
      <c r="L70" s="107"/>
      <c r="M70" s="115"/>
      <c r="N70" s="115"/>
      <c r="O70" s="115"/>
      <c r="P70" s="115"/>
      <c r="Q70" s="107"/>
    </row>
    <row r="71" spans="1:24" ht="15" x14ac:dyDescent="0.25">
      <c r="A71" s="114"/>
      <c r="B71" s="114"/>
      <c r="C71" s="115"/>
      <c r="D71" s="115"/>
      <c r="E71" s="115"/>
      <c r="F71" s="115"/>
      <c r="G71" s="107"/>
      <c r="H71" s="115"/>
      <c r="I71" s="115"/>
      <c r="J71" s="115"/>
      <c r="K71" s="115"/>
      <c r="L71" s="107"/>
      <c r="M71" s="115"/>
      <c r="N71" s="115"/>
      <c r="O71" s="115"/>
      <c r="P71" s="115"/>
      <c r="Q71" s="107"/>
    </row>
    <row r="72" spans="1:24" ht="15" x14ac:dyDescent="0.25">
      <c r="A72" s="114"/>
      <c r="B72" s="114"/>
      <c r="C72" s="115"/>
      <c r="D72" s="115"/>
      <c r="E72" s="115"/>
      <c r="F72" s="115"/>
      <c r="G72" s="107"/>
      <c r="H72" s="115"/>
      <c r="I72" s="115"/>
      <c r="J72" s="115"/>
      <c r="K72" s="115"/>
      <c r="L72" s="107"/>
      <c r="M72" s="115"/>
      <c r="N72" s="115"/>
      <c r="O72" s="115"/>
      <c r="P72" s="115"/>
      <c r="Q72" s="107"/>
    </row>
    <row r="73" spans="1:24" ht="15" x14ac:dyDescent="0.25">
      <c r="A73" s="114"/>
      <c r="B73" s="114"/>
      <c r="C73" s="115"/>
      <c r="D73" s="115"/>
      <c r="E73" s="115"/>
      <c r="F73" s="115"/>
      <c r="G73" s="107"/>
      <c r="H73" s="115"/>
      <c r="I73" s="115"/>
      <c r="J73" s="115"/>
      <c r="K73" s="115"/>
      <c r="L73" s="107"/>
      <c r="M73" s="115"/>
      <c r="N73" s="115"/>
      <c r="O73" s="115"/>
      <c r="P73" s="115"/>
      <c r="Q73" s="107"/>
    </row>
    <row r="74" spans="1:24" ht="15" x14ac:dyDescent="0.25">
      <c r="A74" s="114"/>
      <c r="B74" s="114"/>
      <c r="C74" s="115"/>
      <c r="D74" s="115"/>
      <c r="E74" s="115"/>
      <c r="F74" s="115"/>
      <c r="G74" s="107"/>
      <c r="H74" s="115"/>
      <c r="I74" s="115"/>
      <c r="J74" s="115"/>
      <c r="K74" s="115"/>
      <c r="L74" s="107"/>
      <c r="M74" s="115"/>
      <c r="N74" s="115"/>
      <c r="O74" s="115"/>
      <c r="P74" s="115"/>
      <c r="Q74" s="107"/>
    </row>
    <row r="75" spans="1:24" ht="15" x14ac:dyDescent="0.25">
      <c r="A75" s="114"/>
      <c r="B75" s="114"/>
      <c r="C75" s="115"/>
      <c r="D75" s="115"/>
      <c r="E75" s="115"/>
      <c r="F75" s="115"/>
      <c r="G75" s="107"/>
      <c r="H75" s="115"/>
      <c r="I75" s="115"/>
      <c r="J75" s="115"/>
      <c r="K75" s="115"/>
      <c r="L75" s="107"/>
      <c r="M75" s="115"/>
      <c r="N75" s="115"/>
      <c r="O75" s="115"/>
      <c r="P75" s="115"/>
      <c r="Q75" s="107"/>
    </row>
    <row r="76" spans="1:24" ht="15" x14ac:dyDescent="0.25">
      <c r="A76" s="114"/>
      <c r="B76" s="114"/>
      <c r="C76" s="115"/>
      <c r="D76" s="115"/>
      <c r="E76" s="115"/>
      <c r="F76" s="115"/>
      <c r="G76" s="107"/>
      <c r="H76" s="115"/>
      <c r="I76" s="115"/>
      <c r="J76" s="115"/>
      <c r="K76" s="115"/>
      <c r="L76" s="107"/>
      <c r="M76" s="115"/>
      <c r="N76" s="115"/>
      <c r="O76" s="115"/>
      <c r="P76" s="115"/>
      <c r="Q76" s="107"/>
    </row>
    <row r="77" spans="1:24" ht="15" x14ac:dyDescent="0.25">
      <c r="A77" s="114"/>
      <c r="B77" s="114"/>
      <c r="C77" s="115"/>
      <c r="D77" s="115"/>
      <c r="E77" s="115"/>
      <c r="F77" s="115"/>
      <c r="G77" s="107"/>
      <c r="H77" s="115"/>
      <c r="I77" s="115"/>
      <c r="J77" s="115"/>
      <c r="K77" s="115"/>
      <c r="L77" s="107"/>
      <c r="M77" s="115"/>
      <c r="N77" s="115"/>
      <c r="O77" s="115"/>
      <c r="P77" s="115"/>
      <c r="Q77" s="107"/>
    </row>
    <row r="78" spans="1:24" ht="15" x14ac:dyDescent="0.25">
      <c r="A78" s="114"/>
      <c r="B78" s="114"/>
      <c r="C78" s="115"/>
      <c r="D78" s="115"/>
      <c r="E78" s="115"/>
      <c r="F78" s="115"/>
      <c r="G78" s="107"/>
      <c r="H78" s="115"/>
      <c r="I78" s="115"/>
      <c r="J78" s="115"/>
      <c r="K78" s="115"/>
      <c r="L78" s="107"/>
      <c r="M78" s="115"/>
      <c r="N78" s="115"/>
      <c r="O78" s="115"/>
      <c r="P78" s="115"/>
      <c r="Q78" s="107"/>
    </row>
    <row r="79" spans="1:24" ht="15" x14ac:dyDescent="0.25">
      <c r="A79" s="114"/>
      <c r="B79" s="114"/>
      <c r="C79" s="115"/>
      <c r="D79" s="115"/>
      <c r="E79" s="115"/>
      <c r="F79" s="115"/>
      <c r="G79" s="107"/>
      <c r="H79" s="115"/>
      <c r="I79" s="115"/>
      <c r="J79" s="115"/>
      <c r="K79" s="115"/>
      <c r="L79" s="107"/>
      <c r="M79" s="115"/>
      <c r="N79" s="115"/>
      <c r="O79" s="115"/>
      <c r="P79" s="115"/>
      <c r="Q79" s="107"/>
    </row>
    <row r="80" spans="1:24" s="102" customFormat="1" ht="15" x14ac:dyDescent="0.25">
      <c r="A80" s="114"/>
      <c r="B80" s="114"/>
      <c r="C80" s="115"/>
      <c r="D80" s="115"/>
      <c r="E80" s="115"/>
      <c r="F80" s="115"/>
      <c r="G80" s="116"/>
      <c r="H80" s="115"/>
      <c r="I80" s="115"/>
      <c r="J80" s="115"/>
      <c r="K80" s="115"/>
      <c r="L80" s="116"/>
      <c r="M80" s="115"/>
      <c r="N80" s="115"/>
      <c r="O80" s="115"/>
      <c r="P80" s="115"/>
      <c r="Q80" s="116"/>
      <c r="U80" s="116"/>
      <c r="V80" s="116"/>
      <c r="W80" s="116"/>
      <c r="X80" s="116"/>
    </row>
    <row r="81" spans="1:24" s="102" customFormat="1" ht="15" x14ac:dyDescent="0.25">
      <c r="A81" s="114"/>
      <c r="B81" s="114"/>
      <c r="C81" s="115"/>
      <c r="D81" s="115"/>
      <c r="E81" s="115"/>
      <c r="F81" s="115"/>
      <c r="G81" s="116"/>
      <c r="H81" s="115"/>
      <c r="I81" s="115"/>
      <c r="J81" s="115"/>
      <c r="K81" s="115"/>
      <c r="L81" s="116"/>
      <c r="M81" s="115"/>
      <c r="N81" s="115"/>
      <c r="O81" s="115"/>
      <c r="P81" s="115"/>
      <c r="Q81" s="116"/>
      <c r="U81" s="116"/>
      <c r="V81" s="116"/>
      <c r="W81" s="116"/>
      <c r="X81" s="116"/>
    </row>
    <row r="82" spans="1:24" s="102" customFormat="1" ht="15" x14ac:dyDescent="0.25">
      <c r="A82" s="114"/>
      <c r="B82" s="114"/>
      <c r="C82" s="115"/>
      <c r="D82" s="115"/>
      <c r="E82" s="115"/>
      <c r="F82" s="115"/>
      <c r="G82" s="116"/>
      <c r="H82" s="115"/>
      <c r="I82" s="115"/>
      <c r="J82" s="115"/>
      <c r="K82" s="115"/>
      <c r="L82" s="116"/>
      <c r="M82" s="115"/>
      <c r="N82" s="115"/>
      <c r="O82" s="115"/>
      <c r="P82" s="115"/>
      <c r="Q82" s="116"/>
      <c r="U82" s="116"/>
      <c r="V82" s="116"/>
      <c r="W82" s="116"/>
      <c r="X82" s="116"/>
    </row>
    <row r="83" spans="1:24" s="102" customFormat="1" ht="15" x14ac:dyDescent="0.25">
      <c r="A83" s="114"/>
      <c r="B83" s="114"/>
      <c r="C83" s="115"/>
      <c r="D83" s="115"/>
      <c r="E83" s="115"/>
      <c r="F83" s="115"/>
      <c r="G83" s="116"/>
      <c r="H83" s="115"/>
      <c r="I83" s="115"/>
      <c r="J83" s="115"/>
      <c r="K83" s="115"/>
      <c r="L83" s="116"/>
      <c r="M83" s="115"/>
      <c r="N83" s="115"/>
      <c r="O83" s="115"/>
      <c r="P83" s="115"/>
      <c r="Q83" s="116"/>
      <c r="U83" s="116"/>
      <c r="V83" s="116"/>
      <c r="W83" s="116"/>
      <c r="X83" s="116"/>
    </row>
    <row r="84" spans="1:24" ht="15" x14ac:dyDescent="0.25">
      <c r="A84" s="110"/>
      <c r="B84" s="110"/>
      <c r="C84" s="115"/>
      <c r="D84" s="115"/>
      <c r="E84" s="115"/>
      <c r="F84" s="115"/>
      <c r="H84" s="115"/>
      <c r="I84" s="115"/>
      <c r="J84" s="115"/>
      <c r="K84" s="115"/>
      <c r="M84" s="115"/>
      <c r="N84" s="115"/>
      <c r="O84" s="115"/>
      <c r="P84" s="115"/>
    </row>
    <row r="85" spans="1:24" ht="15" x14ac:dyDescent="0.25">
      <c r="A85" s="110"/>
      <c r="B85" s="110"/>
      <c r="C85" s="115"/>
      <c r="D85" s="115"/>
      <c r="E85" s="115"/>
      <c r="F85" s="115"/>
      <c r="G85" s="110"/>
      <c r="H85" s="115"/>
      <c r="I85" s="115"/>
      <c r="J85" s="115"/>
      <c r="K85" s="115"/>
      <c r="L85" s="110"/>
      <c r="M85" s="115"/>
      <c r="N85" s="115"/>
      <c r="O85" s="115"/>
      <c r="P85" s="115"/>
      <c r="Q85" s="110"/>
    </row>
    <row r="87" spans="1:24" ht="15" x14ac:dyDescent="0.25">
      <c r="A87" s="117"/>
      <c r="B87" s="117"/>
      <c r="C87" s="118"/>
      <c r="D87" s="118"/>
      <c r="E87" s="118"/>
      <c r="F87" s="118"/>
      <c r="G87" s="119"/>
      <c r="H87" s="118"/>
      <c r="I87" s="118"/>
      <c r="J87" s="118"/>
      <c r="K87" s="118"/>
      <c r="L87" s="119"/>
      <c r="M87" s="118"/>
      <c r="N87" s="118"/>
      <c r="O87" s="118"/>
      <c r="P87" s="118"/>
      <c r="Q87" s="119"/>
    </row>
    <row r="88" spans="1:24" ht="15" x14ac:dyDescent="0.25">
      <c r="A88" s="117"/>
      <c r="B88" s="117"/>
      <c r="C88" s="118"/>
      <c r="D88" s="118"/>
      <c r="E88" s="118"/>
      <c r="F88" s="118"/>
      <c r="G88" s="119"/>
      <c r="H88" s="118"/>
      <c r="I88" s="118"/>
      <c r="J88" s="118"/>
      <c r="K88" s="118"/>
      <c r="L88" s="119"/>
      <c r="M88" s="118"/>
      <c r="N88" s="118"/>
      <c r="O88" s="118"/>
      <c r="P88" s="118"/>
      <c r="Q88" s="119"/>
    </row>
    <row r="90" spans="1:24" ht="15" x14ac:dyDescent="0.25">
      <c r="A90" s="117"/>
      <c r="B90" s="117"/>
    </row>
  </sheetData>
  <mergeCells count="9">
    <mergeCell ref="O66:P66"/>
    <mergeCell ref="A1:P1"/>
    <mergeCell ref="A3:P3"/>
    <mergeCell ref="C5:F5"/>
    <mergeCell ref="H5:K5"/>
    <mergeCell ref="M5:P5"/>
    <mergeCell ref="A5:A6"/>
    <mergeCell ref="E66:F66"/>
    <mergeCell ref="B5:B6"/>
  </mergeCells>
  <printOptions horizontalCentered="1"/>
  <pageMargins left="0.7" right="0.7" top="0.75" bottom="0.75" header="0.3" footer="0.3"/>
  <pageSetup scale="3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54F2B-DA99-4AA2-9259-01FB88524187}">
  <sheetPr>
    <tabColor theme="4" tint="0.59999389629810485"/>
    <pageSetUpPr fitToPage="1"/>
  </sheetPr>
  <dimension ref="A1:U90"/>
  <sheetViews>
    <sheetView showGridLines="0" topLeftCell="B1" zoomScaleNormal="100" workbookViewId="0">
      <selection activeCell="V29" sqref="V29"/>
    </sheetView>
  </sheetViews>
  <sheetFormatPr defaultColWidth="8.7109375" defaultRowHeight="12.75" x14ac:dyDescent="0.2"/>
  <cols>
    <col min="1" max="1" width="40.7109375" style="106" hidden="1" customWidth="1"/>
    <col min="2" max="2" width="40.7109375" style="106" customWidth="1"/>
    <col min="3" max="5" width="8.7109375" style="106" customWidth="1"/>
    <col min="6" max="6" width="9.7109375" style="106" customWidth="1"/>
    <col min="7" max="7" width="2.7109375" style="106" customWidth="1"/>
    <col min="8" max="10" width="8.7109375" style="106" customWidth="1"/>
    <col min="11" max="11" width="9.7109375" style="106" customWidth="1"/>
    <col min="12" max="12" width="2.7109375" style="106" customWidth="1"/>
    <col min="13" max="16" width="9.7109375" style="106" customWidth="1"/>
    <col min="17" max="17" width="7.85546875" style="106" customWidth="1"/>
    <col min="18" max="18" width="8.7109375" style="96" customWidth="1"/>
    <col min="19" max="19" width="8.7109375" style="96"/>
    <col min="20" max="20" width="17.42578125" style="96" bestFit="1" customWidth="1"/>
    <col min="21" max="16384" width="8.7109375" style="96"/>
  </cols>
  <sheetData>
    <row r="1" spans="1:21" ht="18.75" x14ac:dyDescent="0.3">
      <c r="A1" s="473" t="s">
        <v>308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107"/>
    </row>
    <row r="2" spans="1:2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21" ht="27" customHeight="1" x14ac:dyDescent="0.35">
      <c r="A3" s="474" t="s">
        <v>206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348"/>
      <c r="R3" s="348"/>
      <c r="S3" s="348"/>
      <c r="T3" s="348"/>
    </row>
    <row r="4" spans="1:21" x14ac:dyDescent="0.2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432" t="s">
        <v>344</v>
      </c>
      <c r="S4" s="432">
        <f>COUNT(R7:R64)</f>
        <v>58</v>
      </c>
      <c r="T4" s="432" t="s">
        <v>347</v>
      </c>
      <c r="U4" s="432">
        <f>1-U5</f>
        <v>0.63793103448275867</v>
      </c>
    </row>
    <row r="5" spans="1:21" ht="21.75" customHeight="1" thickBot="1" x14ac:dyDescent="0.35">
      <c r="A5" s="461" t="s">
        <v>133</v>
      </c>
      <c r="B5" s="461" t="s">
        <v>133</v>
      </c>
      <c r="C5" s="456" t="s">
        <v>217</v>
      </c>
      <c r="D5" s="457"/>
      <c r="E5" s="457"/>
      <c r="F5" s="458"/>
      <c r="G5" s="111"/>
      <c r="H5" s="456" t="s">
        <v>216</v>
      </c>
      <c r="I5" s="457"/>
      <c r="J5" s="457"/>
      <c r="K5" s="458"/>
      <c r="L5" s="111"/>
      <c r="M5" s="456" t="s">
        <v>221</v>
      </c>
      <c r="N5" s="457"/>
      <c r="O5" s="457"/>
      <c r="P5" s="458"/>
      <c r="Q5" s="107"/>
      <c r="R5" s="432" t="s">
        <v>345</v>
      </c>
      <c r="S5" s="432">
        <f>SUM(S7:S64)</f>
        <v>21</v>
      </c>
      <c r="T5" s="432" t="s">
        <v>346</v>
      </c>
      <c r="U5" s="432">
        <f>S5/S4</f>
        <v>0.36206896551724138</v>
      </c>
    </row>
    <row r="6" spans="1:21" s="191" customFormat="1" ht="20.25" customHeight="1" x14ac:dyDescent="0.25">
      <c r="A6" s="462"/>
      <c r="B6" s="462"/>
      <c r="C6" s="195">
        <v>2017</v>
      </c>
      <c r="D6" s="196">
        <v>2018</v>
      </c>
      <c r="E6" s="196">
        <v>2019</v>
      </c>
      <c r="F6" s="197" t="s">
        <v>37</v>
      </c>
      <c r="G6" s="189"/>
      <c r="H6" s="195">
        <v>2017</v>
      </c>
      <c r="I6" s="196">
        <v>2018</v>
      </c>
      <c r="J6" s="196">
        <v>2019</v>
      </c>
      <c r="K6" s="197" t="s">
        <v>37</v>
      </c>
      <c r="L6" s="189"/>
      <c r="M6" s="195">
        <v>2017</v>
      </c>
      <c r="N6" s="196">
        <v>2018</v>
      </c>
      <c r="O6" s="196">
        <v>2019</v>
      </c>
      <c r="P6" s="197" t="s">
        <v>37</v>
      </c>
      <c r="Q6" s="190"/>
      <c r="T6" s="192"/>
    </row>
    <row r="7" spans="1:21" ht="15" x14ac:dyDescent="0.25">
      <c r="A7" s="2" t="s">
        <v>194</v>
      </c>
      <c r="B7" s="2" t="s">
        <v>194</v>
      </c>
      <c r="C7" s="268">
        <v>4207.2091333333337</v>
      </c>
      <c r="D7" s="142">
        <v>8682.0510833333337</v>
      </c>
      <c r="E7" s="142">
        <v>14259.288640000001</v>
      </c>
      <c r="F7" s="276">
        <v>9049.5162855555554</v>
      </c>
      <c r="G7" s="107"/>
      <c r="H7" s="269">
        <v>982.02300000000002</v>
      </c>
      <c r="I7" s="278">
        <v>991.10299999999995</v>
      </c>
      <c r="J7" s="278">
        <v>1054.614</v>
      </c>
      <c r="K7" s="276">
        <v>1009.2466666666666</v>
      </c>
      <c r="L7" s="107"/>
      <c r="M7" s="307">
        <f>C7/H7</f>
        <v>4.2842266762930539</v>
      </c>
      <c r="N7" s="308">
        <f t="shared" ref="N7:N64" si="0">D7/I7</f>
        <v>8.7599887028223442</v>
      </c>
      <c r="O7" s="308">
        <f t="shared" ref="O7:O64" si="1">E7/J7</f>
        <v>13.520860371662049</v>
      </c>
      <c r="P7" s="311">
        <f>AVERAGE(M7:O7)</f>
        <v>8.855025250259148</v>
      </c>
      <c r="Q7" s="107"/>
      <c r="R7" s="113">
        <f>IF(ISNUMBER(P7),P7/$O$66,"")</f>
        <v>0.80195202083072892</v>
      </c>
      <c r="S7" s="96">
        <f>IF(ISNUMBER(R7),IF(R7&lt;0.5,1,0) + IF(R7&gt;1.5,1,0),"")</f>
        <v>0</v>
      </c>
    </row>
    <row r="8" spans="1:21" ht="15" x14ac:dyDescent="0.25">
      <c r="A8" s="2" t="s">
        <v>195</v>
      </c>
      <c r="B8" s="2" t="s">
        <v>195</v>
      </c>
      <c r="C8" s="267">
        <v>97.947333333333333</v>
      </c>
      <c r="D8" s="270">
        <v>112.17666666666668</v>
      </c>
      <c r="E8" s="270">
        <v>97.881123333333335</v>
      </c>
      <c r="F8" s="276">
        <v>102.66837444444445</v>
      </c>
      <c r="G8" s="107"/>
      <c r="H8" s="269">
        <v>11.724</v>
      </c>
      <c r="I8" s="278">
        <v>11.721</v>
      </c>
      <c r="J8" s="278">
        <v>11.731999999999999</v>
      </c>
      <c r="K8" s="276">
        <v>11.725666666666667</v>
      </c>
      <c r="L8" s="107"/>
      <c r="M8" s="307">
        <f t="shared" ref="M8:M64" si="2">C8/H8</f>
        <v>8.354429659956784</v>
      </c>
      <c r="N8" s="308">
        <f t="shared" si="0"/>
        <v>9.5705713391917655</v>
      </c>
      <c r="O8" s="308">
        <f t="shared" si="1"/>
        <v>8.3430892715081271</v>
      </c>
      <c r="P8" s="311">
        <f t="shared" ref="P8:P64" si="3">AVERAGE(M8:O8)</f>
        <v>8.7560300902188928</v>
      </c>
      <c r="Q8" s="107"/>
      <c r="R8" s="113">
        <f t="shared" ref="R8:R64" si="4">IF(ISNUMBER(P8),P8/$O$66,"")</f>
        <v>0.79298656151208713</v>
      </c>
      <c r="S8" s="96">
        <f t="shared" ref="S8:S64" si="5">IF(ISNUMBER(R8),IF(R8&lt;0.5,1,0) + IF(R8&gt;1.5,1,0),"")</f>
        <v>0</v>
      </c>
    </row>
    <row r="9" spans="1:21" ht="15" x14ac:dyDescent="0.25">
      <c r="A9" s="2" t="s">
        <v>134</v>
      </c>
      <c r="B9" s="2" t="s">
        <v>134</v>
      </c>
      <c r="C9" s="267">
        <v>9.4525000000000006</v>
      </c>
      <c r="D9" s="270">
        <v>8.9048333333333343</v>
      </c>
      <c r="E9" s="270">
        <v>13.944370000000001</v>
      </c>
      <c r="F9" s="276">
        <v>10.767234444444446</v>
      </c>
      <c r="G9" s="107"/>
      <c r="H9" s="269">
        <v>1.637</v>
      </c>
      <c r="I9" s="278">
        <v>1.6359999999999999</v>
      </c>
      <c r="J9" s="278">
        <v>1.629</v>
      </c>
      <c r="K9" s="276">
        <v>1.6339999999999997</v>
      </c>
      <c r="L9" s="107"/>
      <c r="M9" s="307">
        <f t="shared" si="2"/>
        <v>5.7742822235797195</v>
      </c>
      <c r="N9" s="308">
        <f t="shared" si="0"/>
        <v>5.4430521597392021</v>
      </c>
      <c r="O9" s="308">
        <f t="shared" si="1"/>
        <v>8.5600798035604679</v>
      </c>
      <c r="P9" s="311">
        <f t="shared" si="3"/>
        <v>6.5924713956264638</v>
      </c>
      <c r="Q9" s="107"/>
      <c r="R9" s="113">
        <f t="shared" si="4"/>
        <v>0.59704468463674853</v>
      </c>
      <c r="S9" s="96">
        <f t="shared" si="5"/>
        <v>0</v>
      </c>
    </row>
    <row r="10" spans="1:21" ht="15" x14ac:dyDescent="0.25">
      <c r="A10" s="2" t="s">
        <v>135</v>
      </c>
      <c r="B10" s="2" t="s">
        <v>245</v>
      </c>
      <c r="C10" s="267">
        <v>406.07333333333332</v>
      </c>
      <c r="D10" s="270">
        <v>280.88866666666667</v>
      </c>
      <c r="E10" s="270">
        <v>313.01366666666667</v>
      </c>
      <c r="F10" s="276">
        <v>333.32522222222224</v>
      </c>
      <c r="G10" s="107"/>
      <c r="H10" s="269">
        <v>36.585000000000001</v>
      </c>
      <c r="I10" s="278">
        <v>36.691000000000003</v>
      </c>
      <c r="J10" s="278">
        <v>36.743000000000002</v>
      </c>
      <c r="K10" s="276">
        <v>36.673000000000002</v>
      </c>
      <c r="L10" s="107"/>
      <c r="M10" s="307">
        <f t="shared" si="2"/>
        <v>11.0994487722655</v>
      </c>
      <c r="N10" s="308">
        <f t="shared" si="0"/>
        <v>7.6555195188647529</v>
      </c>
      <c r="O10" s="308">
        <f t="shared" si="1"/>
        <v>8.5190013517313954</v>
      </c>
      <c r="P10" s="311">
        <f t="shared" si="3"/>
        <v>9.0913232142872165</v>
      </c>
      <c r="Q10" s="107"/>
      <c r="R10" s="113">
        <f t="shared" si="4"/>
        <v>0.82335225678883084</v>
      </c>
      <c r="S10" s="96">
        <f t="shared" si="5"/>
        <v>0</v>
      </c>
    </row>
    <row r="11" spans="1:21" ht="15" x14ac:dyDescent="0.25">
      <c r="A11" s="2" t="s">
        <v>136</v>
      </c>
      <c r="B11" s="2" t="s">
        <v>136</v>
      </c>
      <c r="C11" s="267">
        <v>165.95075333333338</v>
      </c>
      <c r="D11" s="270">
        <v>174.62639999999999</v>
      </c>
      <c r="E11" s="270">
        <v>202.04501666666661</v>
      </c>
      <c r="F11" s="276">
        <v>180.87405666666666</v>
      </c>
      <c r="G11" s="107"/>
      <c r="H11" s="269">
        <v>39.622999999999998</v>
      </c>
      <c r="I11" s="278">
        <v>39.905000000000001</v>
      </c>
      <c r="J11" s="278">
        <v>40.125</v>
      </c>
      <c r="K11" s="276">
        <v>39.884333333333331</v>
      </c>
      <c r="L11" s="107"/>
      <c r="M11" s="307">
        <f t="shared" si="2"/>
        <v>4.1882430238329604</v>
      </c>
      <c r="N11" s="308">
        <f t="shared" si="0"/>
        <v>4.3760531261746642</v>
      </c>
      <c r="O11" s="308">
        <f t="shared" si="1"/>
        <v>5.0353898234683268</v>
      </c>
      <c r="P11" s="311">
        <f t="shared" si="3"/>
        <v>4.5332286578253171</v>
      </c>
      <c r="Q11" s="107"/>
      <c r="R11" s="113">
        <f t="shared" si="4"/>
        <v>0.41055014303029719</v>
      </c>
      <c r="S11" s="96">
        <f t="shared" si="5"/>
        <v>1</v>
      </c>
    </row>
    <row r="12" spans="1:21" ht="15" x14ac:dyDescent="0.25">
      <c r="A12" s="2" t="s">
        <v>137</v>
      </c>
      <c r="B12" s="2" t="s">
        <v>137</v>
      </c>
      <c r="C12" s="267">
        <v>585.58910000000003</v>
      </c>
      <c r="D12" s="270">
        <v>605.4586466666666</v>
      </c>
      <c r="E12" s="270">
        <v>572.67080333333331</v>
      </c>
      <c r="F12" s="276">
        <v>587.90618333333339</v>
      </c>
      <c r="G12" s="107"/>
      <c r="H12" s="269">
        <v>67.122</v>
      </c>
      <c r="I12" s="278">
        <v>67.94</v>
      </c>
      <c r="J12" s="278">
        <v>68.204999999999998</v>
      </c>
      <c r="K12" s="276">
        <v>67.75566666666667</v>
      </c>
      <c r="L12" s="107"/>
      <c r="M12" s="307">
        <f t="shared" si="2"/>
        <v>8.7242498733649185</v>
      </c>
      <c r="N12" s="308">
        <f t="shared" si="0"/>
        <v>8.9116668629182598</v>
      </c>
      <c r="O12" s="308">
        <f t="shared" si="1"/>
        <v>8.3963170344305151</v>
      </c>
      <c r="P12" s="311">
        <f t="shared" si="3"/>
        <v>8.6774112569045645</v>
      </c>
      <c r="Q12" s="107"/>
      <c r="R12" s="113">
        <f t="shared" si="4"/>
        <v>0.78586647653548758</v>
      </c>
      <c r="S12" s="96">
        <f t="shared" si="5"/>
        <v>0</v>
      </c>
    </row>
    <row r="13" spans="1:21" ht="15" x14ac:dyDescent="0.25">
      <c r="A13" s="2" t="s">
        <v>138</v>
      </c>
      <c r="B13" s="2" t="s">
        <v>138</v>
      </c>
      <c r="C13" s="267">
        <v>314.74600666666669</v>
      </c>
      <c r="D13" s="270">
        <v>267.51890999999989</v>
      </c>
      <c r="E13" s="270">
        <v>290.55783999999954</v>
      </c>
      <c r="F13" s="276">
        <v>290.94091888888869</v>
      </c>
      <c r="G13" s="107"/>
      <c r="H13" s="269">
        <v>29.056999999999999</v>
      </c>
      <c r="I13" s="278">
        <v>29.245999999999999</v>
      </c>
      <c r="J13" s="278">
        <v>29.456</v>
      </c>
      <c r="K13" s="276">
        <v>29.253</v>
      </c>
      <c r="L13" s="107"/>
      <c r="M13" s="307">
        <f t="shared" si="2"/>
        <v>10.832020052540411</v>
      </c>
      <c r="N13" s="308">
        <f t="shared" si="0"/>
        <v>9.1471965396977328</v>
      </c>
      <c r="O13" s="308">
        <f t="shared" si="1"/>
        <v>9.8641309071156833</v>
      </c>
      <c r="P13" s="311">
        <f t="shared" si="3"/>
        <v>9.9477824997846103</v>
      </c>
      <c r="Q13" s="107"/>
      <c r="R13" s="113">
        <f t="shared" si="4"/>
        <v>0.90091716884187967</v>
      </c>
      <c r="S13" s="96">
        <f t="shared" si="5"/>
        <v>0</v>
      </c>
    </row>
    <row r="14" spans="1:21" ht="15" x14ac:dyDescent="0.25">
      <c r="A14" s="2" t="s">
        <v>139</v>
      </c>
      <c r="B14" s="2" t="s">
        <v>139</v>
      </c>
      <c r="C14" s="267">
        <v>31.691240000000001</v>
      </c>
      <c r="D14" s="270">
        <v>42.132983333333335</v>
      </c>
      <c r="E14" s="270">
        <v>68.39897000000002</v>
      </c>
      <c r="F14" s="276">
        <v>47.407731111111126</v>
      </c>
      <c r="G14" s="107"/>
      <c r="H14" s="269">
        <v>6.9160000000000004</v>
      </c>
      <c r="I14" s="278">
        <v>7.0220000000000002</v>
      </c>
      <c r="J14" s="278">
        <v>7.1559999999999997</v>
      </c>
      <c r="K14" s="276">
        <v>7.0313333333333334</v>
      </c>
      <c r="L14" s="107"/>
      <c r="M14" s="307">
        <f t="shared" si="2"/>
        <v>4.5823076923076922</v>
      </c>
      <c r="N14" s="308">
        <f t="shared" si="0"/>
        <v>6.0001400360770916</v>
      </c>
      <c r="O14" s="308">
        <f t="shared" si="1"/>
        <v>9.5582685858021268</v>
      </c>
      <c r="P14" s="311">
        <f t="shared" si="3"/>
        <v>6.7135721047289705</v>
      </c>
      <c r="Q14" s="107"/>
      <c r="R14" s="113">
        <f t="shared" si="4"/>
        <v>0.60801212466589438</v>
      </c>
      <c r="S14" s="96">
        <f t="shared" si="5"/>
        <v>0</v>
      </c>
    </row>
    <row r="15" spans="1:21" ht="15" x14ac:dyDescent="0.25">
      <c r="A15" s="2" t="s">
        <v>140</v>
      </c>
      <c r="B15" s="2" t="s">
        <v>140</v>
      </c>
      <c r="C15" s="267">
        <v>7.0633333333333335</v>
      </c>
      <c r="D15" s="270">
        <v>10.51149</v>
      </c>
      <c r="E15" s="270">
        <v>10.178156666666668</v>
      </c>
      <c r="F15" s="276">
        <v>9.2509933333333336</v>
      </c>
      <c r="G15" s="107"/>
      <c r="H15" s="269">
        <v>1.2410000000000001</v>
      </c>
      <c r="I15" s="278">
        <v>1.208</v>
      </c>
      <c r="J15" s="278">
        <v>1.222</v>
      </c>
      <c r="K15" s="276">
        <v>1.2236666666666667</v>
      </c>
      <c r="L15" s="107"/>
      <c r="M15" s="307">
        <f t="shared" si="2"/>
        <v>5.6916465216223475</v>
      </c>
      <c r="N15" s="308">
        <f t="shared" si="0"/>
        <v>8.7015645695364245</v>
      </c>
      <c r="O15" s="308">
        <f t="shared" si="1"/>
        <v>8.329097108565195</v>
      </c>
      <c r="P15" s="311">
        <f t="shared" si="3"/>
        <v>7.5741027332413227</v>
      </c>
      <c r="Q15" s="107"/>
      <c r="R15" s="113">
        <f t="shared" si="4"/>
        <v>0.68594575636299449</v>
      </c>
      <c r="S15" s="96">
        <f t="shared" si="5"/>
        <v>0</v>
      </c>
    </row>
    <row r="16" spans="1:21" ht="15" x14ac:dyDescent="0.25">
      <c r="A16" s="2" t="s">
        <v>141</v>
      </c>
      <c r="B16" s="2" t="s">
        <v>141</v>
      </c>
      <c r="C16" s="267">
        <v>12.224333333333334</v>
      </c>
      <c r="D16" s="270">
        <v>14.433590000000002</v>
      </c>
      <c r="E16" s="270">
        <v>16.474589999999999</v>
      </c>
      <c r="F16" s="276">
        <v>14.377504444444446</v>
      </c>
      <c r="G16" s="107"/>
      <c r="H16" s="269">
        <v>2.242</v>
      </c>
      <c r="I16" s="278">
        <v>2.3050000000000002</v>
      </c>
      <c r="J16" s="278">
        <v>2.3660000000000001</v>
      </c>
      <c r="K16" s="276">
        <v>2.3043333333333336</v>
      </c>
      <c r="L16" s="107"/>
      <c r="M16" s="307">
        <f t="shared" si="2"/>
        <v>5.452423431460006</v>
      </c>
      <c r="N16" s="308">
        <f t="shared" si="0"/>
        <v>6.2618611713665953</v>
      </c>
      <c r="O16" s="308">
        <f t="shared" si="1"/>
        <v>6.963055790363482</v>
      </c>
      <c r="P16" s="311">
        <f t="shared" si="3"/>
        <v>6.2257801310633623</v>
      </c>
      <c r="Q16" s="107"/>
      <c r="R16" s="113">
        <f t="shared" si="4"/>
        <v>0.56383542861246461</v>
      </c>
      <c r="S16" s="96">
        <f t="shared" si="5"/>
        <v>0</v>
      </c>
    </row>
    <row r="17" spans="1:19" ht="15" x14ac:dyDescent="0.25">
      <c r="A17" s="2" t="s">
        <v>142</v>
      </c>
      <c r="B17" s="2" t="s">
        <v>142</v>
      </c>
      <c r="C17" s="267">
        <v>144.25855333333334</v>
      </c>
      <c r="D17" s="270">
        <v>50.500510000000006</v>
      </c>
      <c r="E17" s="270">
        <v>57.368816666666675</v>
      </c>
      <c r="F17" s="276">
        <v>84.042626666666678</v>
      </c>
      <c r="G17" s="107"/>
      <c r="H17" s="269">
        <v>12.345000000000001</v>
      </c>
      <c r="I17" s="278">
        <v>12.384</v>
      </c>
      <c r="J17" s="278">
        <v>12.478999999999999</v>
      </c>
      <c r="K17" s="276">
        <v>12.402666666666667</v>
      </c>
      <c r="L17" s="107"/>
      <c r="M17" s="307">
        <f t="shared" si="2"/>
        <v>11.685585527203996</v>
      </c>
      <c r="N17" s="308">
        <f t="shared" si="0"/>
        <v>4.077883559431525</v>
      </c>
      <c r="O17" s="308">
        <f t="shared" si="1"/>
        <v>4.5972286775115538</v>
      </c>
      <c r="P17" s="311">
        <f t="shared" si="3"/>
        <v>6.7868992547156921</v>
      </c>
      <c r="Q17" s="107"/>
      <c r="R17" s="113">
        <f t="shared" si="4"/>
        <v>0.61465297033845623</v>
      </c>
      <c r="S17" s="96">
        <f t="shared" si="5"/>
        <v>0</v>
      </c>
    </row>
    <row r="18" spans="1:19" ht="15" x14ac:dyDescent="0.25">
      <c r="A18" s="2" t="s">
        <v>143</v>
      </c>
      <c r="B18" s="2" t="s">
        <v>143</v>
      </c>
      <c r="C18" s="267">
        <v>1261.9596600000004</v>
      </c>
      <c r="D18" s="270">
        <v>1446.2367766666666</v>
      </c>
      <c r="E18" s="270">
        <v>1314.3636466666662</v>
      </c>
      <c r="F18" s="276">
        <v>1340.8533611111111</v>
      </c>
      <c r="G18" s="107"/>
      <c r="H18" s="269">
        <v>162.95500000000001</v>
      </c>
      <c r="I18" s="278">
        <v>164.732</v>
      </c>
      <c r="J18" s="278">
        <v>167.65299999999999</v>
      </c>
      <c r="K18" s="276">
        <v>165.11333333333334</v>
      </c>
      <c r="L18" s="107"/>
      <c r="M18" s="307">
        <f t="shared" si="2"/>
        <v>7.7442217790187495</v>
      </c>
      <c r="N18" s="308">
        <f t="shared" si="0"/>
        <v>8.779331135824652</v>
      </c>
      <c r="O18" s="308">
        <f t="shared" si="1"/>
        <v>7.8397860262963759</v>
      </c>
      <c r="P18" s="311">
        <f t="shared" si="3"/>
        <v>8.1211129803799249</v>
      </c>
      <c r="Q18" s="107"/>
      <c r="R18" s="113">
        <f t="shared" si="4"/>
        <v>0.7354855330107325</v>
      </c>
      <c r="S18" s="96">
        <f t="shared" si="5"/>
        <v>0</v>
      </c>
    </row>
    <row r="19" spans="1:19" ht="15" x14ac:dyDescent="0.25">
      <c r="A19" s="2" t="s">
        <v>196</v>
      </c>
      <c r="B19" s="2" t="s">
        <v>246</v>
      </c>
      <c r="C19" s="267">
        <v>579.80100000000004</v>
      </c>
      <c r="D19" s="270">
        <v>529.45129000000009</v>
      </c>
      <c r="E19" s="270">
        <v>683.70512000000008</v>
      </c>
      <c r="F19" s="276">
        <v>597.65247000000011</v>
      </c>
      <c r="G19" s="107"/>
      <c r="H19" s="269">
        <v>64.725999999999999</v>
      </c>
      <c r="I19" s="278">
        <v>65.403999999999996</v>
      </c>
      <c r="J19" s="278">
        <v>66.528999999999996</v>
      </c>
      <c r="K19" s="276">
        <v>65.552999999999997</v>
      </c>
      <c r="L19" s="107"/>
      <c r="M19" s="307">
        <f t="shared" ref="M19" si="6">C19/H19</f>
        <v>8.9577758551432201</v>
      </c>
      <c r="N19" s="308">
        <f t="shared" ref="N19" si="7">D19/I19</f>
        <v>8.0950903614457843</v>
      </c>
      <c r="O19" s="308">
        <f t="shared" ref="O19" si="8">E19/J19</f>
        <v>10.27679838867261</v>
      </c>
      <c r="P19" s="311">
        <f t="shared" ref="P19" si="9">AVERAGE(M19:O19)</f>
        <v>9.1098882017538703</v>
      </c>
      <c r="Q19" s="107"/>
      <c r="R19" s="113">
        <f t="shared" si="4"/>
        <v>0.82503358787426673</v>
      </c>
      <c r="S19" s="96">
        <f t="shared" si="5"/>
        <v>0</v>
      </c>
    </row>
    <row r="20" spans="1:19" ht="15" x14ac:dyDescent="0.25">
      <c r="A20" s="2" t="s">
        <v>144</v>
      </c>
      <c r="B20" s="2" t="s">
        <v>144</v>
      </c>
      <c r="C20" s="267">
        <v>852.63754333333361</v>
      </c>
      <c r="D20" s="270">
        <v>1015.19021</v>
      </c>
      <c r="E20" s="270">
        <v>1169.9971600000031</v>
      </c>
      <c r="F20" s="276">
        <v>1012.6083044444455</v>
      </c>
      <c r="G20" s="107"/>
      <c r="H20" s="269">
        <v>41.143000000000001</v>
      </c>
      <c r="I20" s="278">
        <v>59.186999999999998</v>
      </c>
      <c r="J20" s="278">
        <v>59.811</v>
      </c>
      <c r="K20" s="276">
        <v>53.380333333333333</v>
      </c>
      <c r="L20" s="107"/>
      <c r="M20" s="307">
        <f t="shared" si="2"/>
        <v>20.723757220750397</v>
      </c>
      <c r="N20" s="308">
        <f t="shared" si="0"/>
        <v>17.15224981837228</v>
      </c>
      <c r="O20" s="308">
        <f t="shared" si="1"/>
        <v>19.561571617261091</v>
      </c>
      <c r="P20" s="311">
        <f t="shared" si="3"/>
        <v>19.14585955212792</v>
      </c>
      <c r="Q20" s="107"/>
      <c r="R20" s="113">
        <f t="shared" si="4"/>
        <v>1.7339375466965443</v>
      </c>
      <c r="S20" s="96">
        <f t="shared" si="5"/>
        <v>1</v>
      </c>
    </row>
    <row r="21" spans="1:19" ht="15" x14ac:dyDescent="0.25">
      <c r="A21" s="2" t="s">
        <v>197</v>
      </c>
      <c r="B21" s="2" t="s">
        <v>197</v>
      </c>
      <c r="C21" s="267">
        <v>572.21900000000005</v>
      </c>
      <c r="D21" s="270">
        <v>652.2910833333334</v>
      </c>
      <c r="E21" s="270">
        <v>612.63341000000003</v>
      </c>
      <c r="F21" s="276">
        <v>612.38116444444449</v>
      </c>
      <c r="G21" s="107"/>
      <c r="H21" s="269">
        <v>88.421999999999997</v>
      </c>
      <c r="I21" s="278">
        <v>88.977999999999994</v>
      </c>
      <c r="J21" s="278">
        <v>89.561000000000007</v>
      </c>
      <c r="K21" s="276">
        <v>88.987000000000009</v>
      </c>
      <c r="L21" s="107"/>
      <c r="M21" s="307">
        <f t="shared" si="2"/>
        <v>6.4714550677433227</v>
      </c>
      <c r="N21" s="308">
        <f t="shared" si="0"/>
        <v>7.3309254347516628</v>
      </c>
      <c r="O21" s="308">
        <f t="shared" si="1"/>
        <v>6.8404038588224783</v>
      </c>
      <c r="P21" s="311">
        <f t="shared" si="3"/>
        <v>6.8809281204391546</v>
      </c>
      <c r="Q21" s="107"/>
      <c r="R21" s="113">
        <f t="shared" si="4"/>
        <v>0.62316865908605701</v>
      </c>
      <c r="S21" s="96">
        <f t="shared" si="5"/>
        <v>0</v>
      </c>
    </row>
    <row r="22" spans="1:19" ht="15" x14ac:dyDescent="0.25">
      <c r="A22" s="2" t="s">
        <v>145</v>
      </c>
      <c r="B22" s="2" t="s">
        <v>145</v>
      </c>
      <c r="C22" s="267">
        <v>311.57617666666664</v>
      </c>
      <c r="D22" s="270">
        <v>308.26332000000002</v>
      </c>
      <c r="E22" s="270">
        <v>337.17823333333331</v>
      </c>
      <c r="F22" s="276">
        <v>319.00591000000003</v>
      </c>
      <c r="G22" s="107"/>
      <c r="H22" s="269">
        <v>22.829000000000001</v>
      </c>
      <c r="I22" s="278">
        <v>23.111000000000001</v>
      </c>
      <c r="J22" s="278">
        <v>23.384</v>
      </c>
      <c r="K22" s="276">
        <v>23.108000000000001</v>
      </c>
      <c r="L22" s="107"/>
      <c r="M22" s="307">
        <f t="shared" si="2"/>
        <v>13.648262151941243</v>
      </c>
      <c r="N22" s="308">
        <f t="shared" si="0"/>
        <v>13.338380857600278</v>
      </c>
      <c r="O22" s="308">
        <f t="shared" si="1"/>
        <v>14.419185482951304</v>
      </c>
      <c r="P22" s="311">
        <f t="shared" si="3"/>
        <v>13.80194283083094</v>
      </c>
      <c r="Q22" s="107"/>
      <c r="R22" s="113">
        <f t="shared" si="4"/>
        <v>1.2499677450666939</v>
      </c>
      <c r="S22" s="96">
        <f t="shared" si="5"/>
        <v>0</v>
      </c>
    </row>
    <row r="23" spans="1:19" ht="15" x14ac:dyDescent="0.25">
      <c r="A23" s="2" t="s">
        <v>146</v>
      </c>
      <c r="B23" s="2" t="s">
        <v>247</v>
      </c>
      <c r="C23" s="267">
        <v>7.360456666666666</v>
      </c>
      <c r="D23" s="270">
        <v>6.7365099999999991</v>
      </c>
      <c r="E23" s="270">
        <v>5.6081966666666663</v>
      </c>
      <c r="F23" s="276">
        <v>6.5683877777777768</v>
      </c>
      <c r="G23" s="107"/>
      <c r="H23" s="269">
        <v>3.2879999999999998</v>
      </c>
      <c r="I23" s="278">
        <v>3.3029999999999999</v>
      </c>
      <c r="J23" s="278">
        <v>3.3090000000000002</v>
      </c>
      <c r="K23" s="276">
        <v>3.2999999999999994</v>
      </c>
      <c r="L23" s="107"/>
      <c r="M23" s="307">
        <f t="shared" si="2"/>
        <v>2.2385817112733171</v>
      </c>
      <c r="N23" s="308">
        <f t="shared" si="0"/>
        <v>2.0395125643354524</v>
      </c>
      <c r="O23" s="308">
        <f t="shared" si="1"/>
        <v>1.6948312682582853</v>
      </c>
      <c r="P23" s="311">
        <f t="shared" si="3"/>
        <v>1.9909751812890182</v>
      </c>
      <c r="Q23" s="107"/>
      <c r="R23" s="113">
        <f t="shared" si="4"/>
        <v>0.18031191610795549</v>
      </c>
      <c r="S23" s="96">
        <f t="shared" si="5"/>
        <v>1</v>
      </c>
    </row>
    <row r="24" spans="1:19" ht="15" x14ac:dyDescent="0.25">
      <c r="A24" s="2" t="s">
        <v>147</v>
      </c>
      <c r="B24" s="2" t="s">
        <v>147</v>
      </c>
      <c r="C24" s="267">
        <v>1689.5473433333334</v>
      </c>
      <c r="D24" s="270">
        <v>668.65738999999996</v>
      </c>
      <c r="E24" s="270">
        <v>420.7052966666667</v>
      </c>
      <c r="F24" s="276">
        <v>926.30334333333337</v>
      </c>
      <c r="G24" s="107"/>
      <c r="H24" s="269">
        <v>29.756</v>
      </c>
      <c r="I24" s="278">
        <v>30.015999999999998</v>
      </c>
      <c r="J24" s="278">
        <v>30.396999999999998</v>
      </c>
      <c r="K24" s="276">
        <v>30.056333333333331</v>
      </c>
      <c r="L24" s="107"/>
      <c r="M24" s="307">
        <f t="shared" si="2"/>
        <v>56.780055899090378</v>
      </c>
      <c r="N24" s="308">
        <f t="shared" si="0"/>
        <v>22.276698760660981</v>
      </c>
      <c r="O24" s="308">
        <f t="shared" si="1"/>
        <v>13.840355846519943</v>
      </c>
      <c r="P24" s="311">
        <f t="shared" si="3"/>
        <v>30.965703502090435</v>
      </c>
      <c r="Q24" s="107"/>
      <c r="R24" s="113">
        <f t="shared" si="4"/>
        <v>2.8043972544538875</v>
      </c>
      <c r="S24" s="96">
        <f t="shared" si="5"/>
        <v>1</v>
      </c>
    </row>
    <row r="25" spans="1:19" ht="15" x14ac:dyDescent="0.25">
      <c r="A25" s="2" t="s">
        <v>148</v>
      </c>
      <c r="B25" s="2" t="s">
        <v>148</v>
      </c>
      <c r="C25" s="267">
        <v>95.670240000000007</v>
      </c>
      <c r="D25" s="270">
        <v>153.12917333333334</v>
      </c>
      <c r="E25" s="270">
        <v>243.33317666666667</v>
      </c>
      <c r="F25" s="276">
        <v>164.04419666666669</v>
      </c>
      <c r="G25" s="107"/>
      <c r="H25" s="269">
        <v>21.108000000000001</v>
      </c>
      <c r="I25" s="278">
        <v>21.369</v>
      </c>
      <c r="J25" s="278">
        <v>21.382000000000001</v>
      </c>
      <c r="K25" s="276">
        <v>21.286333333333335</v>
      </c>
      <c r="L25" s="107"/>
      <c r="M25" s="307">
        <f t="shared" si="2"/>
        <v>4.5324161455372369</v>
      </c>
      <c r="N25" s="308">
        <f t="shared" si="0"/>
        <v>7.1659494282995624</v>
      </c>
      <c r="O25" s="308">
        <f t="shared" si="1"/>
        <v>11.380281389330589</v>
      </c>
      <c r="P25" s="311">
        <f t="shared" si="3"/>
        <v>7.6928823210557953</v>
      </c>
      <c r="Q25" s="107"/>
      <c r="R25" s="113">
        <f t="shared" si="4"/>
        <v>0.69670298491843763</v>
      </c>
      <c r="S25" s="96">
        <f t="shared" si="5"/>
        <v>0</v>
      </c>
    </row>
    <row r="26" spans="1:19" ht="15" x14ac:dyDescent="0.25">
      <c r="A26" s="2" t="s">
        <v>149</v>
      </c>
      <c r="B26" s="2" t="s">
        <v>149</v>
      </c>
      <c r="C26" s="267">
        <v>33.336329999999997</v>
      </c>
      <c r="D26" s="270">
        <v>33.336329999999997</v>
      </c>
      <c r="E26" s="270">
        <v>47.367793333333331</v>
      </c>
      <c r="F26" s="276">
        <v>38.013484444444437</v>
      </c>
      <c r="G26" s="107"/>
      <c r="H26" s="269">
        <v>3.7480000000000002</v>
      </c>
      <c r="I26" s="278">
        <v>3.7450000000000001</v>
      </c>
      <c r="J26" s="278">
        <v>3.7730000000000001</v>
      </c>
      <c r="K26" s="276">
        <v>3.7553333333333332</v>
      </c>
      <c r="L26" s="107"/>
      <c r="M26" s="307">
        <f t="shared" si="2"/>
        <v>8.8944316969050146</v>
      </c>
      <c r="N26" s="308">
        <f t="shared" si="0"/>
        <v>8.9015567423230966</v>
      </c>
      <c r="O26" s="308">
        <f t="shared" si="1"/>
        <v>12.554411167064227</v>
      </c>
      <c r="P26" s="311">
        <f t="shared" si="3"/>
        <v>10.116799868764113</v>
      </c>
      <c r="Q26" s="107"/>
      <c r="R26" s="113">
        <f t="shared" si="4"/>
        <v>0.91622416309405741</v>
      </c>
      <c r="S26" s="96">
        <f t="shared" si="5"/>
        <v>0</v>
      </c>
    </row>
    <row r="27" spans="1:19" ht="15" x14ac:dyDescent="0.25">
      <c r="A27" s="2" t="s">
        <v>150</v>
      </c>
      <c r="B27" s="2" t="s">
        <v>150</v>
      </c>
      <c r="C27" s="267">
        <v>133.88238666666669</v>
      </c>
      <c r="D27" s="270">
        <v>120.33229333333334</v>
      </c>
      <c r="E27" s="270">
        <v>110.82042666666668</v>
      </c>
      <c r="F27" s="276">
        <v>121.6783688888889</v>
      </c>
      <c r="G27" s="107"/>
      <c r="H27" s="269">
        <v>47.427</v>
      </c>
      <c r="I27" s="278">
        <v>47.625999999999998</v>
      </c>
      <c r="J27" s="278">
        <v>47.725000000000001</v>
      </c>
      <c r="K27" s="276">
        <v>47.592666666666666</v>
      </c>
      <c r="L27" s="107"/>
      <c r="M27" s="307">
        <f t="shared" si="2"/>
        <v>2.822914935936633</v>
      </c>
      <c r="N27" s="308">
        <f t="shared" si="0"/>
        <v>2.5266092750458435</v>
      </c>
      <c r="O27" s="308">
        <f t="shared" si="1"/>
        <v>2.3220623712240265</v>
      </c>
      <c r="P27" s="311">
        <f t="shared" si="3"/>
        <v>2.5571955274021678</v>
      </c>
      <c r="Q27" s="107"/>
      <c r="R27" s="113">
        <f t="shared" si="4"/>
        <v>0.23159144812144422</v>
      </c>
      <c r="S27" s="96">
        <f t="shared" si="5"/>
        <v>1</v>
      </c>
    </row>
    <row r="28" spans="1:19" ht="15" x14ac:dyDescent="0.25">
      <c r="A28" s="2" t="s">
        <v>151</v>
      </c>
      <c r="B28" s="2" t="s">
        <v>151</v>
      </c>
      <c r="C28" s="267">
        <v>112.01489000000001</v>
      </c>
      <c r="D28" s="270">
        <v>113.16342333333333</v>
      </c>
      <c r="E28" s="270">
        <v>135.82758666666663</v>
      </c>
      <c r="F28" s="276">
        <v>120.3353</v>
      </c>
      <c r="G28" s="107"/>
      <c r="H28" s="269">
        <v>11.353999999999999</v>
      </c>
      <c r="I28" s="278">
        <v>11.552</v>
      </c>
      <c r="J28" s="278">
        <v>11.632</v>
      </c>
      <c r="K28" s="276">
        <v>11.512666666666666</v>
      </c>
      <c r="L28" s="107"/>
      <c r="M28" s="307">
        <f t="shared" si="2"/>
        <v>9.8656764135987327</v>
      </c>
      <c r="N28" s="308">
        <f t="shared" si="0"/>
        <v>9.7960027123730384</v>
      </c>
      <c r="O28" s="308">
        <f t="shared" si="1"/>
        <v>11.677062127464463</v>
      </c>
      <c r="P28" s="311">
        <f t="shared" si="3"/>
        <v>10.446247084478745</v>
      </c>
      <c r="Q28" s="107"/>
      <c r="R28" s="113">
        <f t="shared" si="4"/>
        <v>0.94606042588638251</v>
      </c>
      <c r="S28" s="96">
        <f t="shared" si="5"/>
        <v>0</v>
      </c>
    </row>
    <row r="29" spans="1:19" ht="15" x14ac:dyDescent="0.25">
      <c r="A29" s="2" t="s">
        <v>152</v>
      </c>
      <c r="B29" s="2" t="s">
        <v>152</v>
      </c>
      <c r="C29" s="267">
        <v>224.69833333333335</v>
      </c>
      <c r="D29" s="270">
        <v>218.87133333333335</v>
      </c>
      <c r="E29" s="270">
        <v>423.55833333333334</v>
      </c>
      <c r="F29" s="276">
        <v>289.04266666666666</v>
      </c>
      <c r="G29" s="107"/>
      <c r="H29" s="269">
        <v>22.195</v>
      </c>
      <c r="I29" s="278">
        <v>22.442</v>
      </c>
      <c r="J29" s="278">
        <v>22.527999999999999</v>
      </c>
      <c r="K29" s="276">
        <v>22.388333333333332</v>
      </c>
      <c r="L29" s="107"/>
      <c r="M29" s="307">
        <f t="shared" si="2"/>
        <v>10.123826687692423</v>
      </c>
      <c r="N29" s="308">
        <f t="shared" si="0"/>
        <v>9.7527552505718447</v>
      </c>
      <c r="O29" s="308">
        <f t="shared" si="1"/>
        <v>18.801417495265152</v>
      </c>
      <c r="P29" s="311">
        <f t="shared" si="3"/>
        <v>12.892666477843141</v>
      </c>
      <c r="Q29" s="107"/>
      <c r="R29" s="113">
        <f t="shared" si="4"/>
        <v>1.1676194752240054</v>
      </c>
      <c r="S29" s="96">
        <f t="shared" si="5"/>
        <v>0</v>
      </c>
    </row>
    <row r="30" spans="1:19" ht="15" x14ac:dyDescent="0.25">
      <c r="A30" s="2" t="s">
        <v>153</v>
      </c>
      <c r="B30" s="2" t="s">
        <v>248</v>
      </c>
      <c r="C30" s="267">
        <v>2.0423333333333331</v>
      </c>
      <c r="D30" s="270">
        <v>9.3102899999999984</v>
      </c>
      <c r="E30" s="270">
        <v>8.1429566666666666</v>
      </c>
      <c r="F30" s="276">
        <v>6.4985266666666659</v>
      </c>
      <c r="G30" s="107"/>
      <c r="H30" s="269">
        <v>2.6970000000000001</v>
      </c>
      <c r="I30" s="278">
        <v>2.6970000000000001</v>
      </c>
      <c r="J30" s="278">
        <v>2.7</v>
      </c>
      <c r="K30" s="276">
        <v>2.6980000000000004</v>
      </c>
      <c r="L30" s="107"/>
      <c r="M30" s="307">
        <f t="shared" si="2"/>
        <v>0.75726115436905195</v>
      </c>
      <c r="N30" s="308">
        <f t="shared" si="0"/>
        <v>3.4520912124582863</v>
      </c>
      <c r="O30" s="308">
        <f t="shared" si="1"/>
        <v>3.0159098765432097</v>
      </c>
      <c r="P30" s="311">
        <f t="shared" si="3"/>
        <v>2.4084207477901827</v>
      </c>
      <c r="Q30" s="107"/>
      <c r="R30" s="113">
        <f t="shared" si="4"/>
        <v>0.21811771633790289</v>
      </c>
      <c r="S30" s="96">
        <f t="shared" si="5"/>
        <v>1</v>
      </c>
    </row>
    <row r="31" spans="1:19" ht="15" x14ac:dyDescent="0.25">
      <c r="A31" s="2" t="s">
        <v>198</v>
      </c>
      <c r="B31" s="2" t="s">
        <v>249</v>
      </c>
      <c r="C31" s="268">
        <v>40333.333333333336</v>
      </c>
      <c r="D31" s="142">
        <v>54000</v>
      </c>
      <c r="E31" s="142">
        <v>64333.333333333336</v>
      </c>
      <c r="F31" s="276">
        <v>52888.888888888898</v>
      </c>
      <c r="G31" s="274"/>
      <c r="H31" s="269">
        <v>1320.134</v>
      </c>
      <c r="I31" s="278">
        <v>1333.961</v>
      </c>
      <c r="J31" s="278">
        <v>1344.318</v>
      </c>
      <c r="K31" s="276">
        <v>1332.8043333333335</v>
      </c>
      <c r="L31" s="107"/>
      <c r="M31" s="307">
        <f t="shared" si="2"/>
        <v>30.552454018556702</v>
      </c>
      <c r="N31" s="308">
        <f t="shared" si="0"/>
        <v>40.480943595802273</v>
      </c>
      <c r="O31" s="308">
        <f t="shared" si="1"/>
        <v>47.855740482038726</v>
      </c>
      <c r="P31" s="311">
        <f t="shared" si="3"/>
        <v>39.629712698799231</v>
      </c>
      <c r="Q31" s="107"/>
      <c r="R31" s="113">
        <f t="shared" si="4"/>
        <v>3.5890499784642791</v>
      </c>
      <c r="S31" s="96">
        <f t="shared" si="5"/>
        <v>1</v>
      </c>
    </row>
    <row r="32" spans="1:19" ht="15" x14ac:dyDescent="0.25">
      <c r="A32" s="2" t="s">
        <v>154</v>
      </c>
      <c r="B32" s="2" t="s">
        <v>154</v>
      </c>
      <c r="C32" s="267">
        <v>4.5822299999999991</v>
      </c>
      <c r="D32" s="270">
        <v>5.1164033333333325</v>
      </c>
      <c r="E32" s="270">
        <v>10.810309999999999</v>
      </c>
      <c r="F32" s="276">
        <v>6.8363144444444437</v>
      </c>
      <c r="G32" s="107"/>
      <c r="H32" s="269">
        <v>1.254</v>
      </c>
      <c r="I32" s="278">
        <v>1.262</v>
      </c>
      <c r="J32" s="278">
        <v>1.244</v>
      </c>
      <c r="K32" s="276">
        <v>1.2533333333333332</v>
      </c>
      <c r="L32" s="107"/>
      <c r="M32" s="307">
        <f t="shared" si="2"/>
        <v>3.6540909090909084</v>
      </c>
      <c r="N32" s="308">
        <f t="shared" si="0"/>
        <v>4.054202324352878</v>
      </c>
      <c r="O32" s="308">
        <f t="shared" si="1"/>
        <v>8.6899598070739543</v>
      </c>
      <c r="P32" s="311">
        <f t="shared" si="3"/>
        <v>5.4660843468392466</v>
      </c>
      <c r="Q32" s="107"/>
      <c r="R32" s="113">
        <f t="shared" si="4"/>
        <v>0.49503386654382064</v>
      </c>
      <c r="S32" s="96">
        <f t="shared" si="5"/>
        <v>1</v>
      </c>
    </row>
    <row r="33" spans="1:19" ht="15" x14ac:dyDescent="0.25">
      <c r="A33" s="2" t="s">
        <v>155</v>
      </c>
      <c r="B33" s="2" t="s">
        <v>155</v>
      </c>
      <c r="C33" s="267">
        <v>18.092666666666666</v>
      </c>
      <c r="D33" s="270">
        <v>20.187333333333331</v>
      </c>
      <c r="E33" s="270">
        <v>22.572373333333331</v>
      </c>
      <c r="F33" s="276">
        <v>20.284124444444444</v>
      </c>
      <c r="G33" s="107"/>
      <c r="H33" s="269">
        <v>5.5339999999999998</v>
      </c>
      <c r="I33" s="278">
        <v>5.5469999999999997</v>
      </c>
      <c r="J33" s="278">
        <v>5.5490000000000004</v>
      </c>
      <c r="K33" s="276">
        <v>5.543333333333333</v>
      </c>
      <c r="L33" s="107"/>
      <c r="M33" s="307">
        <f t="shared" si="2"/>
        <v>3.2693651367305145</v>
      </c>
      <c r="N33" s="308">
        <f t="shared" si="0"/>
        <v>3.6393245598221258</v>
      </c>
      <c r="O33" s="308">
        <f t="shared" si="1"/>
        <v>4.0678272361386432</v>
      </c>
      <c r="P33" s="311">
        <f t="shared" si="3"/>
        <v>3.6588389775637609</v>
      </c>
      <c r="Q33" s="107"/>
      <c r="R33" s="113">
        <f t="shared" si="4"/>
        <v>0.33136137154048484</v>
      </c>
      <c r="S33" s="96">
        <f t="shared" si="5"/>
        <v>1</v>
      </c>
    </row>
    <row r="34" spans="1:19" ht="15" x14ac:dyDescent="0.25">
      <c r="A34" s="2" t="s">
        <v>199</v>
      </c>
      <c r="B34" s="2" t="s">
        <v>199</v>
      </c>
      <c r="C34" s="267">
        <v>2174.201</v>
      </c>
      <c r="D34" s="270">
        <v>2412.3180000000002</v>
      </c>
      <c r="E34" s="270">
        <v>3506.886</v>
      </c>
      <c r="F34" s="276">
        <v>2697.8016666666667</v>
      </c>
      <c r="G34" s="107"/>
      <c r="H34" s="269">
        <v>331.77699999999999</v>
      </c>
      <c r="I34" s="278">
        <v>335.32</v>
      </c>
      <c r="J34" s="278">
        <v>339.77100000000002</v>
      </c>
      <c r="K34" s="276">
        <v>335.62266666666665</v>
      </c>
      <c r="L34" s="107"/>
      <c r="M34" s="307">
        <f t="shared" si="2"/>
        <v>6.553199890287754</v>
      </c>
      <c r="N34" s="308">
        <f t="shared" si="0"/>
        <v>7.1940772992961959</v>
      </c>
      <c r="O34" s="308">
        <f t="shared" si="1"/>
        <v>10.321322302374245</v>
      </c>
      <c r="P34" s="311">
        <f t="shared" si="3"/>
        <v>8.0228664973193986</v>
      </c>
      <c r="Q34" s="107"/>
      <c r="R34" s="113">
        <f t="shared" si="4"/>
        <v>0.72658787734028762</v>
      </c>
      <c r="S34" s="96">
        <f t="shared" si="5"/>
        <v>0</v>
      </c>
    </row>
    <row r="35" spans="1:19" ht="17.25" customHeight="1" x14ac:dyDescent="0.25">
      <c r="A35" s="2" t="s">
        <v>156</v>
      </c>
      <c r="B35" s="2" t="s">
        <v>156</v>
      </c>
      <c r="C35" s="267">
        <v>252.29988</v>
      </c>
      <c r="D35" s="270">
        <v>315.74485000000004</v>
      </c>
      <c r="E35" s="270">
        <v>278.88254999999998</v>
      </c>
      <c r="F35" s="276">
        <v>282.30909333333335</v>
      </c>
      <c r="G35" s="107"/>
      <c r="H35" s="269">
        <v>17.228000000000002</v>
      </c>
      <c r="I35" s="278">
        <v>18.163</v>
      </c>
      <c r="J35" s="278">
        <v>18.632000000000001</v>
      </c>
      <c r="K35" s="276">
        <v>18.007666666666669</v>
      </c>
      <c r="L35" s="107"/>
      <c r="M35" s="307">
        <f t="shared" si="2"/>
        <v>14.644757371720454</v>
      </c>
      <c r="N35" s="308">
        <f t="shared" si="0"/>
        <v>17.383959147717889</v>
      </c>
      <c r="O35" s="308">
        <f t="shared" si="1"/>
        <v>14.967934199227134</v>
      </c>
      <c r="P35" s="311">
        <f t="shared" si="3"/>
        <v>15.665550239555159</v>
      </c>
      <c r="Q35" s="107"/>
      <c r="R35" s="113">
        <f t="shared" si="4"/>
        <v>1.4187446469075744</v>
      </c>
      <c r="S35" s="96">
        <f t="shared" si="5"/>
        <v>0</v>
      </c>
    </row>
    <row r="36" spans="1:19" ht="15" x14ac:dyDescent="0.25">
      <c r="A36" s="2" t="s">
        <v>157</v>
      </c>
      <c r="B36" s="2" t="s">
        <v>157</v>
      </c>
      <c r="C36" s="267">
        <v>233.14438999999999</v>
      </c>
      <c r="D36" s="270">
        <v>258.16552999999999</v>
      </c>
      <c r="E36" s="270">
        <v>280.48571999999979</v>
      </c>
      <c r="F36" s="276">
        <v>257.26521333333329</v>
      </c>
      <c r="G36" s="107"/>
      <c r="H36" s="269">
        <v>27.582000000000001</v>
      </c>
      <c r="I36" s="278">
        <v>27.658000000000001</v>
      </c>
      <c r="J36" s="278">
        <v>27.777999999999999</v>
      </c>
      <c r="K36" s="276">
        <v>27.672666666666668</v>
      </c>
      <c r="L36" s="107"/>
      <c r="M36" s="307">
        <f t="shared" si="2"/>
        <v>8.4527731854107753</v>
      </c>
      <c r="N36" s="308">
        <f t="shared" si="0"/>
        <v>9.3342081856967241</v>
      </c>
      <c r="O36" s="308">
        <f t="shared" si="1"/>
        <v>10.097405140758866</v>
      </c>
      <c r="P36" s="311">
        <f t="shared" si="3"/>
        <v>9.2947955039554557</v>
      </c>
      <c r="Q36" s="107"/>
      <c r="R36" s="113">
        <f t="shared" si="4"/>
        <v>0.84177964793350601</v>
      </c>
      <c r="S36" s="96">
        <f t="shared" si="5"/>
        <v>0</v>
      </c>
    </row>
    <row r="37" spans="1:19" ht="15" x14ac:dyDescent="0.25">
      <c r="A37" s="2" t="s">
        <v>158</v>
      </c>
      <c r="B37" s="2" t="s">
        <v>158</v>
      </c>
      <c r="C37" s="267">
        <v>580.00900000000001</v>
      </c>
      <c r="D37" s="270">
        <v>887.97966666666662</v>
      </c>
      <c r="E37" s="270">
        <v>881.97933333333333</v>
      </c>
      <c r="F37" s="276">
        <v>783.32266666666658</v>
      </c>
      <c r="G37" s="107"/>
      <c r="H37" s="269">
        <v>95.757999999999996</v>
      </c>
      <c r="I37" s="278">
        <v>96.828000000000003</v>
      </c>
      <c r="J37" s="278">
        <v>97.695999999999998</v>
      </c>
      <c r="K37" s="276">
        <v>96.76066666666668</v>
      </c>
      <c r="L37" s="107"/>
      <c r="M37" s="307">
        <f t="shared" si="2"/>
        <v>6.0570291777188334</v>
      </c>
      <c r="N37" s="308">
        <f t="shared" si="0"/>
        <v>9.1706909847013947</v>
      </c>
      <c r="O37" s="308">
        <f t="shared" si="1"/>
        <v>9.0277937001856099</v>
      </c>
      <c r="P37" s="311">
        <f t="shared" si="3"/>
        <v>8.0851712875352799</v>
      </c>
      <c r="Q37" s="107"/>
      <c r="R37" s="113">
        <f t="shared" si="4"/>
        <v>0.73223048715888739</v>
      </c>
      <c r="S37" s="96">
        <f t="shared" si="5"/>
        <v>0</v>
      </c>
    </row>
    <row r="38" spans="1:19" ht="15" x14ac:dyDescent="0.25">
      <c r="A38" s="2" t="s">
        <v>159</v>
      </c>
      <c r="B38" s="2" t="s">
        <v>159</v>
      </c>
      <c r="C38" s="267">
        <v>67.979303333333334</v>
      </c>
      <c r="D38" s="270">
        <v>108.32146</v>
      </c>
      <c r="E38" s="270">
        <v>132.85108333333332</v>
      </c>
      <c r="F38" s="276">
        <v>103.05061555555555</v>
      </c>
      <c r="G38" s="107"/>
      <c r="H38" s="269">
        <v>10.349</v>
      </c>
      <c r="I38" s="278">
        <v>10.45</v>
      </c>
      <c r="J38" s="278">
        <v>10.545999999999999</v>
      </c>
      <c r="K38" s="276">
        <v>10.448333333333332</v>
      </c>
      <c r="L38" s="107"/>
      <c r="M38" s="307">
        <f t="shared" si="2"/>
        <v>6.5686832866299483</v>
      </c>
      <c r="N38" s="308">
        <f t="shared" si="0"/>
        <v>10.365689952153112</v>
      </c>
      <c r="O38" s="308">
        <f t="shared" si="1"/>
        <v>12.597295973196788</v>
      </c>
      <c r="P38" s="311">
        <f t="shared" si="3"/>
        <v>9.8438897373266148</v>
      </c>
      <c r="Q38" s="107"/>
      <c r="R38" s="113">
        <f t="shared" si="4"/>
        <v>0.89150816000811739</v>
      </c>
      <c r="S38" s="96">
        <f t="shared" si="5"/>
        <v>0</v>
      </c>
    </row>
    <row r="39" spans="1:19" ht="15" x14ac:dyDescent="0.25">
      <c r="A39" s="2" t="s">
        <v>200</v>
      </c>
      <c r="B39" s="2" t="s">
        <v>160</v>
      </c>
      <c r="C39" s="267">
        <v>202.51127666666665</v>
      </c>
      <c r="D39" s="270">
        <v>250.35490999999999</v>
      </c>
      <c r="E39" s="270">
        <v>261.82751000000002</v>
      </c>
      <c r="F39" s="276">
        <v>238.23123222222225</v>
      </c>
      <c r="G39" s="107"/>
      <c r="H39" s="269">
        <v>13.491</v>
      </c>
      <c r="I39" s="278">
        <v>13.644</v>
      </c>
      <c r="J39" s="278">
        <v>13.762</v>
      </c>
      <c r="K39" s="276">
        <v>13.632333333333333</v>
      </c>
      <c r="L39" s="107"/>
      <c r="M39" s="307">
        <f t="shared" si="2"/>
        <v>15.010842536999974</v>
      </c>
      <c r="N39" s="308">
        <f t="shared" si="0"/>
        <v>18.349084579302257</v>
      </c>
      <c r="O39" s="308">
        <f t="shared" si="1"/>
        <v>19.025396744659208</v>
      </c>
      <c r="P39" s="311">
        <f t="shared" si="3"/>
        <v>17.46177462032048</v>
      </c>
      <c r="Q39" s="107"/>
      <c r="R39" s="113">
        <f t="shared" si="4"/>
        <v>1.5814190302446536</v>
      </c>
      <c r="S39" s="96">
        <f t="shared" si="5"/>
        <v>1</v>
      </c>
    </row>
    <row r="40" spans="1:19" ht="15" x14ac:dyDescent="0.25">
      <c r="A40" s="2" t="s">
        <v>161</v>
      </c>
      <c r="B40" s="2" t="s">
        <v>161</v>
      </c>
      <c r="C40" s="267">
        <v>1659.7846466666667</v>
      </c>
      <c r="D40" s="270">
        <v>1649.8033900000003</v>
      </c>
      <c r="E40" s="270">
        <v>1635.2676133333334</v>
      </c>
      <c r="F40" s="276">
        <v>1648.2852166666669</v>
      </c>
      <c r="G40" s="107"/>
      <c r="H40" s="269">
        <v>157.18799999999999</v>
      </c>
      <c r="I40" s="278">
        <v>159.03899999999999</v>
      </c>
      <c r="J40" s="278">
        <v>160.59800000000001</v>
      </c>
      <c r="K40" s="276">
        <v>158.94166666666666</v>
      </c>
      <c r="L40" s="107"/>
      <c r="M40" s="307">
        <f t="shared" si="2"/>
        <v>10.559232553799697</v>
      </c>
      <c r="N40" s="308">
        <f t="shared" si="0"/>
        <v>10.373577487282995</v>
      </c>
      <c r="O40" s="308">
        <f t="shared" si="1"/>
        <v>10.182365990444049</v>
      </c>
      <c r="P40" s="311">
        <f t="shared" si="3"/>
        <v>10.371725343842249</v>
      </c>
      <c r="Q40" s="107"/>
      <c r="R40" s="113">
        <f t="shared" si="4"/>
        <v>0.93931139256233709</v>
      </c>
      <c r="S40" s="96">
        <f t="shared" si="5"/>
        <v>0</v>
      </c>
    </row>
    <row r="41" spans="1:19" ht="15" x14ac:dyDescent="0.25">
      <c r="A41" s="2" t="s">
        <v>162</v>
      </c>
      <c r="B41" s="2" t="s">
        <v>162</v>
      </c>
      <c r="C41" s="267">
        <v>745.38042333333328</v>
      </c>
      <c r="D41" s="270">
        <v>1103.3825566666667</v>
      </c>
      <c r="E41" s="270">
        <v>1244.4385799999998</v>
      </c>
      <c r="F41" s="276">
        <v>1031.0671866666664</v>
      </c>
      <c r="G41" s="107"/>
      <c r="H41" s="269">
        <v>37.895000000000003</v>
      </c>
      <c r="I41" s="278">
        <v>39.579000000000001</v>
      </c>
      <c r="J41" s="278">
        <v>40.387999999999998</v>
      </c>
      <c r="K41" s="276">
        <v>39.287333333333329</v>
      </c>
      <c r="L41" s="107"/>
      <c r="M41" s="307">
        <f t="shared" si="2"/>
        <v>19.669624576681176</v>
      </c>
      <c r="N41" s="308">
        <f t="shared" si="0"/>
        <v>27.877979652509328</v>
      </c>
      <c r="O41" s="308">
        <f t="shared" si="1"/>
        <v>30.812087253639692</v>
      </c>
      <c r="P41" s="311">
        <f t="shared" si="3"/>
        <v>26.119897160943399</v>
      </c>
      <c r="Q41" s="107"/>
      <c r="R41" s="113">
        <f t="shared" si="4"/>
        <v>2.365538631467635</v>
      </c>
      <c r="S41" s="96">
        <f t="shared" si="5"/>
        <v>1</v>
      </c>
    </row>
    <row r="42" spans="1:19" ht="15" x14ac:dyDescent="0.25">
      <c r="A42" s="2" t="s">
        <v>163</v>
      </c>
      <c r="B42" s="2" t="s">
        <v>250</v>
      </c>
      <c r="C42" s="267">
        <v>226.63097333333337</v>
      </c>
      <c r="D42" s="270">
        <v>173.76718333333338</v>
      </c>
      <c r="E42" s="270">
        <v>207.73888000000002</v>
      </c>
      <c r="F42" s="276">
        <v>202.71234555555557</v>
      </c>
      <c r="G42" s="107"/>
      <c r="H42" s="269">
        <v>35.712000000000003</v>
      </c>
      <c r="I42" s="278">
        <v>43.524000000000001</v>
      </c>
      <c r="J42" s="278">
        <v>43.930999999999997</v>
      </c>
      <c r="K42" s="276">
        <v>41.055666666666667</v>
      </c>
      <c r="L42" s="107"/>
      <c r="M42" s="307">
        <f t="shared" si="2"/>
        <v>6.3460734020310641</v>
      </c>
      <c r="N42" s="308">
        <f t="shared" si="0"/>
        <v>3.9924451643537675</v>
      </c>
      <c r="O42" s="308">
        <f t="shared" si="1"/>
        <v>4.7287537274362075</v>
      </c>
      <c r="P42" s="311">
        <f t="shared" si="3"/>
        <v>5.0224240979403456</v>
      </c>
      <c r="Q42" s="107"/>
      <c r="R42" s="113">
        <f t="shared" si="4"/>
        <v>0.45485394349319747</v>
      </c>
      <c r="S42" s="96">
        <f t="shared" si="5"/>
        <v>1</v>
      </c>
    </row>
    <row r="43" spans="1:19" ht="15" x14ac:dyDescent="0.25">
      <c r="A43" s="2" t="s">
        <v>164</v>
      </c>
      <c r="B43" s="2" t="s">
        <v>164</v>
      </c>
      <c r="C43" s="267">
        <v>596.49166333333335</v>
      </c>
      <c r="D43" s="270">
        <v>838.78756000000044</v>
      </c>
      <c r="E43" s="270">
        <v>1063.3715966666668</v>
      </c>
      <c r="F43" s="276">
        <v>832.88360666666688</v>
      </c>
      <c r="G43" s="107"/>
      <c r="H43" s="269">
        <v>54.918999999999997</v>
      </c>
      <c r="I43" s="278">
        <v>55.593000000000004</v>
      </c>
      <c r="J43" s="278">
        <v>56.067</v>
      </c>
      <c r="K43" s="276">
        <v>55.526333333333334</v>
      </c>
      <c r="L43" s="107"/>
      <c r="M43" s="307">
        <f t="shared" si="2"/>
        <v>10.861298700510449</v>
      </c>
      <c r="N43" s="308">
        <f t="shared" si="0"/>
        <v>15.088006763441447</v>
      </c>
      <c r="O43" s="308">
        <f t="shared" si="1"/>
        <v>18.966086943597247</v>
      </c>
      <c r="P43" s="311">
        <f t="shared" si="3"/>
        <v>14.971797469183047</v>
      </c>
      <c r="Q43" s="107"/>
      <c r="R43" s="113">
        <f t="shared" si="4"/>
        <v>1.3559151890084509</v>
      </c>
      <c r="S43" s="96">
        <f t="shared" si="5"/>
        <v>0</v>
      </c>
    </row>
    <row r="44" spans="1:19" ht="15" x14ac:dyDescent="0.25">
      <c r="A44" s="2" t="s">
        <v>165</v>
      </c>
      <c r="B44" s="2" t="s">
        <v>165</v>
      </c>
      <c r="C44" s="267">
        <v>87.710999999999999</v>
      </c>
      <c r="D44" s="270">
        <v>109.41386999999999</v>
      </c>
      <c r="E44" s="270">
        <v>107.64042999999999</v>
      </c>
      <c r="F44" s="276">
        <v>101.58843333333333</v>
      </c>
      <c r="G44" s="107"/>
      <c r="H44" s="269">
        <v>9.3770000000000007</v>
      </c>
      <c r="I44" s="278">
        <v>9.4610000000000003</v>
      </c>
      <c r="J44" s="278">
        <v>9.5579999999999998</v>
      </c>
      <c r="K44" s="276">
        <v>9.4653333333333336</v>
      </c>
      <c r="L44" s="107"/>
      <c r="M44" s="307">
        <f t="shared" si="2"/>
        <v>9.3538445131705235</v>
      </c>
      <c r="N44" s="308">
        <f t="shared" si="0"/>
        <v>11.564725716097662</v>
      </c>
      <c r="O44" s="308">
        <f t="shared" si="1"/>
        <v>11.261815233312408</v>
      </c>
      <c r="P44" s="311">
        <f t="shared" si="3"/>
        <v>10.72679515419353</v>
      </c>
      <c r="Q44" s="107"/>
      <c r="R44" s="113">
        <f t="shared" si="4"/>
        <v>0.97146815597064706</v>
      </c>
      <c r="S44" s="96">
        <f t="shared" si="5"/>
        <v>0</v>
      </c>
    </row>
    <row r="45" spans="1:19" ht="15" x14ac:dyDescent="0.25">
      <c r="A45" s="2" t="s">
        <v>166</v>
      </c>
      <c r="B45" s="2" t="s">
        <v>166</v>
      </c>
      <c r="C45" s="267">
        <v>236.35604000000026</v>
      </c>
      <c r="D45" s="270">
        <v>192.76502333333335</v>
      </c>
      <c r="E45" s="270">
        <v>143.07106666666667</v>
      </c>
      <c r="F45" s="276">
        <v>190.73071000000007</v>
      </c>
      <c r="G45" s="107"/>
      <c r="H45" s="269">
        <v>24.117000000000001</v>
      </c>
      <c r="I45" s="278">
        <v>24.172000000000001</v>
      </c>
      <c r="J45" s="278">
        <v>24.199000000000002</v>
      </c>
      <c r="K45" s="276">
        <v>24.162666666666667</v>
      </c>
      <c r="L45" s="107"/>
      <c r="M45" s="307">
        <f t="shared" si="2"/>
        <v>9.8003914251358069</v>
      </c>
      <c r="N45" s="308">
        <f t="shared" si="0"/>
        <v>7.9747237850957031</v>
      </c>
      <c r="O45" s="308">
        <f t="shared" si="1"/>
        <v>5.9122718569637858</v>
      </c>
      <c r="P45" s="311">
        <f t="shared" si="3"/>
        <v>7.8957956890650989</v>
      </c>
      <c r="Q45" s="107"/>
      <c r="R45" s="113">
        <f t="shared" si="4"/>
        <v>0.7150797575339497</v>
      </c>
      <c r="S45" s="96">
        <f t="shared" si="5"/>
        <v>0</v>
      </c>
    </row>
    <row r="46" spans="1:19" ht="15" x14ac:dyDescent="0.25">
      <c r="A46" s="2" t="s">
        <v>167</v>
      </c>
      <c r="B46" s="2" t="s">
        <v>167</v>
      </c>
      <c r="C46" s="267">
        <v>5.0740666666666669</v>
      </c>
      <c r="D46" s="270">
        <v>7.6544233333333329</v>
      </c>
      <c r="E46" s="270">
        <v>5.4648933333333334</v>
      </c>
      <c r="F46" s="276">
        <v>6.0644611111111111</v>
      </c>
      <c r="G46" s="107"/>
      <c r="H46" s="269">
        <v>5.98</v>
      </c>
      <c r="I46" s="278">
        <v>5.9189999999999996</v>
      </c>
      <c r="J46" s="278">
        <v>5.9770000000000003</v>
      </c>
      <c r="K46" s="276">
        <v>5.9586666666666668</v>
      </c>
      <c r="L46" s="107"/>
      <c r="M46" s="307">
        <f t="shared" si="2"/>
        <v>0.84850613154960974</v>
      </c>
      <c r="N46" s="308">
        <f t="shared" si="0"/>
        <v>1.2931953595765051</v>
      </c>
      <c r="O46" s="308">
        <f t="shared" si="1"/>
        <v>0.91432045061625111</v>
      </c>
      <c r="P46" s="311">
        <f t="shared" si="3"/>
        <v>1.0186739805807885</v>
      </c>
      <c r="Q46" s="107"/>
      <c r="R46" s="113">
        <f t="shared" si="4"/>
        <v>9.2255824710442039E-2</v>
      </c>
      <c r="S46" s="96">
        <f t="shared" si="5"/>
        <v>1</v>
      </c>
    </row>
    <row r="47" spans="1:19" ht="15" x14ac:dyDescent="0.25">
      <c r="A47" s="2" t="s">
        <v>168</v>
      </c>
      <c r="B47" s="2" t="s">
        <v>251</v>
      </c>
      <c r="C47" s="267">
        <v>911.32849999084794</v>
      </c>
      <c r="D47" s="270">
        <v>1121.3637198483475</v>
      </c>
      <c r="E47" s="270">
        <v>1369.4112780187718</v>
      </c>
      <c r="F47" s="276">
        <v>1134.0344992859891</v>
      </c>
      <c r="G47" s="107"/>
      <c r="H47" s="269">
        <v>70.492000000000004</v>
      </c>
      <c r="I47" s="278">
        <v>72.108999999999995</v>
      </c>
      <c r="J47" s="278">
        <v>73.134</v>
      </c>
      <c r="K47" s="276">
        <v>71.911666666666676</v>
      </c>
      <c r="L47" s="107"/>
      <c r="M47" s="307">
        <f t="shared" si="2"/>
        <v>12.928112409789025</v>
      </c>
      <c r="N47" s="308">
        <f t="shared" si="0"/>
        <v>15.550953692997373</v>
      </c>
      <c r="O47" s="308">
        <f t="shared" si="1"/>
        <v>18.724687259260698</v>
      </c>
      <c r="P47" s="311">
        <f t="shared" si="3"/>
        <v>15.734584454015698</v>
      </c>
      <c r="Q47" s="107"/>
      <c r="R47" s="113">
        <f t="shared" si="4"/>
        <v>1.4249967044939116</v>
      </c>
      <c r="S47" s="96">
        <f t="shared" si="5"/>
        <v>0</v>
      </c>
    </row>
    <row r="48" spans="1:19" ht="15" x14ac:dyDescent="0.25">
      <c r="A48" s="2" t="s">
        <v>169</v>
      </c>
      <c r="B48" s="2" t="s">
        <v>169</v>
      </c>
      <c r="C48" s="267">
        <v>61.148493333333327</v>
      </c>
      <c r="D48" s="270">
        <v>101.68242666666669</v>
      </c>
      <c r="E48" s="270">
        <v>108.50969000000001</v>
      </c>
      <c r="F48" s="276">
        <v>90.446870000000004</v>
      </c>
      <c r="G48" s="107"/>
      <c r="H48" s="269">
        <v>12.365</v>
      </c>
      <c r="I48" s="278">
        <v>12.583</v>
      </c>
      <c r="J48" s="278">
        <v>12.651999999999999</v>
      </c>
      <c r="K48" s="276">
        <v>12.533333333333333</v>
      </c>
      <c r="L48" s="107"/>
      <c r="M48" s="307">
        <f t="shared" si="2"/>
        <v>4.9452885833670299</v>
      </c>
      <c r="N48" s="308">
        <f t="shared" si="0"/>
        <v>8.0809367135553281</v>
      </c>
      <c r="O48" s="308">
        <f t="shared" si="1"/>
        <v>8.5764851406892202</v>
      </c>
      <c r="P48" s="311">
        <f t="shared" si="3"/>
        <v>7.2009034792038591</v>
      </c>
      <c r="Q48" s="107"/>
      <c r="R48" s="113">
        <f t="shared" si="4"/>
        <v>0.65214710672739851</v>
      </c>
      <c r="S48" s="96">
        <f t="shared" si="5"/>
        <v>0</v>
      </c>
    </row>
    <row r="49" spans="1:19" ht="15" x14ac:dyDescent="0.25">
      <c r="A49" s="2" t="s">
        <v>170</v>
      </c>
      <c r="B49" s="2" t="s">
        <v>252</v>
      </c>
      <c r="C49" s="267">
        <v>47.283000000000001</v>
      </c>
      <c r="D49" s="270">
        <v>90.73</v>
      </c>
      <c r="E49" s="270">
        <v>83.919333333333327</v>
      </c>
      <c r="F49" s="276">
        <v>73.977444444444444</v>
      </c>
      <c r="G49" s="107"/>
      <c r="H49" s="269">
        <v>13.83</v>
      </c>
      <c r="I49" s="278">
        <v>14.090999999999999</v>
      </c>
      <c r="J49" s="278">
        <v>14.366</v>
      </c>
      <c r="K49" s="276">
        <v>14.095666666666666</v>
      </c>
      <c r="L49" s="107"/>
      <c r="M49" s="307">
        <f t="shared" si="2"/>
        <v>3.4188720173535794</v>
      </c>
      <c r="N49" s="308">
        <f t="shared" si="0"/>
        <v>6.4388616847633244</v>
      </c>
      <c r="O49" s="308">
        <f t="shared" si="1"/>
        <v>5.8415239686296347</v>
      </c>
      <c r="P49" s="311">
        <f t="shared" si="3"/>
        <v>5.2330858902488453</v>
      </c>
      <c r="Q49" s="107"/>
      <c r="R49" s="113">
        <f t="shared" si="4"/>
        <v>0.47393244923192251</v>
      </c>
      <c r="S49" s="96">
        <f t="shared" si="5"/>
        <v>1</v>
      </c>
    </row>
    <row r="50" spans="1:19" ht="15" x14ac:dyDescent="0.25">
      <c r="A50" s="2" t="s">
        <v>171</v>
      </c>
      <c r="B50" s="2" t="s">
        <v>171</v>
      </c>
      <c r="C50" s="267">
        <v>551.9793765500001</v>
      </c>
      <c r="D50" s="270">
        <v>604.2627998833334</v>
      </c>
      <c r="E50" s="270">
        <v>705.22746655000003</v>
      </c>
      <c r="F50" s="276">
        <v>620.48988099444443</v>
      </c>
      <c r="G50" s="107"/>
      <c r="H50" s="269">
        <v>57.584000000000003</v>
      </c>
      <c r="I50" s="278">
        <v>58.744999999999997</v>
      </c>
      <c r="J50" s="278">
        <v>59.183</v>
      </c>
      <c r="K50" s="276">
        <v>58.503999999999998</v>
      </c>
      <c r="L50" s="107"/>
      <c r="M50" s="307">
        <f t="shared" si="2"/>
        <v>9.5856379645387619</v>
      </c>
      <c r="N50" s="308">
        <f t="shared" si="0"/>
        <v>10.286199674582235</v>
      </c>
      <c r="O50" s="308">
        <f t="shared" si="1"/>
        <v>11.916047962252675</v>
      </c>
      <c r="P50" s="311">
        <f t="shared" si="3"/>
        <v>10.595961867124558</v>
      </c>
      <c r="Q50" s="107"/>
      <c r="R50" s="113">
        <f t="shared" si="4"/>
        <v>0.95961928869002378</v>
      </c>
      <c r="S50" s="96">
        <f t="shared" si="5"/>
        <v>0</v>
      </c>
    </row>
    <row r="51" spans="1:19" ht="15" x14ac:dyDescent="0.25">
      <c r="A51" s="2" t="s">
        <v>172</v>
      </c>
      <c r="B51" s="2" t="s">
        <v>172</v>
      </c>
      <c r="C51" s="267">
        <v>15.357933333333332</v>
      </c>
      <c r="D51" s="270">
        <v>50.082176666666669</v>
      </c>
      <c r="E51" s="270">
        <v>82.698920000000001</v>
      </c>
      <c r="F51" s="276">
        <v>49.379676666666661</v>
      </c>
      <c r="G51" s="107"/>
      <c r="H51" s="269">
        <v>11.109</v>
      </c>
      <c r="I51" s="278">
        <v>11.247</v>
      </c>
      <c r="J51" s="278">
        <v>11.32</v>
      </c>
      <c r="K51" s="276">
        <v>11.225333333333333</v>
      </c>
      <c r="L51" s="107"/>
      <c r="M51" s="307">
        <f t="shared" si="2"/>
        <v>1.3824766705674076</v>
      </c>
      <c r="N51" s="308">
        <f t="shared" si="0"/>
        <v>4.4529364867668422</v>
      </c>
      <c r="O51" s="308">
        <f t="shared" si="1"/>
        <v>7.3055583038869258</v>
      </c>
      <c r="P51" s="311">
        <f t="shared" si="3"/>
        <v>4.3803238204070585</v>
      </c>
      <c r="Q51" s="107"/>
      <c r="R51" s="113">
        <f t="shared" si="4"/>
        <v>0.39670237411978188</v>
      </c>
      <c r="S51" s="96">
        <f t="shared" si="5"/>
        <v>1</v>
      </c>
    </row>
    <row r="52" spans="1:19" ht="15" x14ac:dyDescent="0.25">
      <c r="A52" s="2" t="s">
        <v>173</v>
      </c>
      <c r="B52" s="2" t="s">
        <v>253</v>
      </c>
      <c r="C52" s="267">
        <v>324.68133333333333</v>
      </c>
      <c r="D52" s="270">
        <v>358.24566666666669</v>
      </c>
      <c r="E52" s="270">
        <v>395.77333333333331</v>
      </c>
      <c r="F52" s="276">
        <v>359.56677777777776</v>
      </c>
      <c r="G52" s="107"/>
      <c r="H52" s="269">
        <v>37.348999999999997</v>
      </c>
      <c r="I52" s="278">
        <v>37.139000000000003</v>
      </c>
      <c r="J52" s="278">
        <v>37.25</v>
      </c>
      <c r="K52" s="276">
        <v>37.246000000000002</v>
      </c>
      <c r="L52" s="107"/>
      <c r="M52" s="307">
        <f t="shared" si="2"/>
        <v>8.6931734004480266</v>
      </c>
      <c r="N52" s="308">
        <f t="shared" si="0"/>
        <v>9.6460773490580429</v>
      </c>
      <c r="O52" s="308">
        <f t="shared" si="1"/>
        <v>10.624787472035793</v>
      </c>
      <c r="P52" s="311">
        <f t="shared" si="3"/>
        <v>9.6546794071806215</v>
      </c>
      <c r="Q52" s="107"/>
      <c r="R52" s="113">
        <f t="shared" si="4"/>
        <v>0.87437239784660481</v>
      </c>
      <c r="S52" s="96">
        <f t="shared" si="5"/>
        <v>0</v>
      </c>
    </row>
    <row r="53" spans="1:19" ht="15" x14ac:dyDescent="0.25">
      <c r="A53" s="2" t="s">
        <v>174</v>
      </c>
      <c r="B53" s="2" t="s">
        <v>174</v>
      </c>
      <c r="C53" s="267">
        <v>76.168243333333336</v>
      </c>
      <c r="D53" s="270">
        <v>107.15798999999998</v>
      </c>
      <c r="E53" s="270">
        <v>104.81225666666666</v>
      </c>
      <c r="F53" s="276">
        <v>96.046163333333325</v>
      </c>
      <c r="G53" s="107"/>
      <c r="H53" s="269">
        <v>33.579000000000001</v>
      </c>
      <c r="I53" s="278">
        <v>33.613</v>
      </c>
      <c r="J53" s="278">
        <v>33.646999999999998</v>
      </c>
      <c r="K53" s="276">
        <v>33.613</v>
      </c>
      <c r="L53" s="107"/>
      <c r="M53" s="307">
        <f t="shared" si="2"/>
        <v>2.268329710037027</v>
      </c>
      <c r="N53" s="308">
        <f t="shared" si="0"/>
        <v>3.1879924433998745</v>
      </c>
      <c r="O53" s="308">
        <f t="shared" si="1"/>
        <v>3.1150550321474921</v>
      </c>
      <c r="P53" s="311">
        <f t="shared" si="3"/>
        <v>2.8571257285281315</v>
      </c>
      <c r="Q53" s="107"/>
      <c r="R53" s="113">
        <f t="shared" si="4"/>
        <v>0.25875451362417606</v>
      </c>
      <c r="S53" s="96">
        <f t="shared" si="5"/>
        <v>1</v>
      </c>
    </row>
    <row r="54" spans="1:19" ht="15" x14ac:dyDescent="0.25">
      <c r="A54" s="2" t="s">
        <v>175</v>
      </c>
      <c r="B54" s="2" t="s">
        <v>175</v>
      </c>
      <c r="C54" s="267">
        <v>201.32825</v>
      </c>
      <c r="D54" s="270">
        <v>217.82157333333336</v>
      </c>
      <c r="E54" s="270">
        <v>219.65399666666667</v>
      </c>
      <c r="F54" s="276">
        <v>212.9346066666667</v>
      </c>
      <c r="G54" s="107"/>
      <c r="H54" s="269">
        <v>4.3</v>
      </c>
      <c r="I54" s="278">
        <v>4.3120000000000003</v>
      </c>
      <c r="J54" s="278">
        <v>4.3250000000000002</v>
      </c>
      <c r="K54" s="276">
        <v>4.312333333333334</v>
      </c>
      <c r="L54" s="107"/>
      <c r="M54" s="307">
        <f t="shared" si="2"/>
        <v>46.820523255813953</v>
      </c>
      <c r="N54" s="308">
        <f t="shared" si="0"/>
        <v>50.515207173778606</v>
      </c>
      <c r="O54" s="308">
        <f t="shared" si="1"/>
        <v>50.787051252408475</v>
      </c>
      <c r="P54" s="311">
        <f t="shared" si="3"/>
        <v>49.374260560667011</v>
      </c>
      <c r="Q54" s="107"/>
      <c r="R54" s="113">
        <f t="shared" si="4"/>
        <v>4.4715612790026853</v>
      </c>
      <c r="S54" s="96">
        <f t="shared" si="5"/>
        <v>1</v>
      </c>
    </row>
    <row r="55" spans="1:19" ht="15" x14ac:dyDescent="0.25">
      <c r="A55" s="2" t="s">
        <v>176</v>
      </c>
      <c r="B55" s="2" t="s">
        <v>176</v>
      </c>
      <c r="C55" s="267">
        <v>18.325683333333334</v>
      </c>
      <c r="D55" s="270">
        <v>45.741219999999998</v>
      </c>
      <c r="E55" s="270">
        <v>66.357780000000005</v>
      </c>
      <c r="F55" s="276">
        <v>43.474894444444452</v>
      </c>
      <c r="G55" s="107"/>
      <c r="H55" s="269">
        <v>5.8929999999999998</v>
      </c>
      <c r="I55" s="278">
        <v>5.9089999999999998</v>
      </c>
      <c r="J55" s="278">
        <v>5.91</v>
      </c>
      <c r="K55" s="276">
        <v>5.9039999999999999</v>
      </c>
      <c r="L55" s="107"/>
      <c r="M55" s="307">
        <f t="shared" si="2"/>
        <v>3.1097375417161608</v>
      </c>
      <c r="N55" s="308">
        <f t="shared" si="0"/>
        <v>7.7409409375528853</v>
      </c>
      <c r="O55" s="308">
        <f t="shared" si="1"/>
        <v>11.22805076142132</v>
      </c>
      <c r="P55" s="311">
        <f t="shared" si="3"/>
        <v>7.3595764135634552</v>
      </c>
      <c r="Q55" s="107"/>
      <c r="R55" s="113">
        <f t="shared" si="4"/>
        <v>0.66651726116113053</v>
      </c>
      <c r="S55" s="96">
        <f t="shared" si="5"/>
        <v>0</v>
      </c>
    </row>
    <row r="56" spans="1:19" ht="15" x14ac:dyDescent="0.25">
      <c r="A56" s="2" t="s">
        <v>177</v>
      </c>
      <c r="B56" s="2" t="s">
        <v>177</v>
      </c>
      <c r="C56" s="267">
        <v>4.3070000000000004</v>
      </c>
      <c r="D56" s="270">
        <v>6.7971066666666662</v>
      </c>
      <c r="E56" s="270">
        <v>17.037656666666667</v>
      </c>
      <c r="F56" s="276">
        <v>9.3805877777777784</v>
      </c>
      <c r="G56" s="107"/>
      <c r="H56" s="269">
        <v>2.8420000000000001</v>
      </c>
      <c r="I56" s="278">
        <v>2.839</v>
      </c>
      <c r="J56" s="278">
        <v>2.8479999999999999</v>
      </c>
      <c r="K56" s="276">
        <v>2.843</v>
      </c>
      <c r="L56" s="107"/>
      <c r="M56" s="307">
        <f t="shared" si="2"/>
        <v>1.515482054890922</v>
      </c>
      <c r="N56" s="308">
        <f t="shared" si="0"/>
        <v>2.3941904426441232</v>
      </c>
      <c r="O56" s="308">
        <f t="shared" si="1"/>
        <v>5.9823232677902629</v>
      </c>
      <c r="P56" s="311">
        <f t="shared" si="3"/>
        <v>3.2973319217751027</v>
      </c>
      <c r="Q56" s="107"/>
      <c r="R56" s="113">
        <f t="shared" si="4"/>
        <v>0.29862162142788101</v>
      </c>
      <c r="S56" s="96">
        <f t="shared" si="5"/>
        <v>1</v>
      </c>
    </row>
    <row r="57" spans="1:19" ht="15" x14ac:dyDescent="0.25">
      <c r="A57" s="2" t="s">
        <v>178</v>
      </c>
      <c r="B57" s="2" t="s">
        <v>178</v>
      </c>
      <c r="C57" s="267">
        <v>451.79415999999998</v>
      </c>
      <c r="D57" s="270">
        <v>446.16133333333329</v>
      </c>
      <c r="E57" s="270">
        <v>572.61466666666661</v>
      </c>
      <c r="F57" s="276">
        <v>490.19005333333325</v>
      </c>
      <c r="G57" s="107"/>
      <c r="H57" s="269">
        <v>56.424999999999997</v>
      </c>
      <c r="I57" s="278">
        <v>56.515000000000001</v>
      </c>
      <c r="J57" s="278">
        <v>56.7</v>
      </c>
      <c r="K57" s="276">
        <v>56.54666666666666</v>
      </c>
      <c r="L57" s="107"/>
      <c r="M57" s="307">
        <f t="shared" si="2"/>
        <v>8.0069855560478516</v>
      </c>
      <c r="N57" s="308">
        <f t="shared" si="0"/>
        <v>7.8945648647851598</v>
      </c>
      <c r="O57" s="308">
        <f t="shared" si="1"/>
        <v>10.099024103468546</v>
      </c>
      <c r="P57" s="311">
        <f t="shared" si="3"/>
        <v>8.6668581747671851</v>
      </c>
      <c r="Q57" s="107"/>
      <c r="R57" s="113">
        <f t="shared" si="4"/>
        <v>0.78491074063334365</v>
      </c>
      <c r="S57" s="96">
        <f t="shared" si="5"/>
        <v>0</v>
      </c>
    </row>
    <row r="58" spans="1:19" ht="15" x14ac:dyDescent="0.25">
      <c r="A58" s="2" t="s">
        <v>179</v>
      </c>
      <c r="B58" s="2" t="s">
        <v>179</v>
      </c>
      <c r="C58" s="267">
        <v>23.841076666666662</v>
      </c>
      <c r="D58" s="270">
        <v>54.119836666666671</v>
      </c>
      <c r="E58" s="270">
        <v>96.390466666666669</v>
      </c>
      <c r="F58" s="276">
        <v>58.117126666666671</v>
      </c>
      <c r="G58" s="107"/>
      <c r="H58" s="269">
        <v>7.2009999999999996</v>
      </c>
      <c r="I58" s="278">
        <v>7.1230000000000002</v>
      </c>
      <c r="J58" s="278">
        <v>7.1289999999999996</v>
      </c>
      <c r="K58" s="276">
        <v>7.1509999999999998</v>
      </c>
      <c r="L58" s="107"/>
      <c r="M58" s="307">
        <f t="shared" si="2"/>
        <v>3.3108008147016612</v>
      </c>
      <c r="N58" s="308">
        <f t="shared" si="0"/>
        <v>7.5978992933688989</v>
      </c>
      <c r="O58" s="308">
        <f t="shared" si="1"/>
        <v>13.520895871323702</v>
      </c>
      <c r="P58" s="311">
        <f t="shared" si="3"/>
        <v>8.1431986597980881</v>
      </c>
      <c r="Q58" s="107"/>
      <c r="R58" s="113">
        <f t="shared" si="4"/>
        <v>0.73748571423441645</v>
      </c>
      <c r="S58" s="96">
        <f t="shared" si="5"/>
        <v>0</v>
      </c>
    </row>
    <row r="59" spans="1:19" ht="15" x14ac:dyDescent="0.25">
      <c r="A59" s="2" t="s">
        <v>201</v>
      </c>
      <c r="B59" s="2" t="s">
        <v>254</v>
      </c>
      <c r="C59" s="268">
        <v>19688.302666666666</v>
      </c>
      <c r="D59" s="142">
        <v>21988.592533333336</v>
      </c>
      <c r="E59" s="142">
        <v>20931.938480000001</v>
      </c>
      <c r="F59" s="276">
        <v>20869.611226666664</v>
      </c>
      <c r="G59" s="107"/>
      <c r="H59" s="269">
        <v>767.94600000000003</v>
      </c>
      <c r="I59" s="278">
        <v>772.62400000000002</v>
      </c>
      <c r="J59" s="278">
        <v>777.904</v>
      </c>
      <c r="K59" s="276">
        <v>772.82466666666676</v>
      </c>
      <c r="L59" s="107"/>
      <c r="M59" s="307">
        <f t="shared" si="2"/>
        <v>25.637613408581679</v>
      </c>
      <c r="N59" s="308">
        <f t="shared" si="0"/>
        <v>28.459629177107281</v>
      </c>
      <c r="O59" s="308">
        <f t="shared" si="1"/>
        <v>26.908125527057326</v>
      </c>
      <c r="P59" s="311">
        <f t="shared" si="3"/>
        <v>27.001789370915429</v>
      </c>
      <c r="Q59" s="107"/>
      <c r="R59" s="113">
        <f t="shared" si="4"/>
        <v>2.4454068667300075</v>
      </c>
      <c r="S59" s="96">
        <f t="shared" si="5"/>
        <v>1</v>
      </c>
    </row>
    <row r="60" spans="1:19" ht="15" x14ac:dyDescent="0.25">
      <c r="A60" s="2" t="s">
        <v>180</v>
      </c>
      <c r="B60" s="2" t="s">
        <v>180</v>
      </c>
      <c r="C60" s="267">
        <v>78.536523333333335</v>
      </c>
      <c r="D60" s="270">
        <v>94.095943333333338</v>
      </c>
      <c r="E60" s="270">
        <v>132.14974000000001</v>
      </c>
      <c r="F60" s="276">
        <v>101.5940688888889</v>
      </c>
      <c r="G60" s="107"/>
      <c r="H60" s="269">
        <v>13.592000000000001</v>
      </c>
      <c r="I60" s="278">
        <v>13.789</v>
      </c>
      <c r="J60" s="278">
        <v>14.003</v>
      </c>
      <c r="K60" s="276">
        <v>13.794666666666666</v>
      </c>
      <c r="L60" s="107"/>
      <c r="M60" s="307">
        <f t="shared" si="2"/>
        <v>5.7781432705513049</v>
      </c>
      <c r="N60" s="308">
        <f t="shared" si="0"/>
        <v>6.8239860275098509</v>
      </c>
      <c r="O60" s="308">
        <f t="shared" si="1"/>
        <v>9.4372448760979797</v>
      </c>
      <c r="P60" s="311">
        <f t="shared" si="3"/>
        <v>7.3464580580530452</v>
      </c>
      <c r="Q60" s="107"/>
      <c r="R60" s="113">
        <f t="shared" si="4"/>
        <v>0.66532920224382341</v>
      </c>
      <c r="S60" s="96">
        <f t="shared" si="5"/>
        <v>0</v>
      </c>
    </row>
    <row r="61" spans="1:19" ht="15" x14ac:dyDescent="0.25">
      <c r="A61" s="2" t="s">
        <v>181</v>
      </c>
      <c r="B61" s="2" t="s">
        <v>181</v>
      </c>
      <c r="C61" s="267">
        <v>771.13691999999992</v>
      </c>
      <c r="D61" s="270">
        <v>724.57595333333325</v>
      </c>
      <c r="E61" s="270">
        <v>917.46532999999999</v>
      </c>
      <c r="F61" s="276">
        <v>804.39273444444427</v>
      </c>
      <c r="G61" s="107"/>
      <c r="H61" s="269">
        <v>57.042000000000002</v>
      </c>
      <c r="I61" s="278">
        <v>57.472000000000001</v>
      </c>
      <c r="J61" s="278">
        <v>57.856000000000002</v>
      </c>
      <c r="K61" s="276">
        <v>57.456666666666671</v>
      </c>
      <c r="L61" s="107"/>
      <c r="M61" s="307">
        <f t="shared" si="2"/>
        <v>13.518756705585357</v>
      </c>
      <c r="N61" s="308">
        <f t="shared" si="0"/>
        <v>12.607460212509277</v>
      </c>
      <c r="O61" s="308">
        <f t="shared" si="1"/>
        <v>15.857738696073008</v>
      </c>
      <c r="P61" s="311">
        <f t="shared" si="3"/>
        <v>13.994651871389214</v>
      </c>
      <c r="Q61" s="107"/>
      <c r="R61" s="113">
        <f t="shared" si="4"/>
        <v>1.2674203666166479</v>
      </c>
      <c r="S61" s="96">
        <f t="shared" si="5"/>
        <v>0</v>
      </c>
    </row>
    <row r="62" spans="1:19" ht="15" x14ac:dyDescent="0.25">
      <c r="A62" s="2" t="s">
        <v>182</v>
      </c>
      <c r="B62" s="2" t="s">
        <v>182</v>
      </c>
      <c r="C62" s="267">
        <v>64.300976666666656</v>
      </c>
      <c r="D62" s="270">
        <v>80.792316666666665</v>
      </c>
      <c r="E62" s="270">
        <v>79.052943333333346</v>
      </c>
      <c r="F62" s="276">
        <v>74.715412222222213</v>
      </c>
      <c r="G62" s="107"/>
      <c r="H62" s="269">
        <v>23.047999999999998</v>
      </c>
      <c r="I62" s="278">
        <v>23.366</v>
      </c>
      <c r="J62" s="278">
        <v>23.664000000000001</v>
      </c>
      <c r="K62" s="276">
        <v>23.359333333333336</v>
      </c>
      <c r="L62" s="107"/>
      <c r="M62" s="307">
        <f t="shared" si="2"/>
        <v>2.7898722954992476</v>
      </c>
      <c r="N62" s="308">
        <f t="shared" si="0"/>
        <v>3.4576870952095637</v>
      </c>
      <c r="O62" s="308">
        <f t="shared" si="1"/>
        <v>3.3406416215911654</v>
      </c>
      <c r="P62" s="311">
        <f t="shared" si="3"/>
        <v>3.1960670040999926</v>
      </c>
      <c r="Q62" s="107"/>
      <c r="R62" s="113">
        <f t="shared" si="4"/>
        <v>0.28945060236540737</v>
      </c>
      <c r="S62" s="96">
        <f t="shared" si="5"/>
        <v>1</v>
      </c>
    </row>
    <row r="63" spans="1:19" ht="15" x14ac:dyDescent="0.25">
      <c r="A63" s="2" t="s">
        <v>183</v>
      </c>
      <c r="B63" s="2" t="s">
        <v>183</v>
      </c>
      <c r="C63" s="267">
        <v>79.739409999999992</v>
      </c>
      <c r="D63" s="270">
        <v>140.49452666666664</v>
      </c>
      <c r="E63" s="270">
        <v>152.38255999999998</v>
      </c>
      <c r="F63" s="276">
        <v>124.20549888888888</v>
      </c>
      <c r="G63" s="107"/>
      <c r="H63" s="269">
        <v>3.77</v>
      </c>
      <c r="I63" s="278">
        <v>3.8050000000000002</v>
      </c>
      <c r="J63" s="278">
        <v>3.83</v>
      </c>
      <c r="K63" s="276">
        <v>3.8016666666666672</v>
      </c>
      <c r="L63" s="107"/>
      <c r="M63" s="307">
        <f t="shared" si="2"/>
        <v>21.151037135278511</v>
      </c>
      <c r="N63" s="308">
        <f t="shared" si="0"/>
        <v>36.923660096364422</v>
      </c>
      <c r="O63" s="308">
        <f t="shared" si="1"/>
        <v>39.786569190600517</v>
      </c>
      <c r="P63" s="311">
        <f t="shared" si="3"/>
        <v>32.620422140747813</v>
      </c>
      <c r="Q63" s="107"/>
      <c r="R63" s="113">
        <f t="shared" si="4"/>
        <v>2.9542562236464058</v>
      </c>
      <c r="S63" s="96">
        <f t="shared" si="5"/>
        <v>1</v>
      </c>
    </row>
    <row r="64" spans="1:19" ht="15" x14ac:dyDescent="0.25">
      <c r="A64" s="2" t="s">
        <v>184</v>
      </c>
      <c r="B64" s="2" t="s">
        <v>184</v>
      </c>
      <c r="C64" s="271">
        <v>247.13366666666667</v>
      </c>
      <c r="D64" s="272">
        <v>270.2236666666667</v>
      </c>
      <c r="E64" s="272">
        <v>233.90433333333334</v>
      </c>
      <c r="F64" s="277">
        <v>250.42055555555558</v>
      </c>
      <c r="G64" s="107"/>
      <c r="H64" s="279">
        <v>23.373000000000001</v>
      </c>
      <c r="I64" s="280">
        <v>23.547000000000001</v>
      </c>
      <c r="J64" s="280">
        <v>23.774000000000001</v>
      </c>
      <c r="K64" s="277">
        <v>23.564666666666668</v>
      </c>
      <c r="L64" s="107"/>
      <c r="M64" s="309">
        <f t="shared" si="2"/>
        <v>10.573467961608124</v>
      </c>
      <c r="N64" s="310">
        <f t="shared" si="0"/>
        <v>11.475927577469177</v>
      </c>
      <c r="O64" s="310">
        <f t="shared" si="1"/>
        <v>9.838661282633689</v>
      </c>
      <c r="P64" s="312">
        <f t="shared" si="3"/>
        <v>10.629352273903663</v>
      </c>
      <c r="Q64" s="107"/>
      <c r="R64" s="113">
        <f t="shared" si="4"/>
        <v>0.96264327828193141</v>
      </c>
      <c r="S64" s="96">
        <f t="shared" si="5"/>
        <v>0</v>
      </c>
    </row>
    <row r="65" spans="1:17" ht="15" x14ac:dyDescent="0.25">
      <c r="C65" s="112"/>
      <c r="D65" s="112"/>
      <c r="E65" s="112"/>
      <c r="F65" s="112"/>
      <c r="G65" s="107"/>
      <c r="H65" s="112"/>
      <c r="I65" s="112"/>
      <c r="J65" s="112"/>
      <c r="K65" s="112"/>
      <c r="L65" s="107"/>
      <c r="M65" s="112"/>
      <c r="N65" s="112"/>
      <c r="O65" s="112"/>
      <c r="P65" s="112"/>
      <c r="Q65" s="107"/>
    </row>
    <row r="66" spans="1:17" s="216" customFormat="1" ht="15.75" x14ac:dyDescent="0.25">
      <c r="A66" s="218" t="s">
        <v>208</v>
      </c>
      <c r="B66" s="357" t="s">
        <v>208</v>
      </c>
      <c r="C66" s="220"/>
      <c r="D66" s="220"/>
      <c r="E66" s="475">
        <f>AVERAGE(F7:F64)</f>
        <v>1776.2131460201606</v>
      </c>
      <c r="F66" s="475"/>
      <c r="G66" s="220"/>
      <c r="H66" s="220"/>
      <c r="I66" s="220"/>
      <c r="J66" s="220"/>
      <c r="K66" s="275">
        <f>AVERAGE(K7:K64)</f>
        <v>88.701660919540274</v>
      </c>
      <c r="L66" s="220"/>
      <c r="M66" s="220"/>
      <c r="N66" s="220"/>
      <c r="O66" s="463">
        <f>AVERAGE(P7:P64)</f>
        <v>11.041839187694013</v>
      </c>
      <c r="P66" s="464"/>
      <c r="Q66" s="215"/>
    </row>
    <row r="67" spans="1:17" ht="15" x14ac:dyDescent="0.25">
      <c r="Q67" s="107"/>
    </row>
    <row r="68" spans="1:17" ht="15" x14ac:dyDescent="0.25">
      <c r="A68" s="114"/>
      <c r="B68" s="114"/>
      <c r="C68" s="115"/>
      <c r="D68" s="115"/>
      <c r="E68" s="115"/>
      <c r="F68" s="115"/>
      <c r="G68" s="107"/>
      <c r="H68" s="115"/>
      <c r="I68" s="115"/>
      <c r="J68" s="115"/>
      <c r="K68" s="115"/>
      <c r="L68" s="107"/>
      <c r="M68" s="115"/>
      <c r="N68" s="115"/>
      <c r="O68" s="115"/>
      <c r="P68" s="115"/>
      <c r="Q68" s="107"/>
    </row>
    <row r="69" spans="1:17" ht="15" x14ac:dyDescent="0.25">
      <c r="A69" s="114"/>
      <c r="B69" s="114"/>
      <c r="C69" s="115"/>
      <c r="D69" s="115"/>
      <c r="E69" s="115"/>
      <c r="F69" s="115"/>
      <c r="G69" s="107"/>
      <c r="H69" s="115"/>
      <c r="I69" s="115"/>
      <c r="J69" s="115"/>
      <c r="K69" s="115"/>
      <c r="L69" s="107"/>
      <c r="M69" s="115"/>
      <c r="N69" s="115"/>
      <c r="O69" s="115"/>
      <c r="P69" s="115"/>
      <c r="Q69" s="107"/>
    </row>
    <row r="70" spans="1:17" ht="15" x14ac:dyDescent="0.25">
      <c r="A70" s="114"/>
      <c r="B70" s="114"/>
      <c r="C70" s="115"/>
      <c r="D70" s="115"/>
      <c r="E70" s="115"/>
      <c r="F70" s="115"/>
      <c r="G70" s="107"/>
      <c r="H70" s="115"/>
      <c r="I70" s="115"/>
      <c r="J70" s="115"/>
      <c r="K70" s="115"/>
      <c r="L70" s="107"/>
      <c r="M70" s="115"/>
      <c r="N70" s="115"/>
      <c r="O70" s="115"/>
      <c r="P70" s="115"/>
      <c r="Q70" s="107"/>
    </row>
    <row r="71" spans="1:17" ht="15" x14ac:dyDescent="0.25">
      <c r="A71" s="114"/>
      <c r="B71" s="114"/>
      <c r="C71" s="115"/>
      <c r="D71" s="115"/>
      <c r="E71" s="115"/>
      <c r="F71" s="115"/>
      <c r="G71" s="107"/>
      <c r="H71" s="115"/>
      <c r="I71" s="115"/>
      <c r="J71" s="115"/>
      <c r="K71" s="115"/>
      <c r="L71" s="107"/>
      <c r="M71" s="115"/>
      <c r="N71" s="115"/>
      <c r="O71" s="115"/>
      <c r="P71" s="115"/>
      <c r="Q71" s="107"/>
    </row>
    <row r="72" spans="1:17" ht="15" x14ac:dyDescent="0.25">
      <c r="A72" s="114"/>
      <c r="B72" s="114"/>
      <c r="C72" s="115"/>
      <c r="D72" s="115"/>
      <c r="E72" s="115"/>
      <c r="F72" s="115"/>
      <c r="G72" s="107"/>
      <c r="H72" s="115"/>
      <c r="I72" s="115"/>
      <c r="J72" s="115"/>
      <c r="K72" s="115"/>
      <c r="L72" s="107"/>
      <c r="M72" s="115"/>
      <c r="N72" s="115"/>
      <c r="O72" s="115"/>
      <c r="P72" s="115"/>
      <c r="Q72" s="107"/>
    </row>
    <row r="73" spans="1:17" ht="15" x14ac:dyDescent="0.25">
      <c r="A73" s="114"/>
      <c r="B73" s="114"/>
      <c r="C73" s="115"/>
      <c r="D73" s="115"/>
      <c r="E73" s="115"/>
      <c r="F73" s="115"/>
      <c r="G73" s="107"/>
      <c r="H73" s="115"/>
      <c r="I73" s="115"/>
      <c r="J73" s="115"/>
      <c r="K73" s="115"/>
      <c r="L73" s="107"/>
      <c r="M73" s="115"/>
      <c r="N73" s="115"/>
      <c r="O73" s="115"/>
      <c r="P73" s="115"/>
      <c r="Q73" s="107"/>
    </row>
    <row r="74" spans="1:17" ht="15" x14ac:dyDescent="0.25">
      <c r="A74" s="114"/>
      <c r="B74" s="114"/>
      <c r="C74" s="115"/>
      <c r="D74" s="115"/>
      <c r="E74" s="115"/>
      <c r="F74" s="115"/>
      <c r="G74" s="107"/>
      <c r="H74" s="115"/>
      <c r="I74" s="115"/>
      <c r="J74" s="115"/>
      <c r="K74" s="115"/>
      <c r="L74" s="107"/>
      <c r="M74" s="115"/>
      <c r="N74" s="115"/>
      <c r="O74" s="115"/>
      <c r="P74" s="115"/>
      <c r="Q74" s="107"/>
    </row>
    <row r="75" spans="1:17" ht="15" x14ac:dyDescent="0.25">
      <c r="A75" s="114"/>
      <c r="B75" s="114"/>
      <c r="C75" s="115"/>
      <c r="D75" s="115"/>
      <c r="E75" s="115"/>
      <c r="F75" s="115"/>
      <c r="G75" s="107"/>
      <c r="H75" s="115"/>
      <c r="I75" s="115"/>
      <c r="J75" s="115"/>
      <c r="K75" s="115"/>
      <c r="L75" s="107"/>
      <c r="M75" s="115"/>
      <c r="N75" s="115"/>
      <c r="O75" s="115"/>
      <c r="P75" s="115"/>
      <c r="Q75" s="107"/>
    </row>
    <row r="76" spans="1:17" ht="15" x14ac:dyDescent="0.25">
      <c r="A76" s="114"/>
      <c r="B76" s="114"/>
      <c r="C76" s="115"/>
      <c r="D76" s="115"/>
      <c r="E76" s="115"/>
      <c r="F76" s="115"/>
      <c r="G76" s="107"/>
      <c r="H76" s="115"/>
      <c r="I76" s="115"/>
      <c r="J76" s="115"/>
      <c r="K76" s="115"/>
      <c r="L76" s="107"/>
      <c r="M76" s="115"/>
      <c r="N76" s="115"/>
      <c r="O76" s="115"/>
      <c r="P76" s="115"/>
      <c r="Q76" s="107"/>
    </row>
    <row r="77" spans="1:17" ht="15" x14ac:dyDescent="0.25">
      <c r="A77" s="114"/>
      <c r="B77" s="114"/>
      <c r="C77" s="115"/>
      <c r="D77" s="115"/>
      <c r="E77" s="115"/>
      <c r="F77" s="115"/>
      <c r="G77" s="107"/>
      <c r="H77" s="115"/>
      <c r="I77" s="115"/>
      <c r="J77" s="115"/>
      <c r="K77" s="115"/>
      <c r="L77" s="107"/>
      <c r="M77" s="115"/>
      <c r="N77" s="115"/>
      <c r="O77" s="115"/>
      <c r="P77" s="115"/>
      <c r="Q77" s="107"/>
    </row>
    <row r="78" spans="1:17" ht="15" x14ac:dyDescent="0.25">
      <c r="A78" s="114"/>
      <c r="B78" s="114"/>
      <c r="C78" s="115"/>
      <c r="D78" s="115"/>
      <c r="E78" s="115"/>
      <c r="F78" s="115"/>
      <c r="G78" s="107"/>
      <c r="H78" s="115"/>
      <c r="I78" s="115"/>
      <c r="J78" s="115"/>
      <c r="K78" s="115"/>
      <c r="L78" s="107"/>
      <c r="M78" s="115"/>
      <c r="N78" s="115"/>
      <c r="O78" s="115"/>
      <c r="P78" s="115"/>
      <c r="Q78" s="107"/>
    </row>
    <row r="79" spans="1:17" ht="15" x14ac:dyDescent="0.25">
      <c r="A79" s="114"/>
      <c r="B79" s="114"/>
      <c r="C79" s="115"/>
      <c r="D79" s="115"/>
      <c r="E79" s="115"/>
      <c r="F79" s="115"/>
      <c r="G79" s="107"/>
      <c r="H79" s="115"/>
      <c r="I79" s="115"/>
      <c r="J79" s="115"/>
      <c r="K79" s="115"/>
      <c r="L79" s="107"/>
      <c r="M79" s="115"/>
      <c r="N79" s="115"/>
      <c r="O79" s="115"/>
      <c r="P79" s="115"/>
      <c r="Q79" s="107"/>
    </row>
    <row r="80" spans="1:17" s="102" customFormat="1" ht="15" x14ac:dyDescent="0.25">
      <c r="A80" s="114"/>
      <c r="B80" s="114"/>
      <c r="C80" s="115"/>
      <c r="D80" s="115"/>
      <c r="E80" s="115"/>
      <c r="F80" s="115"/>
      <c r="G80" s="116"/>
      <c r="H80" s="115"/>
      <c r="I80" s="115"/>
      <c r="J80" s="115"/>
      <c r="K80" s="115"/>
      <c r="L80" s="116"/>
      <c r="M80" s="115"/>
      <c r="N80" s="115"/>
      <c r="O80" s="115"/>
      <c r="P80" s="115"/>
      <c r="Q80" s="116"/>
    </row>
    <row r="81" spans="1:17" s="102" customFormat="1" ht="15" x14ac:dyDescent="0.25">
      <c r="A81" s="114"/>
      <c r="B81" s="114"/>
      <c r="C81" s="115"/>
      <c r="D81" s="115"/>
      <c r="E81" s="115"/>
      <c r="F81" s="115"/>
      <c r="G81" s="116"/>
      <c r="H81" s="115"/>
      <c r="I81" s="115"/>
      <c r="J81" s="115"/>
      <c r="K81" s="115"/>
      <c r="L81" s="116"/>
      <c r="M81" s="115"/>
      <c r="N81" s="115"/>
      <c r="O81" s="115"/>
      <c r="P81" s="115"/>
      <c r="Q81" s="116"/>
    </row>
    <row r="82" spans="1:17" s="102" customFormat="1" ht="15" x14ac:dyDescent="0.25">
      <c r="A82" s="114"/>
      <c r="B82" s="114"/>
      <c r="C82" s="115"/>
      <c r="D82" s="115"/>
      <c r="E82" s="115"/>
      <c r="F82" s="115"/>
      <c r="G82" s="116"/>
      <c r="H82" s="115"/>
      <c r="I82" s="115"/>
      <c r="J82" s="115"/>
      <c r="K82" s="115"/>
      <c r="L82" s="116"/>
      <c r="M82" s="115"/>
      <c r="N82" s="115"/>
      <c r="O82" s="115"/>
      <c r="P82" s="115"/>
      <c r="Q82" s="116"/>
    </row>
    <row r="83" spans="1:17" s="102" customFormat="1" ht="15" x14ac:dyDescent="0.25">
      <c r="A83" s="114"/>
      <c r="B83" s="114"/>
      <c r="C83" s="115"/>
      <c r="D83" s="115"/>
      <c r="E83" s="115"/>
      <c r="F83" s="115"/>
      <c r="G83" s="116"/>
      <c r="H83" s="115"/>
      <c r="I83" s="115"/>
      <c r="J83" s="115"/>
      <c r="K83" s="115"/>
      <c r="L83" s="116"/>
      <c r="M83" s="115"/>
      <c r="N83" s="115"/>
      <c r="O83" s="115"/>
      <c r="P83" s="115"/>
      <c r="Q83" s="116"/>
    </row>
    <row r="84" spans="1:17" ht="15" x14ac:dyDescent="0.25">
      <c r="A84" s="110"/>
      <c r="B84" s="110"/>
      <c r="C84" s="115"/>
      <c r="D84" s="115"/>
      <c r="E84" s="115"/>
      <c r="F84" s="115"/>
      <c r="H84" s="115"/>
      <c r="I84" s="115"/>
      <c r="J84" s="115"/>
      <c r="K84" s="115"/>
      <c r="M84" s="115"/>
      <c r="N84" s="115"/>
      <c r="O84" s="115"/>
      <c r="P84" s="115"/>
    </row>
    <row r="85" spans="1:17" ht="15" x14ac:dyDescent="0.25">
      <c r="A85" s="110"/>
      <c r="B85" s="110"/>
      <c r="C85" s="115"/>
      <c r="D85" s="115"/>
      <c r="E85" s="115"/>
      <c r="F85" s="115"/>
      <c r="G85" s="110"/>
      <c r="H85" s="115"/>
      <c r="I85" s="115"/>
      <c r="J85" s="115"/>
      <c r="K85" s="115"/>
      <c r="L85" s="110"/>
      <c r="M85" s="115"/>
      <c r="N85" s="115"/>
      <c r="O85" s="115"/>
      <c r="P85" s="115"/>
      <c r="Q85" s="110"/>
    </row>
    <row r="87" spans="1:17" ht="15" x14ac:dyDescent="0.25">
      <c r="A87" s="117"/>
      <c r="B87" s="117"/>
      <c r="C87" s="118"/>
      <c r="D87" s="118"/>
      <c r="E87" s="118"/>
      <c r="F87" s="118"/>
      <c r="G87" s="119"/>
      <c r="H87" s="118"/>
      <c r="I87" s="118"/>
      <c r="J87" s="118"/>
      <c r="K87" s="118"/>
      <c r="L87" s="119"/>
      <c r="M87" s="118"/>
      <c r="N87" s="118"/>
      <c r="O87" s="118"/>
      <c r="P87" s="118"/>
      <c r="Q87" s="119"/>
    </row>
    <row r="88" spans="1:17" ht="15" x14ac:dyDescent="0.25">
      <c r="A88" s="117"/>
      <c r="B88" s="117"/>
      <c r="C88" s="118"/>
      <c r="D88" s="118"/>
      <c r="E88" s="118"/>
      <c r="F88" s="118"/>
      <c r="G88" s="119"/>
      <c r="H88" s="118"/>
      <c r="I88" s="118"/>
      <c r="J88" s="118"/>
      <c r="K88" s="118"/>
      <c r="L88" s="119"/>
      <c r="M88" s="118"/>
      <c r="N88" s="118"/>
      <c r="O88" s="118"/>
      <c r="P88" s="118"/>
      <c r="Q88" s="119"/>
    </row>
    <row r="90" spans="1:17" ht="15" x14ac:dyDescent="0.25">
      <c r="A90" s="117"/>
      <c r="B90" s="117"/>
    </row>
  </sheetData>
  <mergeCells count="9">
    <mergeCell ref="O66:P66"/>
    <mergeCell ref="A1:P1"/>
    <mergeCell ref="A3:P3"/>
    <mergeCell ref="C5:F5"/>
    <mergeCell ref="H5:K5"/>
    <mergeCell ref="M5:P5"/>
    <mergeCell ref="A5:A6"/>
    <mergeCell ref="E66:F66"/>
    <mergeCell ref="B5:B6"/>
  </mergeCells>
  <printOptions horizontalCentered="1"/>
  <pageMargins left="0.7" right="0.7" top="0.75" bottom="0.75" header="0.3" footer="0.3"/>
  <pageSetup scale="4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B7EA2-9BA2-4DC9-A00A-3FE9D3D36012}">
  <sheetPr>
    <tabColor theme="5" tint="0.59999389629810485"/>
  </sheetPr>
  <dimension ref="E6"/>
  <sheetViews>
    <sheetView workbookViewId="0">
      <selection activeCell="I26" sqref="I26"/>
    </sheetView>
  </sheetViews>
  <sheetFormatPr defaultRowHeight="15" x14ac:dyDescent="0.25"/>
  <sheetData>
    <row r="6" spans="5:5" x14ac:dyDescent="0.25">
      <c r="E6" t="s">
        <v>291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9CAEF-3FF6-481F-8BA4-8FC7CC4E0C51}">
  <sheetPr>
    <tabColor theme="5" tint="0.59999389629810485"/>
    <pageSetUpPr fitToPage="1"/>
  </sheetPr>
  <dimension ref="A1:AL97"/>
  <sheetViews>
    <sheetView showGridLines="0" zoomScale="80" zoomScaleNormal="80" workbookViewId="0">
      <selection activeCell="E66" sqref="E66"/>
    </sheetView>
  </sheetViews>
  <sheetFormatPr defaultColWidth="8.7109375" defaultRowHeight="15" x14ac:dyDescent="0.25"/>
  <cols>
    <col min="1" max="1" width="8.7109375" style="70"/>
    <col min="2" max="2" width="41" style="70" customWidth="1"/>
    <col min="3" max="4" width="18.7109375" style="341" customWidth="1"/>
    <col min="5" max="5" width="15.7109375" style="71" customWidth="1"/>
    <col min="6" max="6" width="4.7109375" style="70" customWidth="1"/>
    <col min="7" max="7" width="10.7109375" style="70" customWidth="1"/>
    <col min="8" max="9" width="8.7109375" style="389"/>
    <col min="10" max="10" width="18.7109375" style="389" customWidth="1"/>
    <col min="11" max="17" width="8.7109375" style="389"/>
    <col min="18" max="18" width="15.7109375" style="389" customWidth="1"/>
    <col min="19" max="19" width="15.140625" style="390" customWidth="1"/>
    <col min="20" max="20" width="53.7109375" style="389" customWidth="1"/>
    <col min="21" max="21" width="14.5703125" style="389" customWidth="1"/>
    <col min="22" max="29" width="8.7109375" style="389"/>
    <col min="30" max="30" width="43" style="389" customWidth="1"/>
    <col min="31" max="38" width="8.7109375" style="389"/>
    <col min="39" max="16384" width="8.7109375" style="70"/>
  </cols>
  <sheetData>
    <row r="1" spans="2:38" ht="21" x14ac:dyDescent="0.35">
      <c r="B1" s="476" t="s">
        <v>309</v>
      </c>
      <c r="C1" s="476"/>
      <c r="D1" s="476"/>
      <c r="E1" s="476"/>
    </row>
    <row r="3" spans="2:38" ht="26.25" x14ac:dyDescent="0.4">
      <c r="B3" s="477" t="s">
        <v>188</v>
      </c>
      <c r="C3" s="477"/>
      <c r="D3" s="477"/>
      <c r="E3" s="477"/>
      <c r="F3" s="477"/>
    </row>
    <row r="4" spans="2:38" x14ac:dyDescent="0.25">
      <c r="E4" s="123"/>
    </row>
    <row r="5" spans="2:38" s="81" customFormat="1" ht="57" customHeight="1" x14ac:dyDescent="0.25">
      <c r="B5" s="338" t="s">
        <v>133</v>
      </c>
      <c r="C5" s="340" t="s">
        <v>242</v>
      </c>
      <c r="D5" s="340" t="s">
        <v>243</v>
      </c>
      <c r="E5" s="339" t="s">
        <v>244</v>
      </c>
      <c r="F5" s="72"/>
      <c r="G5" s="72"/>
      <c r="H5" s="389"/>
      <c r="I5" s="389"/>
      <c r="J5" s="389"/>
      <c r="K5" s="389"/>
      <c r="L5" s="389"/>
      <c r="M5" s="389"/>
      <c r="N5" s="389"/>
      <c r="O5" s="389"/>
      <c r="P5" s="391"/>
      <c r="Q5" s="391"/>
      <c r="R5" s="391"/>
      <c r="S5" s="392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391"/>
      <c r="AL5" s="391"/>
    </row>
    <row r="6" spans="2:38" ht="17.25" customHeight="1" x14ac:dyDescent="0.25">
      <c r="B6" s="316" t="s">
        <v>194</v>
      </c>
      <c r="C6" s="323">
        <v>19409514.896666668</v>
      </c>
      <c r="D6" s="323">
        <v>33240313.602185074</v>
      </c>
      <c r="E6" s="325">
        <v>-0.53800000000000003</v>
      </c>
      <c r="F6" s="75"/>
      <c r="G6" s="330"/>
      <c r="T6" s="304"/>
    </row>
    <row r="7" spans="2:38" ht="18" customHeight="1" x14ac:dyDescent="0.25">
      <c r="B7" s="120" t="s">
        <v>195</v>
      </c>
      <c r="C7" s="342">
        <v>172824.37666666668</v>
      </c>
      <c r="D7" s="342">
        <v>308054.25347070012</v>
      </c>
      <c r="E7" s="326">
        <v>-0.57799999999999996</v>
      </c>
      <c r="F7" s="75"/>
      <c r="G7" s="76"/>
      <c r="T7" s="304"/>
    </row>
    <row r="8" spans="2:38" ht="18" customHeight="1" x14ac:dyDescent="0.25">
      <c r="B8" s="120" t="s">
        <v>134</v>
      </c>
      <c r="C8" s="342">
        <v>137108.02000000002</v>
      </c>
      <c r="D8" s="342">
        <v>170335.3400027866</v>
      </c>
      <c r="E8" s="326">
        <v>-0.217</v>
      </c>
      <c r="F8" s="75"/>
      <c r="G8" s="76"/>
      <c r="T8" s="304"/>
    </row>
    <row r="9" spans="2:38" ht="18" customHeight="1" x14ac:dyDescent="0.25">
      <c r="B9" s="120" t="s">
        <v>245</v>
      </c>
      <c r="C9" s="342">
        <v>1001120.2433333334</v>
      </c>
      <c r="D9" s="342">
        <v>844609.92648274382</v>
      </c>
      <c r="E9" s="326">
        <v>0.17</v>
      </c>
      <c r="F9" s="75"/>
      <c r="G9" s="76"/>
      <c r="T9" s="304"/>
    </row>
    <row r="10" spans="2:38" ht="18" customHeight="1" x14ac:dyDescent="0.25">
      <c r="B10" s="120" t="s">
        <v>136</v>
      </c>
      <c r="C10" s="342">
        <v>978892.36666666658</v>
      </c>
      <c r="D10" s="342">
        <v>728087.83571158652</v>
      </c>
      <c r="E10" s="326">
        <v>0.29599999999999999</v>
      </c>
      <c r="F10" s="75"/>
      <c r="G10" s="76"/>
      <c r="T10" s="304"/>
    </row>
    <row r="11" spans="2:38" ht="18" customHeight="1" x14ac:dyDescent="0.25">
      <c r="B11" s="120" t="s">
        <v>137</v>
      </c>
      <c r="C11" s="342">
        <v>819300.95000000019</v>
      </c>
      <c r="D11" s="342">
        <v>1574119.7036253121</v>
      </c>
      <c r="E11" s="326">
        <v>-0.65300000000000002</v>
      </c>
      <c r="F11" s="75"/>
      <c r="G11" s="76"/>
      <c r="T11" s="304"/>
    </row>
    <row r="12" spans="2:38" ht="18" customHeight="1" x14ac:dyDescent="0.25">
      <c r="B12" s="120" t="s">
        <v>138</v>
      </c>
      <c r="C12" s="342">
        <v>445938.71333333326</v>
      </c>
      <c r="D12" s="342">
        <v>643023.66559360921</v>
      </c>
      <c r="E12" s="326">
        <v>-0.36599999999999999</v>
      </c>
      <c r="F12" s="75"/>
      <c r="G12" s="76"/>
      <c r="T12" s="304"/>
    </row>
    <row r="13" spans="2:38" ht="18" customHeight="1" x14ac:dyDescent="0.25">
      <c r="B13" s="120" t="s">
        <v>139</v>
      </c>
      <c r="C13" s="342">
        <v>249357.67333333334</v>
      </c>
      <c r="D13" s="342">
        <v>288267.33752330038</v>
      </c>
      <c r="E13" s="326">
        <v>-0.14499999999999999</v>
      </c>
      <c r="F13" s="75"/>
      <c r="G13" s="76"/>
      <c r="T13" s="304"/>
    </row>
    <row r="14" spans="2:38" ht="18" customHeight="1" x14ac:dyDescent="0.25">
      <c r="B14" s="120" t="s">
        <v>140</v>
      </c>
      <c r="C14" s="342">
        <v>77937.146666666667</v>
      </c>
      <c r="D14" s="342">
        <v>105520.23018936007</v>
      </c>
      <c r="E14" s="326">
        <v>-0.30299999999999999</v>
      </c>
      <c r="F14" s="75"/>
      <c r="G14" s="76"/>
      <c r="T14" s="304"/>
    </row>
    <row r="15" spans="2:38" ht="18" customHeight="1" x14ac:dyDescent="0.25">
      <c r="B15" s="120" t="s">
        <v>141</v>
      </c>
      <c r="C15" s="342">
        <v>192218.17666666667</v>
      </c>
      <c r="D15" s="342">
        <v>141546.89331358208</v>
      </c>
      <c r="E15" s="326">
        <v>0.30599999999999999</v>
      </c>
      <c r="F15" s="75"/>
      <c r="G15" s="76"/>
      <c r="T15" s="304"/>
    </row>
    <row r="16" spans="2:38" ht="18" customHeight="1" x14ac:dyDescent="0.25">
      <c r="B16" s="120" t="s">
        <v>142</v>
      </c>
      <c r="C16" s="342">
        <v>309442.63</v>
      </c>
      <c r="D16" s="342">
        <v>341303.70501610148</v>
      </c>
      <c r="E16" s="326">
        <v>-9.8000000000000004E-2</v>
      </c>
      <c r="F16" s="75"/>
      <c r="G16" s="76"/>
      <c r="T16" s="304"/>
    </row>
    <row r="17" spans="2:20" ht="18" customHeight="1" x14ac:dyDescent="0.25">
      <c r="B17" s="120" t="s">
        <v>143</v>
      </c>
      <c r="C17" s="342">
        <v>4460702.04</v>
      </c>
      <c r="D17" s="342">
        <v>3408615.3793221624</v>
      </c>
      <c r="E17" s="326">
        <v>0.26900000000000002</v>
      </c>
      <c r="F17" s="75"/>
      <c r="G17" s="76"/>
      <c r="T17" s="304"/>
    </row>
    <row r="18" spans="2:20" ht="18" customHeight="1" x14ac:dyDescent="0.25">
      <c r="B18" s="120" t="s">
        <v>246</v>
      </c>
      <c r="C18" s="342">
        <v>1438423.8666666667</v>
      </c>
      <c r="D18" s="342">
        <v>1196676.3157588027</v>
      </c>
      <c r="E18" s="326">
        <v>0.184</v>
      </c>
      <c r="F18" s="75"/>
      <c r="G18" s="76"/>
      <c r="T18" s="304"/>
    </row>
    <row r="19" spans="2:20" ht="18" customHeight="1" x14ac:dyDescent="0.25">
      <c r="B19" s="120" t="s">
        <v>144</v>
      </c>
      <c r="C19" s="342">
        <v>2188627.39</v>
      </c>
      <c r="D19" s="342">
        <v>1093380.8408420053</v>
      </c>
      <c r="E19" s="326">
        <v>0.69399999999999995</v>
      </c>
      <c r="F19" s="75"/>
      <c r="G19" s="76"/>
      <c r="T19" s="304"/>
    </row>
    <row r="20" spans="2:20" ht="18" customHeight="1" x14ac:dyDescent="0.25">
      <c r="B20" s="120" t="s">
        <v>197</v>
      </c>
      <c r="C20" s="342">
        <v>1434724.3866666667</v>
      </c>
      <c r="D20" s="342">
        <v>1979754.3388559313</v>
      </c>
      <c r="E20" s="326">
        <v>-0.32200000000000001</v>
      </c>
      <c r="F20" s="75"/>
      <c r="G20" s="76"/>
      <c r="T20" s="304"/>
    </row>
    <row r="21" spans="2:20" ht="18" customHeight="1" x14ac:dyDescent="0.25">
      <c r="B21" s="120" t="s">
        <v>145</v>
      </c>
      <c r="C21" s="342">
        <v>1275736.3766666667</v>
      </c>
      <c r="D21" s="342">
        <v>618488.65023872862</v>
      </c>
      <c r="E21" s="326">
        <v>0.72399999999999998</v>
      </c>
      <c r="F21" s="75"/>
      <c r="G21" s="76"/>
      <c r="T21" s="304"/>
    </row>
    <row r="22" spans="2:20" ht="18" customHeight="1" x14ac:dyDescent="0.25">
      <c r="B22" s="120" t="s">
        <v>247</v>
      </c>
      <c r="C22" s="342">
        <v>186173.96333333332</v>
      </c>
      <c r="D22" s="342">
        <v>198478.64715696985</v>
      </c>
      <c r="E22" s="326">
        <v>-6.4000000000000001E-2</v>
      </c>
      <c r="F22" s="75"/>
      <c r="G22" s="76"/>
      <c r="T22" s="304"/>
    </row>
    <row r="23" spans="2:20" ht="18" customHeight="1" x14ac:dyDescent="0.25">
      <c r="B23" s="120" t="s">
        <v>147</v>
      </c>
      <c r="C23" s="342">
        <v>666785.33666666667</v>
      </c>
      <c r="D23" s="342">
        <v>676185.98235645052</v>
      </c>
      <c r="E23" s="326">
        <v>-1.4E-2</v>
      </c>
      <c r="F23" s="75"/>
      <c r="G23" s="76"/>
      <c r="T23" s="304"/>
    </row>
    <row r="24" spans="2:20" ht="18" customHeight="1" x14ac:dyDescent="0.25">
      <c r="B24" s="120" t="s">
        <v>148</v>
      </c>
      <c r="C24" s="342">
        <v>581357.64</v>
      </c>
      <c r="D24" s="342">
        <v>566437.14826413104</v>
      </c>
      <c r="E24" s="326">
        <v>2.5999999999999999E-2</v>
      </c>
      <c r="F24" s="75"/>
      <c r="G24" s="76"/>
      <c r="T24" s="304"/>
    </row>
    <row r="25" spans="2:20" ht="18" customHeight="1" x14ac:dyDescent="0.25">
      <c r="B25" s="120" t="s">
        <v>149</v>
      </c>
      <c r="C25" s="342">
        <v>180647.65</v>
      </c>
      <c r="D25" s="342">
        <v>241422.48510720464</v>
      </c>
      <c r="E25" s="326">
        <v>-0.28999999999999998</v>
      </c>
      <c r="F25" s="75"/>
      <c r="G25" s="76"/>
      <c r="T25" s="304"/>
    </row>
    <row r="26" spans="2:20" ht="18" customHeight="1" x14ac:dyDescent="0.25">
      <c r="B26" s="120" t="s">
        <v>150</v>
      </c>
      <c r="C26" s="342">
        <v>1683410.4166666665</v>
      </c>
      <c r="D26" s="342">
        <v>973187.75111202628</v>
      </c>
      <c r="E26" s="326">
        <v>0.54800000000000004</v>
      </c>
      <c r="F26" s="75"/>
      <c r="G26" s="76"/>
      <c r="T26" s="304"/>
    </row>
    <row r="27" spans="2:20" ht="18" customHeight="1" x14ac:dyDescent="0.25">
      <c r="B27" s="120" t="s">
        <v>151</v>
      </c>
      <c r="C27" s="342">
        <v>449469.01666666666</v>
      </c>
      <c r="D27" s="342">
        <v>380340.50721144152</v>
      </c>
      <c r="E27" s="326">
        <v>0.16700000000000001</v>
      </c>
      <c r="F27" s="75"/>
      <c r="G27" s="76"/>
      <c r="T27" s="304"/>
    </row>
    <row r="28" spans="2:20" ht="18" customHeight="1" x14ac:dyDescent="0.25">
      <c r="B28" s="120" t="s">
        <v>152</v>
      </c>
      <c r="C28" s="342">
        <v>395928.02333333332</v>
      </c>
      <c r="D28" s="342">
        <v>574920.88238327892</v>
      </c>
      <c r="E28" s="326">
        <v>-0.373</v>
      </c>
      <c r="F28" s="75"/>
      <c r="G28" s="76"/>
      <c r="T28" s="304"/>
    </row>
    <row r="29" spans="2:20" ht="18" customHeight="1" x14ac:dyDescent="0.25">
      <c r="B29" s="120" t="s">
        <v>248</v>
      </c>
      <c r="C29" s="342">
        <v>207090.82</v>
      </c>
      <c r="D29" s="342">
        <v>170742.64809968672</v>
      </c>
      <c r="E29" s="326">
        <v>0.193</v>
      </c>
      <c r="F29" s="75"/>
      <c r="G29" s="76"/>
      <c r="T29" s="304"/>
    </row>
    <row r="30" spans="2:20" ht="18" customHeight="1" x14ac:dyDescent="0.25">
      <c r="B30" s="120" t="s">
        <v>249</v>
      </c>
      <c r="C30" s="342">
        <v>44220101.170000002</v>
      </c>
      <c r="D30" s="342">
        <v>21740556.151367337</v>
      </c>
      <c r="E30" s="326">
        <v>0.71</v>
      </c>
      <c r="F30" s="75"/>
      <c r="G30" s="76"/>
      <c r="T30" s="304"/>
    </row>
    <row r="31" spans="2:20" ht="18" customHeight="1" x14ac:dyDescent="0.25">
      <c r="B31" s="120" t="s">
        <v>154</v>
      </c>
      <c r="C31" s="342">
        <v>144241.31333333332</v>
      </c>
      <c r="D31" s="342">
        <v>112898.33054796729</v>
      </c>
      <c r="E31" s="326">
        <v>0.245</v>
      </c>
      <c r="F31" s="75"/>
      <c r="G31" s="76"/>
      <c r="T31" s="304"/>
    </row>
    <row r="32" spans="2:20" ht="18" customHeight="1" x14ac:dyDescent="0.25">
      <c r="B32" s="120" t="s">
        <v>155</v>
      </c>
      <c r="C32" s="342">
        <v>235058.84333333335</v>
      </c>
      <c r="D32" s="342">
        <v>223148.14538303367</v>
      </c>
      <c r="E32" s="326">
        <v>5.1999999999999998E-2</v>
      </c>
      <c r="F32" s="75"/>
      <c r="G32" s="76"/>
      <c r="T32" s="304"/>
    </row>
    <row r="33" spans="1:20" ht="18" customHeight="1" x14ac:dyDescent="0.25">
      <c r="B33" s="120" t="s">
        <v>199</v>
      </c>
      <c r="C33" s="342">
        <v>8458627.8000000007</v>
      </c>
      <c r="D33" s="342">
        <v>7808297.5901804268</v>
      </c>
      <c r="E33" s="326">
        <v>0.08</v>
      </c>
      <c r="F33" s="75"/>
      <c r="G33" s="76"/>
      <c r="T33" s="304"/>
    </row>
    <row r="34" spans="1:20" ht="18" customHeight="1" x14ac:dyDescent="0.25">
      <c r="B34" s="120" t="s">
        <v>156</v>
      </c>
      <c r="C34" s="342">
        <v>371335.50999999995</v>
      </c>
      <c r="D34" s="342">
        <v>386876.68295730441</v>
      </c>
      <c r="E34" s="326">
        <v>-4.1000000000000002E-2</v>
      </c>
      <c r="F34" s="75"/>
      <c r="G34" s="76"/>
      <c r="T34" s="304"/>
    </row>
    <row r="35" spans="1:20" ht="18" customHeight="1" x14ac:dyDescent="0.25">
      <c r="A35" s="71"/>
      <c r="B35" s="120" t="s">
        <v>157</v>
      </c>
      <c r="C35" s="342">
        <v>345235.52333333326</v>
      </c>
      <c r="D35" s="342">
        <v>900749.19906622276</v>
      </c>
      <c r="E35" s="326">
        <v>-0.95899999999999996</v>
      </c>
      <c r="F35" s="75"/>
      <c r="G35" s="76"/>
      <c r="T35" s="304"/>
    </row>
    <row r="36" spans="1:20" ht="18" customHeight="1" x14ac:dyDescent="0.25">
      <c r="A36" s="71"/>
      <c r="B36" s="120" t="s">
        <v>158</v>
      </c>
      <c r="C36" s="342">
        <v>2103213.9633333334</v>
      </c>
      <c r="D36" s="342">
        <v>1813877.1633592451</v>
      </c>
      <c r="E36" s="326">
        <v>0.14799999999999999</v>
      </c>
      <c r="F36" s="75"/>
      <c r="G36" s="76"/>
      <c r="T36" s="304"/>
    </row>
    <row r="37" spans="1:20" ht="18" customHeight="1" x14ac:dyDescent="0.25">
      <c r="A37" s="71"/>
      <c r="B37" s="120" t="s">
        <v>159</v>
      </c>
      <c r="C37" s="342">
        <v>221582.58333333334</v>
      </c>
      <c r="D37" s="342">
        <v>320472.143465225</v>
      </c>
      <c r="E37" s="326">
        <v>-0.36899999999999999</v>
      </c>
      <c r="F37" s="75"/>
      <c r="G37" s="76"/>
      <c r="T37" s="304"/>
    </row>
    <row r="38" spans="1:20" ht="18" customHeight="1" x14ac:dyDescent="0.25">
      <c r="A38" s="71"/>
      <c r="B38" s="120" t="s">
        <v>160</v>
      </c>
      <c r="C38" s="342">
        <v>476291.87333333335</v>
      </c>
      <c r="D38" s="342">
        <v>354259.90745351318</v>
      </c>
      <c r="E38" s="326">
        <v>0.29599999999999999</v>
      </c>
      <c r="F38" s="75"/>
      <c r="G38" s="76"/>
      <c r="T38" s="304"/>
    </row>
    <row r="39" spans="1:20" ht="18" customHeight="1" x14ac:dyDescent="0.25">
      <c r="A39" s="71"/>
      <c r="B39" s="120" t="s">
        <v>161</v>
      </c>
      <c r="C39" s="342">
        <v>1814441.176666667</v>
      </c>
      <c r="D39" s="342">
        <v>3227724.9159354591</v>
      </c>
      <c r="E39" s="326">
        <v>-0.57599999999999996</v>
      </c>
      <c r="F39" s="75"/>
      <c r="G39" s="76"/>
      <c r="T39" s="304"/>
    </row>
    <row r="40" spans="1:20" ht="18" customHeight="1" x14ac:dyDescent="0.25">
      <c r="A40" s="71"/>
      <c r="B40" s="120" t="s">
        <v>162</v>
      </c>
      <c r="C40" s="342">
        <v>1515937</v>
      </c>
      <c r="D40" s="342">
        <v>886950.35271847143</v>
      </c>
      <c r="E40" s="326">
        <v>0.53600000000000003</v>
      </c>
      <c r="F40" s="75"/>
      <c r="G40" s="76"/>
      <c r="T40" s="304"/>
    </row>
    <row r="41" spans="1:20" ht="18" customHeight="1" x14ac:dyDescent="0.25">
      <c r="A41" s="71"/>
      <c r="B41" s="120" t="s">
        <v>250</v>
      </c>
      <c r="C41" s="342">
        <v>808921.78666666662</v>
      </c>
      <c r="D41" s="342">
        <v>1055428.6147996678</v>
      </c>
      <c r="E41" s="326">
        <v>-0.26600000000000001</v>
      </c>
      <c r="F41" s="75"/>
      <c r="G41" s="76"/>
      <c r="T41" s="304"/>
    </row>
    <row r="42" spans="1:20" ht="18" customHeight="1" x14ac:dyDescent="0.25">
      <c r="A42" s="71"/>
      <c r="B42" s="120" t="s">
        <v>164</v>
      </c>
      <c r="C42" s="342">
        <v>3048306.5533333332</v>
      </c>
      <c r="D42" s="342">
        <v>1017741.7558581023</v>
      </c>
      <c r="E42" s="326">
        <v>1.097</v>
      </c>
      <c r="F42" s="75"/>
      <c r="G42" s="76"/>
      <c r="T42" s="304"/>
    </row>
    <row r="43" spans="1:20" ht="18" customHeight="1" x14ac:dyDescent="0.25">
      <c r="A43" s="71"/>
      <c r="B43" s="120" t="s">
        <v>165</v>
      </c>
      <c r="C43" s="342">
        <v>306746.94</v>
      </c>
      <c r="D43" s="342">
        <v>355321.53359628125</v>
      </c>
      <c r="E43" s="326">
        <v>-0.14699999999999999</v>
      </c>
      <c r="F43" s="75"/>
      <c r="G43" s="76"/>
      <c r="T43" s="304"/>
    </row>
    <row r="44" spans="1:20" ht="18" customHeight="1" x14ac:dyDescent="0.25">
      <c r="A44" s="71"/>
      <c r="B44" s="120" t="s">
        <v>166</v>
      </c>
      <c r="C44" s="342">
        <v>438677.77666666667</v>
      </c>
      <c r="D44" s="342">
        <v>649865.32534407615</v>
      </c>
      <c r="E44" s="326">
        <v>-0.39300000000000002</v>
      </c>
      <c r="F44" s="75"/>
      <c r="G44" s="76"/>
      <c r="T44" s="304"/>
    </row>
    <row r="45" spans="1:20" ht="18" customHeight="1" x14ac:dyDescent="0.25">
      <c r="A45" s="71"/>
      <c r="B45" s="120" t="s">
        <v>167</v>
      </c>
      <c r="C45" s="342">
        <v>242500.80333333334</v>
      </c>
      <c r="D45" s="342">
        <v>217675.41322854959</v>
      </c>
      <c r="E45" s="326">
        <v>0.108</v>
      </c>
      <c r="F45" s="75"/>
      <c r="G45" s="76"/>
      <c r="T45" s="304"/>
    </row>
    <row r="46" spans="1:20" ht="18" customHeight="1" x14ac:dyDescent="0.25">
      <c r="A46" s="71"/>
      <c r="B46" s="120" t="s">
        <v>251</v>
      </c>
      <c r="C46" s="342">
        <v>1376903.6300000001</v>
      </c>
      <c r="D46" s="342">
        <v>1550902.8292140367</v>
      </c>
      <c r="E46" s="326">
        <v>-0.11899999999999999</v>
      </c>
      <c r="F46" s="75"/>
      <c r="G46" s="76"/>
      <c r="T46" s="304"/>
    </row>
    <row r="47" spans="1:20" ht="18" customHeight="1" x14ac:dyDescent="0.25">
      <c r="A47" s="71"/>
      <c r="B47" s="120" t="s">
        <v>169</v>
      </c>
      <c r="C47" s="342">
        <v>354582.13</v>
      </c>
      <c r="D47" s="342">
        <v>447617.91381241131</v>
      </c>
      <c r="E47" s="326">
        <v>-0.23300000000000001</v>
      </c>
      <c r="F47" s="75"/>
      <c r="G47" s="76"/>
      <c r="T47" s="304"/>
    </row>
    <row r="48" spans="1:20" ht="18" customHeight="1" x14ac:dyDescent="0.25">
      <c r="A48" s="71"/>
      <c r="B48" s="120" t="s">
        <v>252</v>
      </c>
      <c r="C48" s="342">
        <v>924782.33333333349</v>
      </c>
      <c r="D48" s="342">
        <v>467107.01916352968</v>
      </c>
      <c r="E48" s="326">
        <v>0.68300000000000005</v>
      </c>
      <c r="F48" s="75"/>
      <c r="G48" s="76"/>
      <c r="T48" s="304"/>
    </row>
    <row r="49" spans="1:20" ht="18" customHeight="1" x14ac:dyDescent="0.25">
      <c r="A49" s="71"/>
      <c r="B49" s="120" t="s">
        <v>171</v>
      </c>
      <c r="C49" s="342">
        <v>1124377.29</v>
      </c>
      <c r="D49" s="342">
        <v>1616445.1114204526</v>
      </c>
      <c r="E49" s="326">
        <v>-0.36299999999999999</v>
      </c>
      <c r="F49" s="75"/>
      <c r="G49" s="76"/>
      <c r="T49" s="304"/>
    </row>
    <row r="50" spans="1:20" ht="18" customHeight="1" x14ac:dyDescent="0.25">
      <c r="A50" s="71"/>
      <c r="B50" s="120" t="s">
        <v>172</v>
      </c>
      <c r="C50" s="342">
        <v>435782.42</v>
      </c>
      <c r="D50" s="342">
        <v>417023.71141618135</v>
      </c>
      <c r="E50" s="326">
        <v>4.3999999999999997E-2</v>
      </c>
      <c r="F50" s="75"/>
      <c r="G50" s="76"/>
      <c r="T50" s="304"/>
    </row>
    <row r="51" spans="1:20" ht="18" customHeight="1" x14ac:dyDescent="0.25">
      <c r="A51" s="71"/>
      <c r="B51" s="120" t="s">
        <v>253</v>
      </c>
      <c r="C51" s="342">
        <v>776628.65333333332</v>
      </c>
      <c r="D51" s="342">
        <v>1010259.3029594962</v>
      </c>
      <c r="E51" s="326">
        <v>-0.26300000000000001</v>
      </c>
      <c r="F51" s="75"/>
      <c r="G51" s="76"/>
      <c r="T51" s="304"/>
    </row>
    <row r="52" spans="1:20" ht="18" customHeight="1" x14ac:dyDescent="0.25">
      <c r="A52" s="71"/>
      <c r="B52" s="120" t="s">
        <v>174</v>
      </c>
      <c r="C52" s="342">
        <v>490717.94999999995</v>
      </c>
      <c r="D52" s="342">
        <v>875565.11431605567</v>
      </c>
      <c r="E52" s="326">
        <v>-0.57899999999999996</v>
      </c>
      <c r="F52" s="75"/>
      <c r="G52" s="76"/>
      <c r="T52" s="304"/>
    </row>
    <row r="53" spans="1:20" ht="18" customHeight="1" x14ac:dyDescent="0.25">
      <c r="A53" s="71"/>
      <c r="B53" s="120" t="s">
        <v>175</v>
      </c>
      <c r="C53" s="342">
        <v>294936</v>
      </c>
      <c r="D53" s="342">
        <v>279991.25867117447</v>
      </c>
      <c r="E53" s="326">
        <v>5.1999999999999998E-2</v>
      </c>
      <c r="F53" s="75"/>
      <c r="G53" s="76"/>
      <c r="T53" s="304"/>
    </row>
    <row r="54" spans="1:20" ht="18" customHeight="1" x14ac:dyDescent="0.25">
      <c r="A54" s="71"/>
      <c r="B54" s="120" t="s">
        <v>176</v>
      </c>
      <c r="C54" s="342">
        <v>366643.97666666668</v>
      </c>
      <c r="D54" s="342">
        <v>313058.87953689042</v>
      </c>
      <c r="E54" s="326">
        <v>0.158</v>
      </c>
      <c r="F54" s="75"/>
      <c r="G54" s="76"/>
      <c r="T54" s="304"/>
    </row>
    <row r="55" spans="1:20" ht="18" customHeight="1" x14ac:dyDescent="0.25">
      <c r="A55" s="71"/>
      <c r="B55" s="120" t="s">
        <v>177</v>
      </c>
      <c r="C55" s="342">
        <v>216533.09666666668</v>
      </c>
      <c r="D55" s="342">
        <v>160251.33190701425</v>
      </c>
      <c r="E55" s="326">
        <v>0.30099999999999999</v>
      </c>
      <c r="F55" s="75"/>
      <c r="G55" s="76"/>
      <c r="T55" s="304"/>
    </row>
    <row r="56" spans="1:20" ht="18" customHeight="1" x14ac:dyDescent="0.25">
      <c r="A56" s="71"/>
      <c r="B56" s="120" t="s">
        <v>178</v>
      </c>
      <c r="C56" s="342">
        <v>1672028.19</v>
      </c>
      <c r="D56" s="342">
        <v>1363476.0725093971</v>
      </c>
      <c r="E56" s="326">
        <v>0.20399999999999999</v>
      </c>
      <c r="F56" s="75"/>
      <c r="G56" s="76"/>
      <c r="T56" s="304"/>
    </row>
    <row r="57" spans="1:20" ht="18" customHeight="1" x14ac:dyDescent="0.25">
      <c r="A57" s="71"/>
      <c r="B57" s="120" t="s">
        <v>179</v>
      </c>
      <c r="C57" s="342">
        <v>474089.50666666671</v>
      </c>
      <c r="D57" s="342">
        <v>271075.16295415373</v>
      </c>
      <c r="E57" s="326">
        <v>0.55900000000000005</v>
      </c>
      <c r="F57" s="75"/>
      <c r="G57" s="76"/>
      <c r="T57" s="304"/>
    </row>
    <row r="58" spans="1:20" ht="18" customHeight="1" x14ac:dyDescent="0.25">
      <c r="A58" s="71"/>
      <c r="B58" s="120" t="s">
        <v>254</v>
      </c>
      <c r="C58" s="342">
        <v>12127971.213333333</v>
      </c>
      <c r="D58" s="342">
        <v>22931567.512985278</v>
      </c>
      <c r="E58" s="326">
        <v>-0.63700000000000001</v>
      </c>
      <c r="F58" s="75"/>
      <c r="G58" s="76"/>
      <c r="T58" s="304"/>
    </row>
    <row r="59" spans="1:20" ht="18" customHeight="1" x14ac:dyDescent="0.25">
      <c r="A59" s="71"/>
      <c r="B59" s="120" t="s">
        <v>180</v>
      </c>
      <c r="C59" s="342">
        <v>571069.21666666679</v>
      </c>
      <c r="D59" s="342">
        <v>460130.62768156838</v>
      </c>
      <c r="E59" s="326">
        <v>0.216</v>
      </c>
      <c r="F59" s="75"/>
      <c r="G59" s="76"/>
      <c r="T59" s="304"/>
    </row>
    <row r="60" spans="1:20" ht="18" customHeight="1" x14ac:dyDescent="0.25">
      <c r="A60" s="71"/>
      <c r="B60" s="120" t="s">
        <v>181</v>
      </c>
      <c r="C60" s="342">
        <v>1671144.9999999998</v>
      </c>
      <c r="D60" s="342">
        <v>1176458.9303370516</v>
      </c>
      <c r="E60" s="326">
        <v>0.35099999999999998</v>
      </c>
      <c r="F60" s="75"/>
      <c r="G60" s="76"/>
      <c r="T60" s="304"/>
    </row>
    <row r="61" spans="1:20" ht="18" customHeight="1" x14ac:dyDescent="0.25">
      <c r="A61" s="71"/>
      <c r="B61" s="120" t="s">
        <v>182</v>
      </c>
      <c r="C61" s="342">
        <v>914524.75</v>
      </c>
      <c r="D61" s="342">
        <v>699527.09728615137</v>
      </c>
      <c r="E61" s="326">
        <v>0.26800000000000002</v>
      </c>
      <c r="F61" s="75"/>
      <c r="G61" s="76"/>
      <c r="T61" s="304"/>
    </row>
    <row r="62" spans="1:20" ht="18" customHeight="1" x14ac:dyDescent="0.25">
      <c r="A62" s="71"/>
      <c r="B62" s="120" t="s">
        <v>183</v>
      </c>
      <c r="C62" s="342">
        <v>103820.00666666665</v>
      </c>
      <c r="D62" s="342">
        <v>188417.20782325076</v>
      </c>
      <c r="E62" s="326">
        <v>-0.59599999999999997</v>
      </c>
      <c r="F62" s="75"/>
      <c r="G62" s="76"/>
      <c r="T62" s="304"/>
    </row>
    <row r="63" spans="1:20" ht="18" customHeight="1" x14ac:dyDescent="0.25">
      <c r="A63" s="71"/>
      <c r="B63" s="121" t="s">
        <v>184</v>
      </c>
      <c r="C63" s="343">
        <v>359825.34666666668</v>
      </c>
      <c r="D63" s="343">
        <v>662233.86608282092</v>
      </c>
      <c r="E63" s="327">
        <v>-0.61</v>
      </c>
      <c r="F63" s="75"/>
      <c r="G63" s="76"/>
      <c r="T63" s="304"/>
    </row>
    <row r="64" spans="1:20" ht="18" customHeight="1" x14ac:dyDescent="0.25">
      <c r="A64" s="71"/>
      <c r="B64" s="228"/>
      <c r="C64" s="342"/>
      <c r="D64" s="342"/>
      <c r="E64" s="124"/>
      <c r="F64" s="75"/>
      <c r="G64" s="76"/>
    </row>
    <row r="65" spans="2:7" ht="18" customHeight="1" x14ac:dyDescent="0.3">
      <c r="B65" s="360" t="s">
        <v>37</v>
      </c>
      <c r="C65" s="361">
        <f>AVERAGE(C6:C63)</f>
        <v>2206039.8870114936</v>
      </c>
      <c r="D65" s="361">
        <f>AVERAGE(D6:D63)</f>
        <v>2179771.831813117</v>
      </c>
      <c r="E65" s="362">
        <f>AVERAGE(E6:E63)</f>
        <v>-7.3620689655172402E-3</v>
      </c>
      <c r="F65" s="75"/>
      <c r="G65" s="76"/>
    </row>
    <row r="66" spans="2:7" ht="18" customHeight="1" x14ac:dyDescent="0.3">
      <c r="B66" s="363" t="s">
        <v>185</v>
      </c>
      <c r="C66" s="364">
        <f>MEDIAN(C6:C63)</f>
        <v>483504.91166666662</v>
      </c>
      <c r="D66" s="364">
        <f>MEDIAN(D6:D63)</f>
        <v>630756.15791616892</v>
      </c>
      <c r="E66" s="365">
        <f>MEDIAN(E6:E63)</f>
        <v>3.4999999999999996E-2</v>
      </c>
      <c r="F66" s="75"/>
      <c r="G66" s="76"/>
    </row>
    <row r="67" spans="2:7" ht="18" customHeight="1" x14ac:dyDescent="0.3">
      <c r="B67" s="317"/>
      <c r="C67" s="328"/>
      <c r="D67" s="328"/>
      <c r="E67" s="324"/>
      <c r="F67" s="75"/>
      <c r="G67" s="76"/>
    </row>
    <row r="68" spans="2:7" ht="18" customHeight="1" x14ac:dyDescent="0.3">
      <c r="B68" s="317"/>
      <c r="C68" s="328"/>
      <c r="D68" s="328"/>
      <c r="E68" s="324"/>
      <c r="F68" s="75"/>
      <c r="G68" s="76"/>
    </row>
    <row r="69" spans="2:7" ht="18" customHeight="1" x14ac:dyDescent="0.25">
      <c r="F69" s="75"/>
      <c r="G69" s="76"/>
    </row>
    <row r="70" spans="2:7" ht="18" customHeight="1" x14ac:dyDescent="0.25">
      <c r="F70" s="75"/>
      <c r="G70" s="76"/>
    </row>
    <row r="71" spans="2:7" ht="18" customHeight="1" x14ac:dyDescent="0.25">
      <c r="F71" s="75"/>
      <c r="G71" s="76"/>
    </row>
    <row r="72" spans="2:7" ht="18" customHeight="1" x14ac:dyDescent="0.25">
      <c r="F72" s="75"/>
      <c r="G72" s="76"/>
    </row>
    <row r="73" spans="2:7" ht="18" customHeight="1" x14ac:dyDescent="0.25">
      <c r="F73" s="75"/>
      <c r="G73" s="76"/>
    </row>
    <row r="74" spans="2:7" ht="18" customHeight="1" x14ac:dyDescent="0.25">
      <c r="F74" s="75"/>
      <c r="G74" s="76"/>
    </row>
    <row r="75" spans="2:7" ht="18" customHeight="1" x14ac:dyDescent="0.25">
      <c r="F75" s="75"/>
      <c r="G75" s="76"/>
    </row>
    <row r="76" spans="2:7" ht="18" customHeight="1" x14ac:dyDescent="0.25">
      <c r="F76" s="75"/>
      <c r="G76" s="76"/>
    </row>
    <row r="77" spans="2:7" ht="18" customHeight="1" x14ac:dyDescent="0.25">
      <c r="F77" s="75"/>
      <c r="G77" s="76"/>
    </row>
    <row r="78" spans="2:7" ht="18" customHeight="1" x14ac:dyDescent="0.25">
      <c r="F78" s="75"/>
      <c r="G78" s="76"/>
    </row>
    <row r="79" spans="2:7" ht="18" customHeight="1" x14ac:dyDescent="0.25">
      <c r="F79" s="75"/>
      <c r="G79" s="76"/>
    </row>
    <row r="80" spans="2:7" ht="18" customHeight="1" x14ac:dyDescent="0.25">
      <c r="F80" s="75"/>
      <c r="G80" s="76"/>
    </row>
    <row r="81" spans="2:7" ht="18" customHeight="1" x14ac:dyDescent="0.25">
      <c r="F81" s="75"/>
      <c r="G81" s="76"/>
    </row>
    <row r="82" spans="2:7" ht="18" customHeight="1" x14ac:dyDescent="0.25">
      <c r="F82" s="75"/>
      <c r="G82" s="76"/>
    </row>
    <row r="83" spans="2:7" ht="18" customHeight="1" x14ac:dyDescent="0.25">
      <c r="F83" s="75"/>
      <c r="G83" s="76"/>
    </row>
    <row r="84" spans="2:7" ht="18" customHeight="1" x14ac:dyDescent="0.25">
      <c r="F84" s="75"/>
      <c r="G84" s="76"/>
    </row>
    <row r="85" spans="2:7" ht="18" customHeight="1" x14ac:dyDescent="0.25">
      <c r="F85" s="75"/>
      <c r="G85" s="76"/>
    </row>
    <row r="86" spans="2:7" ht="18" customHeight="1" x14ac:dyDescent="0.25">
      <c r="F86" s="75"/>
      <c r="G86" s="76"/>
    </row>
    <row r="87" spans="2:7" ht="18" customHeight="1" x14ac:dyDescent="0.25">
      <c r="F87" s="75"/>
      <c r="G87" s="76"/>
    </row>
    <row r="88" spans="2:7" ht="18" customHeight="1" x14ac:dyDescent="0.25">
      <c r="F88" s="75"/>
      <c r="G88" s="76"/>
    </row>
    <row r="89" spans="2:7" ht="18" customHeight="1" x14ac:dyDescent="0.25">
      <c r="F89" s="75"/>
      <c r="G89" s="76"/>
    </row>
    <row r="90" spans="2:7" ht="18" customHeight="1" x14ac:dyDescent="0.25">
      <c r="F90" s="75"/>
      <c r="G90" s="76"/>
    </row>
    <row r="91" spans="2:7" ht="18" customHeight="1" x14ac:dyDescent="0.25">
      <c r="F91" s="75"/>
      <c r="G91" s="76"/>
    </row>
    <row r="92" spans="2:7" ht="18" customHeight="1" x14ac:dyDescent="0.25">
      <c r="F92" s="75"/>
      <c r="G92" s="76"/>
    </row>
    <row r="94" spans="2:7" x14ac:dyDescent="0.25">
      <c r="B94" s="77"/>
      <c r="C94" s="344"/>
      <c r="D94" s="344"/>
      <c r="E94" s="78"/>
    </row>
    <row r="95" spans="2:7" x14ac:dyDescent="0.25">
      <c r="B95" s="79"/>
      <c r="C95" s="345"/>
      <c r="D95" s="345"/>
      <c r="E95" s="80"/>
    </row>
    <row r="96" spans="2:7" x14ac:dyDescent="0.25">
      <c r="B96" s="79"/>
      <c r="C96" s="345"/>
      <c r="D96" s="345"/>
      <c r="E96" s="80"/>
    </row>
    <row r="97" spans="2:5" x14ac:dyDescent="0.25">
      <c r="B97" s="79"/>
      <c r="C97" s="345"/>
      <c r="D97" s="345"/>
      <c r="E97" s="80"/>
    </row>
  </sheetData>
  <sortState xmlns:xlrd2="http://schemas.microsoft.com/office/spreadsheetml/2017/richdata2" ref="AD6:AD63">
    <sortCondition ref="AD7:AD63"/>
  </sortState>
  <mergeCells count="2">
    <mergeCell ref="B1:E1"/>
    <mergeCell ref="B3:F3"/>
  </mergeCells>
  <printOptions horizontalCentered="1"/>
  <pageMargins left="0.7" right="0.7" top="0.75" bottom="0.75" header="0.3" footer="0.3"/>
  <pageSetup scale="56"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15627-8DF0-46B1-8673-B133C2C38483}">
  <sheetPr>
    <tabColor theme="5" tint="0.59999389629810485"/>
    <pageSetUpPr fitToPage="1"/>
  </sheetPr>
  <dimension ref="A1:AL102"/>
  <sheetViews>
    <sheetView showGridLines="0" zoomScale="80" zoomScaleNormal="80" workbookViewId="0">
      <selection activeCell="M27" sqref="M27"/>
    </sheetView>
  </sheetViews>
  <sheetFormatPr defaultColWidth="8.7109375" defaultRowHeight="15" x14ac:dyDescent="0.25"/>
  <cols>
    <col min="1" max="1" width="8.7109375" style="70"/>
    <col min="2" max="2" width="45.7109375" style="70" customWidth="1"/>
    <col min="3" max="4" width="18.7109375" style="299" customWidth="1"/>
    <col min="5" max="5" width="18.7109375" style="73" customWidth="1"/>
    <col min="6" max="6" width="4.7109375" style="71" customWidth="1"/>
    <col min="7" max="8" width="8.7109375" style="389"/>
    <col min="9" max="9" width="8.7109375" style="389" customWidth="1"/>
    <col min="10" max="10" width="20.7109375" style="389" customWidth="1"/>
    <col min="11" max="17" width="8.7109375" style="389"/>
    <col min="18" max="18" width="15.7109375" style="389" customWidth="1"/>
    <col min="19" max="19" width="15.140625" style="390" customWidth="1"/>
    <col min="20" max="20" width="53.7109375" style="389" customWidth="1"/>
    <col min="21" max="38" width="8.7109375" style="389"/>
    <col min="39" max="16384" width="8.7109375" style="70"/>
  </cols>
  <sheetData>
    <row r="1" spans="1:38" ht="21" x14ac:dyDescent="0.35">
      <c r="B1" s="478" t="s">
        <v>310</v>
      </c>
      <c r="C1" s="478"/>
      <c r="D1" s="478"/>
      <c r="E1" s="478"/>
    </row>
    <row r="3" spans="1:38" ht="26.25" x14ac:dyDescent="0.4">
      <c r="B3" s="477" t="s">
        <v>340</v>
      </c>
      <c r="C3" s="477"/>
      <c r="D3" s="477"/>
      <c r="E3" s="477"/>
      <c r="F3" s="477"/>
    </row>
    <row r="4" spans="1:38" x14ac:dyDescent="0.25">
      <c r="E4" s="123"/>
    </row>
    <row r="5" spans="1:38" s="81" customFormat="1" ht="57" customHeight="1" x14ac:dyDescent="0.25">
      <c r="B5" s="338" t="s">
        <v>133</v>
      </c>
      <c r="C5" s="340" t="s">
        <v>227</v>
      </c>
      <c r="D5" s="340" t="s">
        <v>228</v>
      </c>
      <c r="E5" s="339" t="s">
        <v>244</v>
      </c>
      <c r="F5" s="72"/>
      <c r="G5" s="393"/>
      <c r="H5" s="389"/>
      <c r="I5" s="389"/>
      <c r="J5" s="389"/>
      <c r="K5" s="389"/>
      <c r="L5" s="389"/>
      <c r="M5" s="389"/>
      <c r="N5" s="389"/>
      <c r="O5" s="389"/>
      <c r="P5" s="391"/>
      <c r="Q5" s="391"/>
      <c r="R5" s="391"/>
      <c r="S5" s="392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391"/>
      <c r="AL5" s="391"/>
    </row>
    <row r="6" spans="1:38" ht="18" customHeight="1" x14ac:dyDescent="0.25">
      <c r="B6" s="316" t="s">
        <v>194</v>
      </c>
      <c r="C6" s="323">
        <v>415513.83333333326</v>
      </c>
      <c r="D6" s="323">
        <v>300821.15146152081</v>
      </c>
      <c r="E6" s="325">
        <v>0.32300000000000001</v>
      </c>
      <c r="F6" s="75"/>
      <c r="G6" s="75"/>
      <c r="T6" s="304"/>
    </row>
    <row r="7" spans="1:38" ht="18" customHeight="1" x14ac:dyDescent="0.25">
      <c r="B7" s="120" t="s">
        <v>195</v>
      </c>
      <c r="C7" s="342">
        <v>121739.44</v>
      </c>
      <c r="D7" s="342">
        <v>170184.47965036743</v>
      </c>
      <c r="E7" s="326">
        <v>-0.33500000000000002</v>
      </c>
      <c r="F7" s="75"/>
      <c r="G7" s="75"/>
      <c r="T7" s="304"/>
    </row>
    <row r="8" spans="1:38" ht="18" customHeight="1" x14ac:dyDescent="0.25">
      <c r="B8" s="120" t="s">
        <v>134</v>
      </c>
      <c r="C8" s="342"/>
      <c r="D8" s="342"/>
      <c r="E8" s="326"/>
      <c r="F8" s="75"/>
      <c r="G8" s="75"/>
      <c r="T8" s="304"/>
    </row>
    <row r="9" spans="1:38" ht="18" customHeight="1" x14ac:dyDescent="0.25">
      <c r="B9" s="120" t="s">
        <v>245</v>
      </c>
      <c r="C9" s="342">
        <v>9268.3033333333333</v>
      </c>
      <c r="D9" s="342">
        <v>113817.96058733315</v>
      </c>
      <c r="E9" s="326">
        <v>-2.508</v>
      </c>
      <c r="F9" s="75"/>
      <c r="G9" s="75"/>
      <c r="T9" s="304"/>
    </row>
    <row r="10" spans="1:38" ht="18" customHeight="1" x14ac:dyDescent="0.25">
      <c r="B10" s="120" t="s">
        <v>136</v>
      </c>
      <c r="C10" s="342">
        <v>39529.103333333333</v>
      </c>
      <c r="D10" s="342">
        <v>59682.401449864039</v>
      </c>
      <c r="E10" s="326">
        <v>-0.41199999999999998</v>
      </c>
      <c r="F10" s="75"/>
      <c r="G10" s="75"/>
      <c r="T10" s="304"/>
    </row>
    <row r="11" spans="1:38" ht="18" customHeight="1" x14ac:dyDescent="0.25">
      <c r="B11" s="120" t="s">
        <v>137</v>
      </c>
      <c r="C11" s="342">
        <v>128781.55666666666</v>
      </c>
      <c r="D11" s="342">
        <v>115829.30628358632</v>
      </c>
      <c r="E11" s="326">
        <v>0.106</v>
      </c>
      <c r="F11" s="75"/>
      <c r="G11" s="75"/>
      <c r="T11" s="304"/>
    </row>
    <row r="12" spans="1:38" ht="18" customHeight="1" x14ac:dyDescent="0.25">
      <c r="B12" s="120" t="s">
        <v>138</v>
      </c>
      <c r="C12" s="342">
        <v>99944.319999999992</v>
      </c>
      <c r="D12" s="342">
        <v>166270.04287523875</v>
      </c>
      <c r="E12" s="326">
        <v>-0.50900000000000001</v>
      </c>
      <c r="F12" s="75"/>
      <c r="G12" s="75"/>
      <c r="T12" s="304"/>
    </row>
    <row r="13" spans="1:38" ht="18" customHeight="1" x14ac:dyDescent="0.25">
      <c r="A13" s="71"/>
      <c r="B13" s="120" t="s">
        <v>139</v>
      </c>
      <c r="C13" s="342">
        <v>42818.106666666667</v>
      </c>
      <c r="D13" s="342">
        <v>21888.493024991974</v>
      </c>
      <c r="E13" s="326">
        <v>0.67100000000000004</v>
      </c>
      <c r="F13" s="75"/>
      <c r="G13" s="75"/>
      <c r="T13" s="304"/>
    </row>
    <row r="14" spans="1:38" ht="18" customHeight="1" x14ac:dyDescent="0.25">
      <c r="B14" s="120" t="s">
        <v>140</v>
      </c>
      <c r="C14" s="342">
        <v>306.57</v>
      </c>
      <c r="D14" s="342">
        <v>5582.8021921300515</v>
      </c>
      <c r="E14" s="326">
        <v>-2.9020000000000001</v>
      </c>
      <c r="F14" s="75"/>
      <c r="G14" s="75"/>
      <c r="T14" s="304"/>
    </row>
    <row r="15" spans="1:38" ht="18" customHeight="1" x14ac:dyDescent="0.25">
      <c r="B15" s="120" t="s">
        <v>141</v>
      </c>
      <c r="C15" s="342">
        <v>5341.6666666666661</v>
      </c>
      <c r="D15" s="342">
        <v>5909.3610614196195</v>
      </c>
      <c r="E15" s="326">
        <v>-0.10100000000000001</v>
      </c>
      <c r="F15" s="75"/>
      <c r="G15" s="75"/>
      <c r="T15" s="304"/>
    </row>
    <row r="16" spans="1:38" ht="18" customHeight="1" x14ac:dyDescent="0.25">
      <c r="B16" s="120" t="s">
        <v>142</v>
      </c>
      <c r="C16" s="342">
        <v>28952.796666666662</v>
      </c>
      <c r="D16" s="342">
        <v>9851.9243609101395</v>
      </c>
      <c r="E16" s="326">
        <v>1.0780000000000001</v>
      </c>
      <c r="F16" s="75"/>
      <c r="G16" s="75"/>
      <c r="T16" s="304"/>
    </row>
    <row r="17" spans="2:20" ht="18" customHeight="1" x14ac:dyDescent="0.25">
      <c r="B17" s="120" t="s">
        <v>143</v>
      </c>
      <c r="C17" s="342">
        <v>193038.51333333334</v>
      </c>
      <c r="D17" s="342">
        <v>251109.6559307187</v>
      </c>
      <c r="E17" s="326">
        <v>-0.26300000000000001</v>
      </c>
      <c r="F17" s="75"/>
      <c r="G17" s="75"/>
      <c r="T17" s="304"/>
    </row>
    <row r="18" spans="2:20" ht="18" customHeight="1" x14ac:dyDescent="0.25">
      <c r="B18" s="120" t="s">
        <v>246</v>
      </c>
      <c r="C18" s="342">
        <v>74514.243333333347</v>
      </c>
      <c r="D18" s="342">
        <v>135231.79320346427</v>
      </c>
      <c r="E18" s="326">
        <v>-0.59599999999999997</v>
      </c>
      <c r="F18" s="75"/>
      <c r="G18" s="75"/>
      <c r="T18" s="304"/>
    </row>
    <row r="19" spans="2:20" ht="18" customHeight="1" x14ac:dyDescent="0.25">
      <c r="B19" s="120" t="s">
        <v>144</v>
      </c>
      <c r="C19" s="342">
        <v>94131.026666666687</v>
      </c>
      <c r="D19" s="342">
        <v>119663.9876688815</v>
      </c>
      <c r="E19" s="326">
        <v>-0.24</v>
      </c>
      <c r="F19" s="75"/>
      <c r="G19" s="75"/>
      <c r="T19" s="304"/>
    </row>
    <row r="20" spans="2:20" ht="18" customHeight="1" x14ac:dyDescent="0.25">
      <c r="B20" s="120" t="s">
        <v>197</v>
      </c>
      <c r="C20" s="342">
        <v>565259.85</v>
      </c>
      <c r="D20" s="342">
        <v>117013.05817741544</v>
      </c>
      <c r="E20" s="326">
        <v>1.575</v>
      </c>
      <c r="F20" s="75"/>
      <c r="G20" s="75"/>
      <c r="T20" s="304"/>
    </row>
    <row r="21" spans="2:20" ht="18" customHeight="1" x14ac:dyDescent="0.25">
      <c r="B21" s="120" t="s">
        <v>145</v>
      </c>
      <c r="C21" s="342">
        <v>74166.17</v>
      </c>
      <c r="D21" s="342">
        <v>57472.588723586181</v>
      </c>
      <c r="E21" s="326">
        <v>0.255</v>
      </c>
      <c r="F21" s="75"/>
      <c r="G21" s="75"/>
      <c r="T21" s="304"/>
    </row>
    <row r="22" spans="2:20" ht="18" customHeight="1" x14ac:dyDescent="0.25">
      <c r="B22" s="120" t="s">
        <v>247</v>
      </c>
      <c r="C22" s="342">
        <v>18478.626666666667</v>
      </c>
      <c r="D22" s="342">
        <v>14667.215263464599</v>
      </c>
      <c r="E22" s="326">
        <v>0.23100000000000001</v>
      </c>
      <c r="F22" s="75"/>
      <c r="G22" s="75"/>
      <c r="T22" s="304"/>
    </row>
    <row r="23" spans="2:20" ht="18" customHeight="1" x14ac:dyDescent="0.25">
      <c r="B23" s="120" t="s">
        <v>147</v>
      </c>
      <c r="C23" s="342">
        <v>66534.296666666662</v>
      </c>
      <c r="D23" s="342">
        <v>57553.649873110349</v>
      </c>
      <c r="E23" s="326">
        <v>0.14499999999999999</v>
      </c>
      <c r="F23" s="75"/>
      <c r="G23" s="75"/>
      <c r="T23" s="304"/>
    </row>
    <row r="24" spans="2:20" ht="18" customHeight="1" x14ac:dyDescent="0.25">
      <c r="B24" s="120" t="s">
        <v>148</v>
      </c>
      <c r="C24" s="342">
        <v>49625.97</v>
      </c>
      <c r="D24" s="342">
        <v>42457.954714576452</v>
      </c>
      <c r="E24" s="326">
        <v>0.156</v>
      </c>
      <c r="F24" s="75"/>
      <c r="G24" s="75"/>
      <c r="T24" s="304"/>
    </row>
    <row r="25" spans="2:20" ht="18" customHeight="1" x14ac:dyDescent="0.25">
      <c r="B25" s="120" t="s">
        <v>149</v>
      </c>
      <c r="C25" s="342">
        <v>26095.506666666664</v>
      </c>
      <c r="D25" s="342">
        <v>23260.651150761674</v>
      </c>
      <c r="E25" s="326">
        <v>0.115</v>
      </c>
      <c r="F25" s="75"/>
      <c r="G25" s="75"/>
      <c r="T25" s="304"/>
    </row>
    <row r="26" spans="2:20" ht="18" customHeight="1" x14ac:dyDescent="0.25">
      <c r="B26" s="120" t="s">
        <v>150</v>
      </c>
      <c r="C26" s="342">
        <v>231063.12333333335</v>
      </c>
      <c r="D26" s="342">
        <v>74566.469404393385</v>
      </c>
      <c r="E26" s="326">
        <v>1.131</v>
      </c>
      <c r="F26" s="75"/>
      <c r="G26" s="75"/>
      <c r="T26" s="304"/>
    </row>
    <row r="27" spans="2:20" ht="18" customHeight="1" x14ac:dyDescent="0.25">
      <c r="B27" s="120" t="s">
        <v>151</v>
      </c>
      <c r="C27" s="342">
        <v>52179.713333333333</v>
      </c>
      <c r="D27" s="342">
        <v>39357.784633813688</v>
      </c>
      <c r="E27" s="326">
        <v>0.28199999999999997</v>
      </c>
      <c r="F27" s="75"/>
      <c r="G27" s="75"/>
      <c r="T27" s="304"/>
    </row>
    <row r="28" spans="2:20" ht="18" customHeight="1" x14ac:dyDescent="0.25">
      <c r="B28" s="120" t="s">
        <v>152</v>
      </c>
      <c r="C28" s="342">
        <v>18153.453333333335</v>
      </c>
      <c r="D28" s="342">
        <v>129006.24433810284</v>
      </c>
      <c r="E28" s="326">
        <v>-1.9610000000000001</v>
      </c>
      <c r="F28" s="75"/>
      <c r="G28" s="75"/>
      <c r="T28" s="304"/>
    </row>
    <row r="29" spans="2:20" ht="18" customHeight="1" x14ac:dyDescent="0.25">
      <c r="B29" s="120" t="s">
        <v>248</v>
      </c>
      <c r="C29" s="342">
        <v>75790.049999999988</v>
      </c>
      <c r="D29" s="342">
        <v>15783.530414376797</v>
      </c>
      <c r="E29" s="326">
        <v>1.569</v>
      </c>
      <c r="F29" s="75"/>
      <c r="G29" s="75"/>
      <c r="T29" s="304"/>
    </row>
    <row r="30" spans="2:20" ht="18" customHeight="1" x14ac:dyDescent="0.25">
      <c r="B30" s="120" t="s">
        <v>249</v>
      </c>
      <c r="C30" s="342">
        <v>20057553.779999997</v>
      </c>
      <c r="D30" s="342">
        <v>193322.75713763508</v>
      </c>
      <c r="E30" s="326">
        <v>4.6420000000000003</v>
      </c>
      <c r="F30" s="75"/>
      <c r="G30" s="75"/>
      <c r="T30" s="304"/>
    </row>
    <row r="31" spans="2:20" ht="18" customHeight="1" x14ac:dyDescent="0.25">
      <c r="B31" s="120" t="s">
        <v>154</v>
      </c>
      <c r="C31" s="342">
        <v>10456.096666666668</v>
      </c>
      <c r="D31" s="342">
        <v>10731.520170196663</v>
      </c>
      <c r="E31" s="326">
        <v>-2.5999999999999999E-2</v>
      </c>
      <c r="F31" s="75"/>
      <c r="G31" s="75"/>
      <c r="T31" s="304"/>
    </row>
    <row r="32" spans="2:20" ht="18" customHeight="1" x14ac:dyDescent="0.25">
      <c r="B32" s="120" t="s">
        <v>155</v>
      </c>
      <c r="C32" s="342">
        <v>11300.826666666668</v>
      </c>
      <c r="D32" s="342">
        <v>12602.256426401311</v>
      </c>
      <c r="E32" s="326">
        <v>-0.109</v>
      </c>
      <c r="F32" s="75"/>
      <c r="G32" s="75"/>
      <c r="T32" s="304"/>
    </row>
    <row r="33" spans="2:20" ht="18" customHeight="1" x14ac:dyDescent="0.25">
      <c r="B33" s="120" t="s">
        <v>199</v>
      </c>
      <c r="C33" s="342">
        <v>667658.95333333337</v>
      </c>
      <c r="D33" s="342">
        <v>238120.65387241551</v>
      </c>
      <c r="E33" s="326">
        <v>1.0309999999999999</v>
      </c>
      <c r="F33" s="75"/>
      <c r="G33" s="75"/>
      <c r="T33" s="304"/>
    </row>
    <row r="34" spans="2:20" ht="18" customHeight="1" x14ac:dyDescent="0.25">
      <c r="B34" s="120" t="s">
        <v>156</v>
      </c>
      <c r="C34" s="342">
        <v>42824.376666666663</v>
      </c>
      <c r="D34" s="342">
        <v>78422.234364989694</v>
      </c>
      <c r="E34" s="326">
        <v>-0.60499999999999998</v>
      </c>
      <c r="F34" s="75"/>
      <c r="G34" s="75"/>
      <c r="T34" s="304"/>
    </row>
    <row r="35" spans="2:20" ht="18" customHeight="1" x14ac:dyDescent="0.25">
      <c r="B35" s="120" t="s">
        <v>157</v>
      </c>
      <c r="C35" s="342"/>
      <c r="D35" s="342"/>
      <c r="E35" s="326"/>
      <c r="F35" s="75"/>
      <c r="G35" s="75"/>
      <c r="T35" s="304"/>
    </row>
    <row r="36" spans="2:20" ht="18" customHeight="1" x14ac:dyDescent="0.25">
      <c r="B36" s="120" t="s">
        <v>158</v>
      </c>
      <c r="C36" s="342">
        <v>335977.69999999995</v>
      </c>
      <c r="D36" s="342">
        <v>117219.09479136059</v>
      </c>
      <c r="E36" s="326">
        <v>1.0529999999999999</v>
      </c>
      <c r="F36" s="75"/>
      <c r="G36" s="75"/>
      <c r="T36" s="304"/>
    </row>
    <row r="37" spans="2:20" ht="18" customHeight="1" x14ac:dyDescent="0.25">
      <c r="B37" s="120" t="s">
        <v>159</v>
      </c>
      <c r="C37" s="342"/>
      <c r="D37" s="342"/>
      <c r="E37" s="326"/>
      <c r="F37" s="75"/>
      <c r="G37" s="75"/>
      <c r="T37" s="304"/>
    </row>
    <row r="38" spans="2:20" ht="18" customHeight="1" x14ac:dyDescent="0.25">
      <c r="B38" s="120" t="s">
        <v>160</v>
      </c>
      <c r="C38" s="342">
        <v>10273.349999999999</v>
      </c>
      <c r="D38" s="342">
        <v>213482.13738953107</v>
      </c>
      <c r="E38" s="326">
        <v>-3.0339999999999998</v>
      </c>
      <c r="F38" s="75"/>
      <c r="G38" s="75"/>
      <c r="T38" s="304"/>
    </row>
    <row r="39" spans="2:20" ht="18" customHeight="1" x14ac:dyDescent="0.25">
      <c r="B39" s="120" t="s">
        <v>161</v>
      </c>
      <c r="C39" s="342">
        <v>633843.58333333326</v>
      </c>
      <c r="D39" s="342">
        <v>133460.05372267688</v>
      </c>
      <c r="E39" s="326">
        <v>1.5580000000000001</v>
      </c>
      <c r="F39" s="75"/>
      <c r="G39" s="75"/>
      <c r="T39" s="304"/>
    </row>
    <row r="40" spans="2:20" ht="18" customHeight="1" x14ac:dyDescent="0.25">
      <c r="B40" s="120" t="s">
        <v>162</v>
      </c>
      <c r="C40" s="342">
        <v>283922.33333333337</v>
      </c>
      <c r="D40" s="342">
        <v>79814.143578907897</v>
      </c>
      <c r="E40" s="326">
        <v>1.2689999999999999</v>
      </c>
      <c r="F40" s="75"/>
      <c r="G40" s="75"/>
      <c r="T40" s="304"/>
    </row>
    <row r="41" spans="2:20" ht="18" customHeight="1" x14ac:dyDescent="0.25">
      <c r="B41" s="120" t="s">
        <v>250</v>
      </c>
      <c r="C41" s="342">
        <v>73413.7</v>
      </c>
      <c r="D41" s="342">
        <v>66228.478993080003</v>
      </c>
      <c r="E41" s="326">
        <v>0.10299999999999999</v>
      </c>
      <c r="F41" s="75"/>
      <c r="G41" s="75"/>
      <c r="T41" s="304"/>
    </row>
    <row r="42" spans="2:20" ht="18" customHeight="1" x14ac:dyDescent="0.25">
      <c r="B42" s="120" t="s">
        <v>164</v>
      </c>
      <c r="C42" s="342">
        <v>112318.42333333332</v>
      </c>
      <c r="D42" s="342">
        <v>133131.57206965453</v>
      </c>
      <c r="E42" s="326">
        <v>-0.17</v>
      </c>
      <c r="F42" s="75"/>
      <c r="G42" s="75"/>
      <c r="T42" s="304"/>
    </row>
    <row r="43" spans="2:20" ht="18" customHeight="1" x14ac:dyDescent="0.25">
      <c r="B43" s="120" t="s">
        <v>165</v>
      </c>
      <c r="C43" s="342">
        <v>65307.813333333332</v>
      </c>
      <c r="D43" s="342">
        <v>47139.518443822177</v>
      </c>
      <c r="E43" s="326">
        <v>0.32600000000000001</v>
      </c>
      <c r="F43" s="75"/>
      <c r="G43" s="75"/>
      <c r="T43" s="304"/>
    </row>
    <row r="44" spans="2:20" ht="18" customHeight="1" x14ac:dyDescent="0.25">
      <c r="B44" s="120" t="s">
        <v>166</v>
      </c>
      <c r="C44" s="342">
        <v>73575.47</v>
      </c>
      <c r="D44" s="342">
        <v>105036.89633906008</v>
      </c>
      <c r="E44" s="326">
        <v>-0.35599999999999998</v>
      </c>
      <c r="F44" s="75"/>
      <c r="G44" s="75"/>
      <c r="T44" s="304"/>
    </row>
    <row r="45" spans="2:20" ht="18" customHeight="1" x14ac:dyDescent="0.25">
      <c r="B45" s="120" t="s">
        <v>167</v>
      </c>
      <c r="C45" s="342">
        <v>18876.323333333334</v>
      </c>
      <c r="D45" s="342">
        <v>29485.788545598465</v>
      </c>
      <c r="E45" s="326">
        <v>-0.44600000000000001</v>
      </c>
      <c r="F45" s="75"/>
      <c r="G45" s="75"/>
      <c r="T45" s="304"/>
    </row>
    <row r="46" spans="2:20" ht="18" customHeight="1" x14ac:dyDescent="0.25">
      <c r="B46" s="120" t="s">
        <v>251</v>
      </c>
      <c r="C46" s="342">
        <v>43102.544999999998</v>
      </c>
      <c r="D46" s="342">
        <v>45312.459738746911</v>
      </c>
      <c r="E46" s="326">
        <v>-0.05</v>
      </c>
      <c r="F46" s="75"/>
      <c r="G46" s="75"/>
      <c r="T46" s="304"/>
    </row>
    <row r="47" spans="2:20" ht="18" customHeight="1" x14ac:dyDescent="0.25">
      <c r="B47" s="120" t="s">
        <v>169</v>
      </c>
      <c r="C47" s="342">
        <v>13194.123333333331</v>
      </c>
      <c r="D47" s="342">
        <v>31336.123215799278</v>
      </c>
      <c r="E47" s="326">
        <v>-0.86499999999999999</v>
      </c>
      <c r="F47" s="75"/>
      <c r="G47" s="75"/>
      <c r="T47" s="304"/>
    </row>
    <row r="48" spans="2:20" ht="18" customHeight="1" x14ac:dyDescent="0.25">
      <c r="B48" s="120" t="s">
        <v>252</v>
      </c>
      <c r="C48" s="342">
        <v>652701.33333333326</v>
      </c>
      <c r="D48" s="342">
        <v>36529.481556347448</v>
      </c>
      <c r="E48" s="326">
        <v>2.883</v>
      </c>
      <c r="F48" s="75"/>
      <c r="G48" s="75"/>
      <c r="T48" s="304"/>
    </row>
    <row r="49" spans="2:20" ht="18" customHeight="1" x14ac:dyDescent="0.25">
      <c r="B49" s="120" t="s">
        <v>171</v>
      </c>
      <c r="C49" s="342">
        <v>512092.82999999996</v>
      </c>
      <c r="D49" s="342">
        <v>80600.585777641056</v>
      </c>
      <c r="E49" s="326">
        <v>1.849</v>
      </c>
      <c r="F49" s="75"/>
      <c r="G49" s="75"/>
      <c r="T49" s="304"/>
    </row>
    <row r="50" spans="2:20" ht="18" customHeight="1" x14ac:dyDescent="0.25">
      <c r="B50" s="120" t="s">
        <v>172</v>
      </c>
      <c r="C50" s="342">
        <v>12703.650000000001</v>
      </c>
      <c r="D50" s="342">
        <v>43202.110738649419</v>
      </c>
      <c r="E50" s="326">
        <v>-1.224</v>
      </c>
      <c r="F50" s="75"/>
      <c r="G50" s="75"/>
      <c r="T50" s="304"/>
    </row>
    <row r="51" spans="2:20" ht="18" customHeight="1" x14ac:dyDescent="0.25">
      <c r="B51" s="120" t="s">
        <v>253</v>
      </c>
      <c r="C51" s="342"/>
      <c r="D51" s="342"/>
      <c r="E51" s="326"/>
      <c r="F51" s="75"/>
      <c r="G51" s="75"/>
      <c r="T51" s="304"/>
    </row>
    <row r="52" spans="2:20" ht="18" customHeight="1" x14ac:dyDescent="0.25">
      <c r="B52" s="120" t="s">
        <v>174</v>
      </c>
      <c r="C52" s="342">
        <v>39461.899999999994</v>
      </c>
      <c r="D52" s="342">
        <v>114701.79223881528</v>
      </c>
      <c r="E52" s="326">
        <v>-1.0669999999999999</v>
      </c>
      <c r="F52" s="75"/>
      <c r="G52" s="75"/>
      <c r="T52" s="304"/>
    </row>
    <row r="53" spans="2:20" ht="18" customHeight="1" x14ac:dyDescent="0.25">
      <c r="B53" s="120" t="s">
        <v>175</v>
      </c>
      <c r="C53" s="342">
        <v>3641.4733333333334</v>
      </c>
      <c r="D53" s="342">
        <v>25416.240555755197</v>
      </c>
      <c r="E53" s="326">
        <v>-1.9430000000000001</v>
      </c>
      <c r="F53" s="75"/>
      <c r="G53" s="75"/>
      <c r="T53" s="304"/>
    </row>
    <row r="54" spans="2:20" ht="18" customHeight="1" x14ac:dyDescent="0.25">
      <c r="B54" s="120" t="s">
        <v>176</v>
      </c>
      <c r="C54" s="342">
        <v>33753.33</v>
      </c>
      <c r="D54" s="342">
        <v>28964.735683108178</v>
      </c>
      <c r="E54" s="326">
        <v>0.153</v>
      </c>
      <c r="F54" s="75"/>
      <c r="G54" s="75"/>
      <c r="T54" s="304"/>
    </row>
    <row r="55" spans="2:20" ht="18" customHeight="1" x14ac:dyDescent="0.25">
      <c r="B55" s="120" t="s">
        <v>177</v>
      </c>
      <c r="C55" s="342">
        <v>35461.436666666661</v>
      </c>
      <c r="D55" s="342">
        <v>30248.47636048112</v>
      </c>
      <c r="E55" s="326">
        <v>0.159</v>
      </c>
      <c r="F55" s="75"/>
      <c r="G55" s="75"/>
      <c r="T55" s="304"/>
    </row>
    <row r="56" spans="2:20" ht="18" customHeight="1" x14ac:dyDescent="0.25">
      <c r="B56" s="120" t="s">
        <v>178</v>
      </c>
      <c r="C56" s="342">
        <v>343180.29000000004</v>
      </c>
      <c r="D56" s="342">
        <v>141211.10028627759</v>
      </c>
      <c r="E56" s="326">
        <v>0.88800000000000001</v>
      </c>
      <c r="F56" s="75"/>
      <c r="G56" s="75"/>
      <c r="T56" s="304"/>
    </row>
    <row r="57" spans="2:20" ht="18" customHeight="1" x14ac:dyDescent="0.25">
      <c r="B57" s="120" t="s">
        <v>179</v>
      </c>
      <c r="C57" s="342">
        <v>18449.156666666666</v>
      </c>
      <c r="D57" s="342">
        <v>18784.248263614936</v>
      </c>
      <c r="E57" s="326">
        <v>-1.7999999999999999E-2</v>
      </c>
      <c r="F57" s="75"/>
      <c r="G57" s="75"/>
      <c r="T57" s="304"/>
    </row>
    <row r="58" spans="2:20" ht="18" customHeight="1" x14ac:dyDescent="0.25">
      <c r="B58" s="120" t="s">
        <v>254</v>
      </c>
      <c r="C58" s="342">
        <v>751347.97</v>
      </c>
      <c r="D58" s="342">
        <v>1217882.3936431149</v>
      </c>
      <c r="E58" s="326">
        <v>-0.48299999999999998</v>
      </c>
      <c r="F58" s="75"/>
      <c r="G58" s="75"/>
      <c r="T58" s="304"/>
    </row>
    <row r="59" spans="2:20" ht="18" customHeight="1" x14ac:dyDescent="0.25">
      <c r="B59" s="120" t="s">
        <v>180</v>
      </c>
      <c r="C59" s="342">
        <v>16122.523333333334</v>
      </c>
      <c r="D59" s="342">
        <v>44089.306019351767</v>
      </c>
      <c r="E59" s="326">
        <v>-1.006</v>
      </c>
      <c r="F59" s="75"/>
      <c r="G59" s="75"/>
      <c r="T59" s="304"/>
    </row>
    <row r="60" spans="2:20" ht="18" customHeight="1" x14ac:dyDescent="0.25">
      <c r="B60" s="120" t="s">
        <v>181</v>
      </c>
      <c r="C60" s="342">
        <v>209268.33333333331</v>
      </c>
      <c r="D60" s="342">
        <v>106763.6294203697</v>
      </c>
      <c r="E60" s="326">
        <v>0.67300000000000004</v>
      </c>
      <c r="F60" s="75"/>
      <c r="G60" s="75"/>
      <c r="T60" s="304"/>
    </row>
    <row r="61" spans="2:20" ht="18" customHeight="1" x14ac:dyDescent="0.25">
      <c r="B61" s="120" t="s">
        <v>182</v>
      </c>
      <c r="C61" s="342">
        <v>216778.04</v>
      </c>
      <c r="D61" s="342">
        <v>67012.151788447212</v>
      </c>
      <c r="E61" s="326">
        <v>1.1739999999999999</v>
      </c>
      <c r="F61" s="75"/>
      <c r="G61" s="75"/>
      <c r="T61" s="304"/>
    </row>
    <row r="62" spans="2:20" ht="18" customHeight="1" x14ac:dyDescent="0.25">
      <c r="B62" s="120" t="s">
        <v>183</v>
      </c>
      <c r="C62" s="342">
        <v>12527.566666666668</v>
      </c>
      <c r="D62" s="342">
        <v>22531.887980882864</v>
      </c>
      <c r="E62" s="326">
        <v>-0.58699999999999997</v>
      </c>
      <c r="F62" s="75"/>
      <c r="G62" s="75"/>
      <c r="T62" s="304"/>
    </row>
    <row r="63" spans="2:20" ht="18" customHeight="1" x14ac:dyDescent="0.25">
      <c r="B63" s="121" t="s">
        <v>184</v>
      </c>
      <c r="C63" s="343">
        <v>169442.90333333332</v>
      </c>
      <c r="D63" s="343">
        <v>29919.666797047961</v>
      </c>
      <c r="E63" s="327">
        <v>1.734</v>
      </c>
      <c r="F63" s="75"/>
      <c r="G63" s="75"/>
      <c r="T63" s="304"/>
    </row>
    <row r="64" spans="2:20" ht="18" customHeight="1" x14ac:dyDescent="0.25">
      <c r="C64" s="300"/>
      <c r="D64" s="300"/>
      <c r="F64" s="75"/>
      <c r="G64" s="75"/>
    </row>
    <row r="65" spans="2:7" ht="18" customHeight="1" x14ac:dyDescent="0.3">
      <c r="B65" s="360" t="s">
        <v>37</v>
      </c>
      <c r="C65" s="361">
        <f>AVERAGE(C6:C63)</f>
        <v>516884.4143518515</v>
      </c>
      <c r="D65" s="361">
        <f>AVERAGE(D6:D63)</f>
        <v>103512.70374729278</v>
      </c>
      <c r="E65" s="366">
        <f>AVERAGE(E6:E63)</f>
        <v>9.8444444444444487E-2</v>
      </c>
      <c r="F65" s="75"/>
      <c r="G65" s="75"/>
    </row>
    <row r="66" spans="2:7" ht="18" customHeight="1" x14ac:dyDescent="0.3">
      <c r="B66" s="363" t="s">
        <v>185</v>
      </c>
      <c r="C66" s="364">
        <f>MEDIAN(C6:C63)</f>
        <v>65921.054999999993</v>
      </c>
      <c r="D66" s="364">
        <f>MEDIAN(D6:D63)</f>
        <v>62955.440221472018</v>
      </c>
      <c r="E66" s="367">
        <f>MEDIAN(E6:E63)</f>
        <v>0.1045</v>
      </c>
      <c r="F66" s="75"/>
    </row>
    <row r="67" spans="2:7" ht="18" hidden="1" customHeight="1" x14ac:dyDescent="0.3">
      <c r="B67" s="317" t="s">
        <v>186</v>
      </c>
      <c r="C67" s="320"/>
      <c r="D67" s="320"/>
      <c r="E67" s="319">
        <f>MAX(E6:E63)</f>
        <v>4.6420000000000003</v>
      </c>
      <c r="F67" s="75"/>
    </row>
    <row r="68" spans="2:7" ht="18" hidden="1" customHeight="1" x14ac:dyDescent="0.3">
      <c r="B68" s="317" t="s">
        <v>187</v>
      </c>
      <c r="C68" s="320"/>
      <c r="D68" s="320"/>
      <c r="E68" s="319">
        <f>MIN(E6:E63)</f>
        <v>-3.0339999999999998</v>
      </c>
      <c r="F68" s="75"/>
    </row>
    <row r="69" spans="2:7" ht="18" hidden="1" customHeight="1" x14ac:dyDescent="0.25">
      <c r="F69" s="75"/>
    </row>
    <row r="70" spans="2:7" ht="18" hidden="1" customHeight="1" x14ac:dyDescent="0.25">
      <c r="C70" s="301"/>
      <c r="D70" s="301"/>
      <c r="F70" s="75"/>
    </row>
    <row r="71" spans="2:7" ht="18" customHeight="1" x14ac:dyDescent="0.25">
      <c r="C71" s="302"/>
      <c r="D71" s="302"/>
      <c r="F71" s="75"/>
    </row>
    <row r="72" spans="2:7" ht="18" customHeight="1" x14ac:dyDescent="0.25">
      <c r="C72" s="302"/>
      <c r="D72" s="302"/>
      <c r="F72" s="75"/>
    </row>
    <row r="73" spans="2:7" ht="18" customHeight="1" x14ac:dyDescent="0.25">
      <c r="C73" s="302"/>
      <c r="D73" s="302"/>
      <c r="F73" s="75"/>
    </row>
    <row r="74" spans="2:7" ht="18" customHeight="1" x14ac:dyDescent="0.25">
      <c r="F74" s="75"/>
    </row>
    <row r="75" spans="2:7" ht="18" customHeight="1" x14ac:dyDescent="0.25">
      <c r="F75" s="75"/>
    </row>
    <row r="76" spans="2:7" ht="18" customHeight="1" x14ac:dyDescent="0.25">
      <c r="F76" s="75"/>
    </row>
    <row r="77" spans="2:7" ht="18" customHeight="1" x14ac:dyDescent="0.25">
      <c r="F77" s="75"/>
    </row>
    <row r="78" spans="2:7" ht="18" customHeight="1" x14ac:dyDescent="0.25">
      <c r="F78" s="75"/>
    </row>
    <row r="79" spans="2:7" ht="18" customHeight="1" x14ac:dyDescent="0.25">
      <c r="F79" s="75"/>
    </row>
    <row r="80" spans="2:7" ht="18" customHeight="1" x14ac:dyDescent="0.25">
      <c r="F80" s="75"/>
    </row>
    <row r="81" spans="2:6" ht="18" customHeight="1" x14ac:dyDescent="0.25">
      <c r="F81" s="75"/>
    </row>
    <row r="82" spans="2:6" ht="18" customHeight="1" x14ac:dyDescent="0.25">
      <c r="F82" s="75"/>
    </row>
    <row r="83" spans="2:6" ht="18" customHeight="1" x14ac:dyDescent="0.25">
      <c r="F83" s="75"/>
    </row>
    <row r="84" spans="2:6" ht="18" customHeight="1" x14ac:dyDescent="0.25">
      <c r="F84" s="75"/>
    </row>
    <row r="85" spans="2:6" ht="18" customHeight="1" x14ac:dyDescent="0.25">
      <c r="F85" s="75"/>
    </row>
    <row r="86" spans="2:6" ht="18" customHeight="1" x14ac:dyDescent="0.25">
      <c r="F86" s="75"/>
    </row>
    <row r="87" spans="2:6" ht="18" customHeight="1" x14ac:dyDescent="0.25">
      <c r="F87" s="75"/>
    </row>
    <row r="88" spans="2:6" ht="18" customHeight="1" x14ac:dyDescent="0.25">
      <c r="F88" s="75"/>
    </row>
    <row r="89" spans="2:6" ht="18" customHeight="1" x14ac:dyDescent="0.25">
      <c r="F89" s="75"/>
    </row>
    <row r="90" spans="2:6" ht="18" customHeight="1" x14ac:dyDescent="0.25">
      <c r="F90" s="75"/>
    </row>
    <row r="91" spans="2:6" ht="18" customHeight="1" x14ac:dyDescent="0.25">
      <c r="F91" s="75"/>
    </row>
    <row r="92" spans="2:6" ht="18" customHeight="1" x14ac:dyDescent="0.25">
      <c r="F92" s="75"/>
    </row>
    <row r="93" spans="2:6" ht="18" customHeight="1" x14ac:dyDescent="0.25">
      <c r="F93" s="75"/>
    </row>
    <row r="95" spans="2:6" x14ac:dyDescent="0.25">
      <c r="B95" s="77"/>
      <c r="E95" s="82"/>
    </row>
    <row r="96" spans="2:6" x14ac:dyDescent="0.25">
      <c r="B96" s="79"/>
      <c r="E96" s="83"/>
    </row>
    <row r="97" spans="1:38" x14ac:dyDescent="0.25">
      <c r="B97" s="79"/>
      <c r="E97" s="83"/>
    </row>
    <row r="98" spans="1:38" x14ac:dyDescent="0.25">
      <c r="B98" s="79"/>
      <c r="E98" s="83"/>
    </row>
    <row r="99" spans="1:38" s="71" customFormat="1" x14ac:dyDescent="0.25">
      <c r="A99" s="70"/>
      <c r="B99" s="70"/>
      <c r="C99" s="301"/>
      <c r="D99" s="301"/>
      <c r="E99" s="73"/>
      <c r="G99" s="389"/>
      <c r="H99" s="389"/>
      <c r="I99" s="389"/>
      <c r="J99" s="389"/>
      <c r="K99" s="389"/>
      <c r="L99" s="389"/>
      <c r="M99" s="389"/>
      <c r="N99" s="389"/>
      <c r="O99" s="389"/>
      <c r="P99" s="389"/>
      <c r="Q99" s="390"/>
      <c r="R99" s="389"/>
      <c r="S99" s="390"/>
      <c r="T99" s="389"/>
      <c r="U99" s="390"/>
      <c r="V99" s="390"/>
      <c r="W99" s="390"/>
      <c r="X99" s="390"/>
      <c r="Y99" s="390"/>
      <c r="Z99" s="390"/>
      <c r="AA99" s="390"/>
      <c r="AB99" s="390"/>
      <c r="AC99" s="390"/>
      <c r="AD99" s="390"/>
      <c r="AE99" s="390"/>
      <c r="AF99" s="390"/>
      <c r="AG99" s="390"/>
      <c r="AH99" s="390"/>
      <c r="AI99" s="390"/>
      <c r="AJ99" s="390"/>
      <c r="AK99" s="390"/>
      <c r="AL99" s="390"/>
    </row>
    <row r="100" spans="1:38" s="71" customFormat="1" x14ac:dyDescent="0.25">
      <c r="A100" s="70"/>
      <c r="B100" s="70"/>
      <c r="C100" s="302"/>
      <c r="D100" s="302"/>
      <c r="E100" s="73"/>
      <c r="G100" s="389"/>
      <c r="H100" s="389"/>
      <c r="I100" s="389"/>
      <c r="J100" s="389"/>
      <c r="K100" s="389"/>
      <c r="L100" s="389"/>
      <c r="M100" s="389"/>
      <c r="N100" s="389"/>
      <c r="O100" s="389"/>
      <c r="P100" s="389"/>
      <c r="Q100" s="390"/>
      <c r="R100" s="389"/>
      <c r="S100" s="390"/>
      <c r="T100" s="389"/>
      <c r="U100" s="390"/>
      <c r="V100" s="390"/>
      <c r="W100" s="390"/>
      <c r="X100" s="390"/>
      <c r="Y100" s="390"/>
      <c r="Z100" s="390"/>
      <c r="AA100" s="390"/>
      <c r="AB100" s="390"/>
      <c r="AC100" s="390"/>
      <c r="AD100" s="390"/>
      <c r="AE100" s="390"/>
      <c r="AF100" s="390"/>
      <c r="AG100" s="390"/>
      <c r="AH100" s="390"/>
      <c r="AI100" s="390"/>
      <c r="AJ100" s="390"/>
      <c r="AK100" s="390"/>
      <c r="AL100" s="390"/>
    </row>
    <row r="101" spans="1:38" s="71" customFormat="1" x14ac:dyDescent="0.25">
      <c r="A101" s="70"/>
      <c r="B101" s="70"/>
      <c r="C101" s="302"/>
      <c r="D101" s="302"/>
      <c r="E101" s="73"/>
      <c r="G101" s="389"/>
      <c r="H101" s="389"/>
      <c r="I101" s="389"/>
      <c r="J101" s="389"/>
      <c r="K101" s="389"/>
      <c r="L101" s="389"/>
      <c r="M101" s="389"/>
      <c r="N101" s="389"/>
      <c r="O101" s="389"/>
      <c r="P101" s="389"/>
      <c r="Q101" s="390"/>
      <c r="R101" s="389"/>
      <c r="S101" s="390"/>
      <c r="T101" s="389"/>
      <c r="U101" s="390"/>
      <c r="V101" s="390"/>
      <c r="W101" s="390"/>
      <c r="X101" s="390"/>
      <c r="Y101" s="390"/>
      <c r="Z101" s="390"/>
      <c r="AA101" s="390"/>
      <c r="AB101" s="390"/>
      <c r="AC101" s="390"/>
      <c r="AD101" s="390"/>
      <c r="AE101" s="390"/>
      <c r="AF101" s="390"/>
      <c r="AG101" s="390"/>
      <c r="AH101" s="390"/>
      <c r="AI101" s="390"/>
      <c r="AJ101" s="390"/>
      <c r="AK101" s="390"/>
      <c r="AL101" s="390"/>
    </row>
    <row r="102" spans="1:38" s="71" customFormat="1" x14ac:dyDescent="0.25">
      <c r="A102" s="70"/>
      <c r="B102" s="70"/>
      <c r="C102" s="302"/>
      <c r="D102" s="302"/>
      <c r="E102" s="73"/>
      <c r="G102" s="389"/>
      <c r="H102" s="389"/>
      <c r="I102" s="389"/>
      <c r="J102" s="389"/>
      <c r="K102" s="389"/>
      <c r="L102" s="389"/>
      <c r="M102" s="389"/>
      <c r="N102" s="389"/>
      <c r="O102" s="389"/>
      <c r="P102" s="389"/>
      <c r="Q102" s="390"/>
      <c r="R102" s="389"/>
      <c r="S102" s="390"/>
      <c r="T102" s="389"/>
      <c r="U102" s="390"/>
      <c r="V102" s="390"/>
      <c r="W102" s="390"/>
      <c r="X102" s="390"/>
      <c r="Y102" s="390"/>
      <c r="Z102" s="390"/>
      <c r="AA102" s="390"/>
      <c r="AB102" s="390"/>
      <c r="AC102" s="390"/>
      <c r="AD102" s="390"/>
      <c r="AE102" s="390"/>
      <c r="AF102" s="390"/>
      <c r="AG102" s="390"/>
      <c r="AH102" s="390"/>
      <c r="AI102" s="390"/>
      <c r="AJ102" s="390"/>
      <c r="AK102" s="390"/>
      <c r="AL102" s="390"/>
    </row>
  </sheetData>
  <mergeCells count="2">
    <mergeCell ref="B1:E1"/>
    <mergeCell ref="B3:F3"/>
  </mergeCells>
  <printOptions horizontalCentered="1"/>
  <pageMargins left="0.7" right="0.7" top="0.75" bottom="0.75" header="0.3" footer="0.3"/>
  <pageSetup scale="56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BC99F-7D34-4338-BCC8-5AFF65BA6C7D}">
  <dimension ref="B2:G50"/>
  <sheetViews>
    <sheetView workbookViewId="0">
      <selection activeCell="G20" sqref="G20"/>
    </sheetView>
  </sheetViews>
  <sheetFormatPr defaultColWidth="9" defaultRowHeight="15.75" x14ac:dyDescent="0.25"/>
  <cols>
    <col min="1" max="1" width="9" style="403"/>
    <col min="2" max="2" width="15.140625" style="404" customWidth="1"/>
    <col min="3" max="3" width="64.140625" style="403" customWidth="1"/>
    <col min="4" max="4" width="26" style="403" hidden="1" customWidth="1"/>
    <col min="5" max="6" width="9" style="403"/>
    <col min="7" max="7" width="44.28515625" style="403" customWidth="1"/>
    <col min="8" max="16384" width="9" style="403"/>
  </cols>
  <sheetData>
    <row r="2" spans="2:7" x14ac:dyDescent="0.25">
      <c r="B2" s="438" t="s">
        <v>297</v>
      </c>
      <c r="C2" s="438"/>
    </row>
    <row r="3" spans="2:7" ht="16.5" thickBot="1" x14ac:dyDescent="0.3"/>
    <row r="4" spans="2:7" s="155" customFormat="1" x14ac:dyDescent="0.25">
      <c r="B4" s="388" t="s">
        <v>292</v>
      </c>
      <c r="C4" s="388" t="s">
        <v>298</v>
      </c>
      <c r="D4" s="405" t="s">
        <v>0</v>
      </c>
      <c r="G4" s="419" t="s">
        <v>294</v>
      </c>
    </row>
    <row r="5" spans="2:7" s="155" customFormat="1" x14ac:dyDescent="0.25">
      <c r="B5" s="406"/>
      <c r="C5" s="405"/>
      <c r="D5" s="405"/>
      <c r="G5" s="407"/>
    </row>
    <row r="6" spans="2:7" x14ac:dyDescent="0.25">
      <c r="B6" s="404">
        <v>1</v>
      </c>
      <c r="C6" s="403" t="s">
        <v>1</v>
      </c>
      <c r="G6" s="408" t="s">
        <v>296</v>
      </c>
    </row>
    <row r="7" spans="2:7" x14ac:dyDescent="0.25">
      <c r="B7" s="404">
        <v>2</v>
      </c>
      <c r="C7" s="403" t="s">
        <v>2</v>
      </c>
      <c r="G7" s="408"/>
    </row>
    <row r="8" spans="2:7" x14ac:dyDescent="0.25">
      <c r="B8" s="404">
        <v>3</v>
      </c>
      <c r="C8" s="403" t="s">
        <v>3</v>
      </c>
      <c r="G8" s="409" t="s">
        <v>40</v>
      </c>
    </row>
    <row r="9" spans="2:7" x14ac:dyDescent="0.25">
      <c r="G9" s="408"/>
    </row>
    <row r="10" spans="2:7" x14ac:dyDescent="0.25">
      <c r="B10" s="410">
        <v>4</v>
      </c>
      <c r="C10" s="411" t="s">
        <v>230</v>
      </c>
      <c r="G10" s="412" t="s">
        <v>295</v>
      </c>
    </row>
    <row r="11" spans="2:7" x14ac:dyDescent="0.25">
      <c r="B11" s="413">
        <v>5</v>
      </c>
      <c r="C11" s="414" t="s">
        <v>4</v>
      </c>
      <c r="D11" s="403" t="str">
        <f>'T5 Billing O&amp;M'!I12</f>
        <v>2021-02-17 13:17:28 CST</v>
      </c>
      <c r="G11" s="408"/>
    </row>
    <row r="12" spans="2:7" x14ac:dyDescent="0.25">
      <c r="B12" s="415">
        <v>6</v>
      </c>
      <c r="C12" s="416" t="s">
        <v>5</v>
      </c>
      <c r="D12" s="403" t="str">
        <f>D11</f>
        <v>2021-02-17 13:17:28 CST</v>
      </c>
      <c r="G12" s="417" t="s">
        <v>293</v>
      </c>
    </row>
    <row r="13" spans="2:7" x14ac:dyDescent="0.25">
      <c r="G13" s="408"/>
    </row>
    <row r="14" spans="2:7" ht="16.5" thickBot="1" x14ac:dyDescent="0.3">
      <c r="B14" s="410">
        <v>7</v>
      </c>
      <c r="C14" s="411" t="s">
        <v>231</v>
      </c>
      <c r="G14" s="418"/>
    </row>
    <row r="15" spans="2:7" x14ac:dyDescent="0.25">
      <c r="B15" s="413">
        <v>8</v>
      </c>
      <c r="C15" s="414" t="s">
        <v>6</v>
      </c>
      <c r="D15" s="403" t="str">
        <f>'T8 Pole Maint O&amp;M'!I11</f>
        <v>2021-02-17 16:59:07 CST</v>
      </c>
    </row>
    <row r="16" spans="2:7" x14ac:dyDescent="0.25">
      <c r="B16" s="415">
        <v>9</v>
      </c>
      <c r="C16" s="416" t="s">
        <v>7</v>
      </c>
      <c r="D16" s="403" t="str">
        <f>D15</f>
        <v>2021-02-17 16:59:07 CST</v>
      </c>
    </row>
    <row r="18" spans="2:4" x14ac:dyDescent="0.25">
      <c r="B18" s="410">
        <v>10</v>
      </c>
      <c r="C18" s="411" t="s">
        <v>232</v>
      </c>
    </row>
    <row r="19" spans="2:4" x14ac:dyDescent="0.25">
      <c r="B19" s="413">
        <v>11</v>
      </c>
      <c r="C19" s="414" t="s">
        <v>8</v>
      </c>
      <c r="D19" s="403" t="str">
        <f>'T11 Lines O&amp;M'!I12</f>
        <v>2021-02-17 18:41:08 CST</v>
      </c>
    </row>
    <row r="20" spans="2:4" x14ac:dyDescent="0.25">
      <c r="B20" s="415">
        <v>12</v>
      </c>
      <c r="C20" s="416" t="s">
        <v>9</v>
      </c>
      <c r="D20" s="403" t="str">
        <f>D19</f>
        <v>2021-02-17 18:41:08 CST</v>
      </c>
    </row>
    <row r="22" spans="2:4" x14ac:dyDescent="0.25">
      <c r="B22" s="410">
        <v>13</v>
      </c>
      <c r="C22" s="411" t="s">
        <v>233</v>
      </c>
    </row>
    <row r="23" spans="2:4" x14ac:dyDescent="0.25">
      <c r="B23" s="413">
        <v>14</v>
      </c>
      <c r="C23" s="414" t="s">
        <v>10</v>
      </c>
      <c r="D23" s="403" t="str">
        <f>'T14 Meter Maint O&amp;M'!I10</f>
        <v>"2021-02-17 14:20:59 CST"</v>
      </c>
    </row>
    <row r="24" spans="2:4" x14ac:dyDescent="0.25">
      <c r="B24" s="415">
        <v>15</v>
      </c>
      <c r="C24" s="416" t="s">
        <v>11</v>
      </c>
      <c r="D24" s="403" t="str">
        <f>D23</f>
        <v>"2021-02-17 14:20:59 CST"</v>
      </c>
    </row>
    <row r="26" spans="2:4" x14ac:dyDescent="0.25">
      <c r="B26" s="410">
        <v>16</v>
      </c>
      <c r="C26" s="411" t="s">
        <v>234</v>
      </c>
    </row>
    <row r="27" spans="2:4" x14ac:dyDescent="0.25">
      <c r="B27" s="413">
        <v>17</v>
      </c>
      <c r="C27" s="414" t="s">
        <v>12</v>
      </c>
      <c r="D27" s="403" t="str">
        <f>'T17 Veg Mgmt O&amp;M'!I11</f>
        <v>2021-02-17 17:56:24 CST</v>
      </c>
    </row>
    <row r="28" spans="2:4" x14ac:dyDescent="0.25">
      <c r="B28" s="415">
        <v>18</v>
      </c>
      <c r="C28" s="416" t="s">
        <v>13</v>
      </c>
      <c r="D28" s="403" t="str">
        <f>D27</f>
        <v>2021-02-17 17:56:24 CST</v>
      </c>
    </row>
    <row r="30" spans="2:4" x14ac:dyDescent="0.25">
      <c r="B30" s="410">
        <v>19</v>
      </c>
      <c r="C30" s="411" t="s">
        <v>235</v>
      </c>
    </row>
    <row r="31" spans="2:4" x14ac:dyDescent="0.25">
      <c r="B31" s="413">
        <v>20</v>
      </c>
      <c r="C31" s="414" t="s">
        <v>14</v>
      </c>
      <c r="D31" s="403" t="str">
        <f>'T20 Station O&amp;M'!I11</f>
        <v>2021-02-17 16:15:42 CST</v>
      </c>
    </row>
    <row r="32" spans="2:4" x14ac:dyDescent="0.25">
      <c r="B32" s="415">
        <v>21</v>
      </c>
      <c r="C32" s="416" t="s">
        <v>15</v>
      </c>
      <c r="D32" s="403" t="str">
        <f>D31</f>
        <v>2021-02-17 16:15:42 CST</v>
      </c>
    </row>
    <row r="34" spans="2:7" x14ac:dyDescent="0.25">
      <c r="B34" s="410">
        <v>22</v>
      </c>
      <c r="C34" s="411" t="s">
        <v>236</v>
      </c>
    </row>
    <row r="35" spans="2:7" x14ac:dyDescent="0.25">
      <c r="B35" s="413">
        <v>23</v>
      </c>
      <c r="C35" s="414" t="s">
        <v>16</v>
      </c>
      <c r="D35" s="403" t="str">
        <f>'T23 Pole-Tower-Fixture Capex'!H10</f>
        <v>2021-02-17 20:48:51 CST</v>
      </c>
    </row>
    <row r="36" spans="2:7" x14ac:dyDescent="0.25">
      <c r="B36" s="415">
        <v>24</v>
      </c>
      <c r="C36" s="416" t="s">
        <v>17</v>
      </c>
      <c r="D36" s="403" t="str">
        <f>D35</f>
        <v>2021-02-17 20:48:51 CST</v>
      </c>
    </row>
    <row r="38" spans="2:7" x14ac:dyDescent="0.25">
      <c r="B38" s="410">
        <v>25</v>
      </c>
      <c r="C38" s="411" t="s">
        <v>237</v>
      </c>
    </row>
    <row r="39" spans="2:7" x14ac:dyDescent="0.25">
      <c r="B39" s="413">
        <v>26</v>
      </c>
      <c r="C39" s="414" t="s">
        <v>18</v>
      </c>
      <c r="D39" s="403" t="str">
        <f>'T26 Dx Station Capex'!I9</f>
        <v>2021-02-17 17:46:58 CST</v>
      </c>
      <c r="G39" s="403" t="s">
        <v>275</v>
      </c>
    </row>
    <row r="40" spans="2:7" x14ac:dyDescent="0.25">
      <c r="B40" s="415">
        <v>27</v>
      </c>
      <c r="C40" s="416" t="s">
        <v>19</v>
      </c>
      <c r="D40" s="403" t="str">
        <f>D39</f>
        <v>2021-02-17 17:46:58 CST</v>
      </c>
    </row>
    <row r="42" spans="2:7" x14ac:dyDescent="0.25">
      <c r="B42" s="410">
        <v>28</v>
      </c>
      <c r="C42" s="411" t="s">
        <v>238</v>
      </c>
    </row>
    <row r="43" spans="2:7" x14ac:dyDescent="0.25">
      <c r="B43" s="413">
        <v>29</v>
      </c>
      <c r="C43" s="414" t="s">
        <v>20</v>
      </c>
      <c r="D43" s="403" t="str">
        <f>'T29 Line Transformer Capex'!H10</f>
        <v>2021-02-17 20:47:21 CST</v>
      </c>
    </row>
    <row r="44" spans="2:7" x14ac:dyDescent="0.25">
      <c r="B44" s="415">
        <v>30</v>
      </c>
      <c r="C44" s="416" t="s">
        <v>21</v>
      </c>
      <c r="D44" s="403" t="str">
        <f>D43</f>
        <v>2021-02-17 20:47:21 CST</v>
      </c>
    </row>
    <row r="46" spans="2:7" x14ac:dyDescent="0.25">
      <c r="B46" s="410">
        <v>31</v>
      </c>
      <c r="C46" s="411" t="s">
        <v>206</v>
      </c>
    </row>
    <row r="47" spans="2:7" x14ac:dyDescent="0.25">
      <c r="B47" s="413">
        <v>32</v>
      </c>
      <c r="C47" s="414" t="s">
        <v>22</v>
      </c>
      <c r="D47" s="403" t="str">
        <f>'T32 Meters Capex'!H10</f>
        <v>2021-02-17 20:44:19 CST</v>
      </c>
    </row>
    <row r="48" spans="2:7" x14ac:dyDescent="0.25">
      <c r="B48" s="415">
        <v>33</v>
      </c>
      <c r="C48" s="416" t="s">
        <v>23</v>
      </c>
      <c r="D48" s="403" t="str">
        <f>D47</f>
        <v>2021-02-17 20:44:19 CST</v>
      </c>
    </row>
    <row r="50" spans="2:4" x14ac:dyDescent="0.25">
      <c r="B50" s="404" t="s">
        <v>215</v>
      </c>
      <c r="C50" s="403" t="s">
        <v>333</v>
      </c>
      <c r="D50" s="403" t="s">
        <v>24</v>
      </c>
    </row>
  </sheetData>
  <mergeCells count="1">
    <mergeCell ref="B2:C2"/>
  </mergeCells>
  <pageMargins left="0.7" right="0.7" top="0.75" bottom="0.75" header="0.3" footer="0.3"/>
  <pageSetup orientation="portrait" horizontalDpi="360" verticalDpi="36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9FF7C-61DF-4CF6-9F98-D9E55AD8E2F4}">
  <sheetPr>
    <tabColor theme="5" tint="0.59999389629810485"/>
    <pageSetUpPr fitToPage="1"/>
  </sheetPr>
  <dimension ref="A1:AM98"/>
  <sheetViews>
    <sheetView showGridLines="0" topLeftCell="A31" zoomScale="80" zoomScaleNormal="80" workbookViewId="0">
      <selection activeCell="K54" sqref="K54"/>
    </sheetView>
  </sheetViews>
  <sheetFormatPr defaultColWidth="8.7109375" defaultRowHeight="15" x14ac:dyDescent="0.25"/>
  <cols>
    <col min="1" max="1" width="8.7109375" style="70"/>
    <col min="2" max="2" width="45.7109375" style="70" customWidth="1"/>
    <col min="3" max="4" width="18.7109375" style="299" customWidth="1"/>
    <col min="5" max="5" width="18.7109375" style="70" customWidth="1"/>
    <col min="6" max="7" width="4.7109375" style="70" customWidth="1"/>
    <col min="8" max="9" width="8.7109375" style="389"/>
    <col min="10" max="10" width="20" style="389" customWidth="1"/>
    <col min="11" max="15" width="8.7109375" style="389"/>
    <col min="16" max="16" width="8.7109375" style="390"/>
    <col min="17" max="17" width="8.7109375" style="389"/>
    <col min="18" max="18" width="15.7109375" style="389" customWidth="1"/>
    <col min="19" max="19" width="15.140625" style="390" customWidth="1"/>
    <col min="20" max="20" width="53.7109375" style="389" customWidth="1"/>
    <col min="21" max="39" width="8.7109375" style="389"/>
    <col min="40" max="16384" width="8.7109375" style="70"/>
  </cols>
  <sheetData>
    <row r="1" spans="2:20" ht="21" x14ac:dyDescent="0.35">
      <c r="B1" s="476" t="s">
        <v>311</v>
      </c>
      <c r="C1" s="476"/>
      <c r="D1" s="476"/>
      <c r="E1" s="476"/>
      <c r="F1" s="402"/>
      <c r="G1" s="313"/>
    </row>
    <row r="2" spans="2:20" x14ac:dyDescent="0.25">
      <c r="E2" s="71"/>
    </row>
    <row r="3" spans="2:20" ht="26.25" x14ac:dyDescent="0.4">
      <c r="B3" s="477" t="s">
        <v>132</v>
      </c>
      <c r="C3" s="477"/>
      <c r="D3" s="477"/>
      <c r="E3" s="477"/>
      <c r="F3" s="477"/>
      <c r="G3" s="314"/>
    </row>
    <row r="4" spans="2:20" x14ac:dyDescent="0.25">
      <c r="E4" s="123"/>
    </row>
    <row r="5" spans="2:20" ht="57" customHeight="1" x14ac:dyDescent="0.25">
      <c r="B5" s="346" t="s">
        <v>133</v>
      </c>
      <c r="C5" s="347" t="s">
        <v>227</v>
      </c>
      <c r="D5" s="347" t="s">
        <v>228</v>
      </c>
      <c r="E5" s="339" t="s">
        <v>244</v>
      </c>
      <c r="F5" s="72"/>
      <c r="G5" s="72"/>
      <c r="I5" s="394"/>
      <c r="J5" s="394"/>
      <c r="K5" s="394"/>
      <c r="L5" s="394"/>
      <c r="M5" s="394"/>
      <c r="N5" s="394"/>
      <c r="O5" s="394"/>
      <c r="R5" s="391"/>
      <c r="S5" s="392"/>
      <c r="T5" s="391"/>
    </row>
    <row r="6" spans="2:20" ht="18" customHeight="1" x14ac:dyDescent="0.25">
      <c r="B6" s="316" t="s">
        <v>194</v>
      </c>
      <c r="C6" s="323">
        <v>35204872.513333328</v>
      </c>
      <c r="D6" s="323">
        <v>42401532.128815211</v>
      </c>
      <c r="E6" s="325">
        <v>-0.186</v>
      </c>
      <c r="F6" s="75"/>
      <c r="G6" s="75"/>
      <c r="T6" s="304"/>
    </row>
    <row r="7" spans="2:20" ht="18" customHeight="1" x14ac:dyDescent="0.25">
      <c r="B7" s="120" t="s">
        <v>195</v>
      </c>
      <c r="C7" s="342">
        <v>1073482.0633333335</v>
      </c>
      <c r="D7" s="342">
        <v>1390839.6501312309</v>
      </c>
      <c r="E7" s="326">
        <v>-0.25900000000000001</v>
      </c>
      <c r="F7" s="75"/>
      <c r="G7" s="75"/>
      <c r="T7" s="304"/>
    </row>
    <row r="8" spans="2:20" ht="18" customHeight="1" x14ac:dyDescent="0.25">
      <c r="B8" s="120" t="s">
        <v>134</v>
      </c>
      <c r="C8" s="342">
        <v>387333.78666666662</v>
      </c>
      <c r="D8" s="342">
        <v>103367.10925273674</v>
      </c>
      <c r="E8" s="326">
        <v>1.321</v>
      </c>
      <c r="F8" s="75"/>
      <c r="G8" s="75"/>
      <c r="T8" s="304"/>
    </row>
    <row r="9" spans="2:20" ht="18" customHeight="1" x14ac:dyDescent="0.25">
      <c r="B9" s="120" t="s">
        <v>245</v>
      </c>
      <c r="C9" s="342">
        <v>1857683.28</v>
      </c>
      <c r="D9" s="342">
        <v>1274214.8219598811</v>
      </c>
      <c r="E9" s="326">
        <v>0.377</v>
      </c>
      <c r="F9" s="75"/>
      <c r="G9" s="75"/>
      <c r="T9" s="304"/>
    </row>
    <row r="10" spans="2:20" ht="18" customHeight="1" x14ac:dyDescent="0.25">
      <c r="B10" s="120" t="s">
        <v>136</v>
      </c>
      <c r="C10" s="342">
        <v>1202192.7000000002</v>
      </c>
      <c r="D10" s="342">
        <v>882626.76220595278</v>
      </c>
      <c r="E10" s="326">
        <v>0.309</v>
      </c>
      <c r="F10" s="75"/>
      <c r="G10" s="75"/>
      <c r="T10" s="304"/>
    </row>
    <row r="11" spans="2:20" ht="18" customHeight="1" x14ac:dyDescent="0.25">
      <c r="B11" s="120" t="s">
        <v>137</v>
      </c>
      <c r="C11" s="342">
        <v>4147497.0566666662</v>
      </c>
      <c r="D11" s="342">
        <v>2949114.7289026976</v>
      </c>
      <c r="E11" s="326">
        <v>0.34100000000000003</v>
      </c>
      <c r="F11" s="75"/>
      <c r="G11" s="75"/>
      <c r="T11" s="304"/>
    </row>
    <row r="12" spans="2:20" ht="18" customHeight="1" x14ac:dyDescent="0.25">
      <c r="B12" s="120" t="s">
        <v>138</v>
      </c>
      <c r="C12" s="342">
        <v>1254263.8099999998</v>
      </c>
      <c r="D12" s="342">
        <v>1854377.00796051</v>
      </c>
      <c r="E12" s="326">
        <v>-0.39100000000000001</v>
      </c>
      <c r="F12" s="75"/>
      <c r="G12" s="75"/>
      <c r="T12" s="304"/>
    </row>
    <row r="13" spans="2:20" ht="18" customHeight="1" x14ac:dyDescent="0.25">
      <c r="B13" s="120" t="s">
        <v>139</v>
      </c>
      <c r="C13" s="342">
        <v>261271.2233333333</v>
      </c>
      <c r="D13" s="342">
        <v>149539.27055271831</v>
      </c>
      <c r="E13" s="326">
        <v>0.55800000000000005</v>
      </c>
      <c r="F13" s="75"/>
      <c r="G13" s="75"/>
      <c r="T13" s="304"/>
    </row>
    <row r="14" spans="2:20" ht="18" customHeight="1" x14ac:dyDescent="0.25">
      <c r="B14" s="120" t="s">
        <v>140</v>
      </c>
      <c r="C14" s="342">
        <v>188278.19999999998</v>
      </c>
      <c r="D14" s="342">
        <v>28020.059272139868</v>
      </c>
      <c r="E14" s="326">
        <v>1.905</v>
      </c>
      <c r="F14" s="75"/>
      <c r="G14" s="75"/>
      <c r="T14" s="304"/>
    </row>
    <row r="15" spans="2:20" ht="18" customHeight="1" x14ac:dyDescent="0.25">
      <c r="B15" s="120" t="s">
        <v>141</v>
      </c>
      <c r="C15" s="342">
        <v>18184.513333333332</v>
      </c>
      <c r="D15" s="342">
        <v>22411.4125083734</v>
      </c>
      <c r="E15" s="326">
        <v>-0.20899999999999999</v>
      </c>
      <c r="F15" s="75"/>
      <c r="G15" s="75"/>
      <c r="T15" s="304"/>
    </row>
    <row r="16" spans="2:20" ht="18" customHeight="1" x14ac:dyDescent="0.25">
      <c r="B16" s="120" t="s">
        <v>142</v>
      </c>
      <c r="C16" s="342">
        <v>646778.55000000005</v>
      </c>
      <c r="D16" s="342">
        <v>188670.85027425259</v>
      </c>
      <c r="E16" s="326">
        <v>1.232</v>
      </c>
      <c r="F16" s="75"/>
      <c r="G16" s="75"/>
      <c r="T16" s="304"/>
    </row>
    <row r="17" spans="1:20" ht="18" customHeight="1" x14ac:dyDescent="0.25">
      <c r="B17" s="120" t="s">
        <v>143</v>
      </c>
      <c r="C17" s="342">
        <v>4696833.6566666672</v>
      </c>
      <c r="D17" s="342">
        <v>6030853.7931144256</v>
      </c>
      <c r="E17" s="326">
        <v>-0.25</v>
      </c>
      <c r="F17" s="75"/>
      <c r="G17" s="75"/>
      <c r="T17" s="304"/>
    </row>
    <row r="18" spans="1:20" ht="18" customHeight="1" x14ac:dyDescent="0.25">
      <c r="B18" s="120" t="s">
        <v>246</v>
      </c>
      <c r="C18" s="342">
        <v>2635718.333333334</v>
      </c>
      <c r="D18" s="342">
        <v>2462447.4583161445</v>
      </c>
      <c r="E18" s="326">
        <v>6.8000000000000005E-2</v>
      </c>
      <c r="F18" s="75"/>
      <c r="G18" s="75"/>
      <c r="T18" s="304"/>
    </row>
    <row r="19" spans="1:20" ht="18" customHeight="1" x14ac:dyDescent="0.25">
      <c r="B19" s="120" t="s">
        <v>144</v>
      </c>
      <c r="C19" s="342">
        <v>1426730.1933333334</v>
      </c>
      <c r="D19" s="342">
        <v>1954990.3316384759</v>
      </c>
      <c r="E19" s="326">
        <v>-0.315</v>
      </c>
      <c r="F19" s="75"/>
      <c r="G19" s="75"/>
      <c r="T19" s="304"/>
    </row>
    <row r="20" spans="1:20" ht="18" customHeight="1" x14ac:dyDescent="0.25">
      <c r="B20" s="120" t="s">
        <v>197</v>
      </c>
      <c r="C20" s="342">
        <v>4363643.2866666671</v>
      </c>
      <c r="D20" s="342">
        <v>2969243.8505822113</v>
      </c>
      <c r="E20" s="326">
        <v>0.38500000000000001</v>
      </c>
      <c r="F20" s="75"/>
      <c r="G20" s="75"/>
      <c r="T20" s="304"/>
    </row>
    <row r="21" spans="1:20" ht="18" customHeight="1" x14ac:dyDescent="0.25">
      <c r="B21" s="120" t="s">
        <v>145</v>
      </c>
      <c r="C21" s="342">
        <v>590857.39333333331</v>
      </c>
      <c r="D21" s="342">
        <v>774002.18071957829</v>
      </c>
      <c r="E21" s="326">
        <v>-0.27</v>
      </c>
      <c r="F21" s="75"/>
      <c r="G21" s="75"/>
      <c r="T21" s="304"/>
    </row>
    <row r="22" spans="1:20" ht="18" customHeight="1" x14ac:dyDescent="0.25">
      <c r="B22" s="120" t="s">
        <v>247</v>
      </c>
      <c r="C22" s="342">
        <v>294089.8133333333</v>
      </c>
      <c r="D22" s="342">
        <v>160434.41154108653</v>
      </c>
      <c r="E22" s="326">
        <v>0.60599999999999998</v>
      </c>
      <c r="F22" s="75"/>
      <c r="G22" s="75"/>
      <c r="T22" s="304"/>
    </row>
    <row r="23" spans="1:20" ht="18" customHeight="1" x14ac:dyDescent="0.25">
      <c r="B23" s="120" t="s">
        <v>147</v>
      </c>
      <c r="C23" s="342">
        <v>909844.07</v>
      </c>
      <c r="D23" s="342">
        <v>918069.62611006643</v>
      </c>
      <c r="E23" s="326">
        <v>-8.9999999999999993E-3</v>
      </c>
      <c r="F23" s="75"/>
      <c r="G23" s="75"/>
      <c r="T23" s="304"/>
    </row>
    <row r="24" spans="1:20" ht="18" customHeight="1" x14ac:dyDescent="0.25">
      <c r="B24" s="120" t="s">
        <v>148</v>
      </c>
      <c r="C24" s="342">
        <v>1192455.8066666666</v>
      </c>
      <c r="D24" s="342">
        <v>631924.65020301996</v>
      </c>
      <c r="E24" s="326">
        <v>0.63500000000000001</v>
      </c>
      <c r="F24" s="75"/>
      <c r="G24" s="75"/>
      <c r="T24" s="304"/>
    </row>
    <row r="25" spans="1:20" ht="18" customHeight="1" x14ac:dyDescent="0.25">
      <c r="B25" s="120" t="s">
        <v>149</v>
      </c>
      <c r="C25" s="342">
        <v>46294.723333333328</v>
      </c>
      <c r="D25" s="342">
        <v>165343.97281910968</v>
      </c>
      <c r="E25" s="326">
        <v>-1.2729999999999999</v>
      </c>
      <c r="F25" s="75"/>
      <c r="G25" s="75"/>
      <c r="T25" s="304"/>
    </row>
    <row r="26" spans="1:20" ht="18" customHeight="1" x14ac:dyDescent="0.25">
      <c r="B26" s="120" t="s">
        <v>150</v>
      </c>
      <c r="C26" s="342">
        <v>1505945.74</v>
      </c>
      <c r="D26" s="342">
        <v>1191747.9554466188</v>
      </c>
      <c r="E26" s="326">
        <v>0.23400000000000001</v>
      </c>
      <c r="F26" s="75"/>
      <c r="G26" s="75"/>
      <c r="T26" s="304"/>
    </row>
    <row r="27" spans="1:20" ht="18" customHeight="1" x14ac:dyDescent="0.25">
      <c r="B27" s="120" t="s">
        <v>151</v>
      </c>
      <c r="C27" s="342">
        <v>231283.49333333332</v>
      </c>
      <c r="D27" s="342">
        <v>324291.95377174107</v>
      </c>
      <c r="E27" s="326">
        <v>-0.33800000000000002</v>
      </c>
      <c r="F27" s="75"/>
      <c r="G27" s="75"/>
      <c r="T27" s="304"/>
    </row>
    <row r="28" spans="1:20" ht="18" customHeight="1" x14ac:dyDescent="0.25">
      <c r="B28" s="120" t="s">
        <v>152</v>
      </c>
      <c r="C28" s="342">
        <v>655885.07666666666</v>
      </c>
      <c r="D28" s="342">
        <v>1026577.3487957433</v>
      </c>
      <c r="E28" s="326">
        <v>-0.44800000000000001</v>
      </c>
      <c r="F28" s="75"/>
      <c r="G28" s="75"/>
      <c r="T28" s="304"/>
    </row>
    <row r="29" spans="1:20" ht="18" customHeight="1" x14ac:dyDescent="0.25">
      <c r="B29" s="120" t="s">
        <v>248</v>
      </c>
      <c r="C29" s="342">
        <v>200161</v>
      </c>
      <c r="D29" s="342">
        <v>101913.25830522763</v>
      </c>
      <c r="E29" s="326">
        <v>0.67500000000000004</v>
      </c>
      <c r="F29" s="75"/>
      <c r="G29" s="75"/>
      <c r="T29" s="304"/>
    </row>
    <row r="30" spans="1:20" ht="18" customHeight="1" x14ac:dyDescent="0.25">
      <c r="B30" s="120" t="s">
        <v>249</v>
      </c>
      <c r="C30" s="342">
        <v>63223621.68333333</v>
      </c>
      <c r="D30" s="342">
        <v>2478560.6091259229</v>
      </c>
      <c r="E30" s="326">
        <v>3.2389999999999999</v>
      </c>
      <c r="F30" s="75"/>
      <c r="G30" s="75"/>
      <c r="T30" s="304"/>
    </row>
    <row r="31" spans="1:20" ht="18" customHeight="1" x14ac:dyDescent="0.25">
      <c r="A31" s="71"/>
      <c r="B31" s="120" t="s">
        <v>154</v>
      </c>
      <c r="C31" s="342">
        <v>17898.353333333333</v>
      </c>
      <c r="D31" s="342">
        <v>45773.65540216439</v>
      </c>
      <c r="E31" s="326">
        <v>-0.93899999999999995</v>
      </c>
      <c r="F31" s="75"/>
      <c r="G31" s="75"/>
      <c r="T31" s="304"/>
    </row>
    <row r="32" spans="1:20" ht="18" customHeight="1" x14ac:dyDescent="0.25">
      <c r="B32" s="120" t="s">
        <v>155</v>
      </c>
      <c r="C32" s="342">
        <v>98950.506666666668</v>
      </c>
      <c r="D32" s="342">
        <v>145273.73531478998</v>
      </c>
      <c r="E32" s="326">
        <v>-0.38400000000000001</v>
      </c>
      <c r="F32" s="75"/>
      <c r="G32" s="75"/>
      <c r="T32" s="304"/>
    </row>
    <row r="33" spans="2:20" ht="18" customHeight="1" x14ac:dyDescent="0.25">
      <c r="B33" s="120" t="s">
        <v>199</v>
      </c>
      <c r="C33" s="342">
        <v>6655550.4666666659</v>
      </c>
      <c r="D33" s="342">
        <v>10365170.166602185</v>
      </c>
      <c r="E33" s="326">
        <v>-0.443</v>
      </c>
      <c r="F33" s="75"/>
      <c r="G33" s="75"/>
      <c r="T33" s="304"/>
    </row>
    <row r="34" spans="2:20" ht="18" customHeight="1" x14ac:dyDescent="0.25">
      <c r="B34" s="120" t="s">
        <v>156</v>
      </c>
      <c r="C34" s="342">
        <v>512207.3666666667</v>
      </c>
      <c r="D34" s="342">
        <v>657029.91887133429</v>
      </c>
      <c r="E34" s="326">
        <v>-0.249</v>
      </c>
      <c r="F34" s="75"/>
      <c r="G34" s="75"/>
      <c r="T34" s="304"/>
    </row>
    <row r="35" spans="2:20" ht="18" customHeight="1" x14ac:dyDescent="0.25">
      <c r="B35" s="120" t="s">
        <v>157</v>
      </c>
      <c r="C35" s="342">
        <v>938189.84333333338</v>
      </c>
      <c r="D35" s="342">
        <v>540747.43431388703</v>
      </c>
      <c r="E35" s="326">
        <v>0.55100000000000005</v>
      </c>
      <c r="F35" s="75"/>
      <c r="G35" s="75"/>
      <c r="T35" s="304"/>
    </row>
    <row r="36" spans="2:20" ht="18" customHeight="1" x14ac:dyDescent="0.25">
      <c r="B36" s="120" t="s">
        <v>158</v>
      </c>
      <c r="C36" s="342">
        <v>5108116.3500000006</v>
      </c>
      <c r="D36" s="342">
        <v>3286524.8039160706</v>
      </c>
      <c r="E36" s="326">
        <v>0.441</v>
      </c>
      <c r="F36" s="75"/>
      <c r="G36" s="75"/>
      <c r="T36" s="304"/>
    </row>
    <row r="37" spans="2:20" ht="18" customHeight="1" x14ac:dyDescent="0.25">
      <c r="B37" s="120" t="s">
        <v>159</v>
      </c>
      <c r="C37" s="342"/>
      <c r="D37" s="342"/>
      <c r="E37" s="326"/>
      <c r="F37" s="75"/>
      <c r="G37" s="75"/>
      <c r="T37" s="304"/>
    </row>
    <row r="38" spans="2:20" ht="18" customHeight="1" x14ac:dyDescent="0.25">
      <c r="B38" s="120" t="s">
        <v>160</v>
      </c>
      <c r="C38" s="342">
        <v>741565.71333333326</v>
      </c>
      <c r="D38" s="342">
        <v>406573.11593542789</v>
      </c>
      <c r="E38" s="326">
        <v>0.60099999999999998</v>
      </c>
      <c r="F38" s="75"/>
      <c r="G38" s="75"/>
      <c r="T38" s="304"/>
    </row>
    <row r="39" spans="2:20" ht="18" customHeight="1" x14ac:dyDescent="0.25">
      <c r="B39" s="120" t="s">
        <v>161</v>
      </c>
      <c r="C39" s="342">
        <v>5002808.28</v>
      </c>
      <c r="D39" s="342">
        <v>3479885.5689649424</v>
      </c>
      <c r="E39" s="326">
        <v>0.36299999999999999</v>
      </c>
      <c r="F39" s="75"/>
      <c r="G39" s="75"/>
      <c r="T39" s="304"/>
    </row>
    <row r="40" spans="2:20" ht="18" customHeight="1" x14ac:dyDescent="0.25">
      <c r="B40" s="120" t="s">
        <v>162</v>
      </c>
      <c r="C40" s="342">
        <v>882441</v>
      </c>
      <c r="D40" s="342">
        <v>977200.5781750693</v>
      </c>
      <c r="E40" s="326">
        <v>-0.10199999999999999</v>
      </c>
      <c r="F40" s="75"/>
      <c r="G40" s="75"/>
      <c r="T40" s="304"/>
    </row>
    <row r="41" spans="2:20" ht="18" customHeight="1" x14ac:dyDescent="0.25">
      <c r="B41" s="120" t="s">
        <v>250</v>
      </c>
      <c r="C41" s="342">
        <v>1263512.9233333333</v>
      </c>
      <c r="D41" s="342">
        <v>887715.36347140709</v>
      </c>
      <c r="E41" s="326">
        <v>0.35299999999999998</v>
      </c>
      <c r="F41" s="75"/>
      <c r="G41" s="75"/>
      <c r="T41" s="304"/>
    </row>
    <row r="42" spans="2:20" ht="18" customHeight="1" x14ac:dyDescent="0.25">
      <c r="B42" s="120" t="s">
        <v>164</v>
      </c>
      <c r="C42" s="342">
        <v>2441275.5366666666</v>
      </c>
      <c r="D42" s="342">
        <v>1570698.8750263129</v>
      </c>
      <c r="E42" s="326">
        <v>0.441</v>
      </c>
      <c r="F42" s="75"/>
      <c r="G42" s="75"/>
      <c r="T42" s="304"/>
    </row>
    <row r="43" spans="2:20" ht="18" customHeight="1" x14ac:dyDescent="0.25">
      <c r="B43" s="120" t="s">
        <v>165</v>
      </c>
      <c r="C43" s="342">
        <v>407971.32666666666</v>
      </c>
      <c r="D43" s="342">
        <v>377736.51192304766</v>
      </c>
      <c r="E43" s="326">
        <v>7.6999999999999999E-2</v>
      </c>
      <c r="F43" s="75"/>
      <c r="G43" s="75"/>
      <c r="T43" s="304"/>
    </row>
    <row r="44" spans="2:20" ht="18" customHeight="1" x14ac:dyDescent="0.25">
      <c r="B44" s="120" t="s">
        <v>166</v>
      </c>
      <c r="C44" s="342">
        <v>1019668.4933333332</v>
      </c>
      <c r="D44" s="342">
        <v>1230570.1123007021</v>
      </c>
      <c r="E44" s="326">
        <v>-0.188</v>
      </c>
      <c r="F44" s="75"/>
      <c r="G44" s="75"/>
      <c r="T44" s="304"/>
    </row>
    <row r="45" spans="2:20" ht="18" customHeight="1" x14ac:dyDescent="0.25">
      <c r="B45" s="120" t="s">
        <v>167</v>
      </c>
      <c r="C45" s="342">
        <v>433884.27</v>
      </c>
      <c r="D45" s="342">
        <v>138210.49367849701</v>
      </c>
      <c r="E45" s="326">
        <v>1.1439999999999999</v>
      </c>
      <c r="F45" s="75"/>
      <c r="G45" s="75"/>
      <c r="T45" s="304"/>
    </row>
    <row r="46" spans="2:20" ht="18" customHeight="1" x14ac:dyDescent="0.25">
      <c r="B46" s="120" t="s">
        <v>251</v>
      </c>
      <c r="C46" s="342">
        <v>1363943.6166666665</v>
      </c>
      <c r="D46" s="342">
        <v>1539380.7448344147</v>
      </c>
      <c r="E46" s="326">
        <v>-0.121</v>
      </c>
      <c r="F46" s="75"/>
      <c r="G46" s="75"/>
      <c r="T46" s="304"/>
    </row>
    <row r="47" spans="2:20" ht="18" customHeight="1" x14ac:dyDescent="0.25">
      <c r="B47" s="120" t="s">
        <v>169</v>
      </c>
      <c r="C47" s="342">
        <v>184353.89333333331</v>
      </c>
      <c r="D47" s="342">
        <v>148391.9737020575</v>
      </c>
      <c r="E47" s="326">
        <v>0.217</v>
      </c>
      <c r="F47" s="75"/>
      <c r="G47" s="75"/>
      <c r="T47" s="304"/>
    </row>
    <row r="48" spans="2:20" ht="18" customHeight="1" x14ac:dyDescent="0.25">
      <c r="B48" s="120" t="s">
        <v>252</v>
      </c>
      <c r="C48" s="342">
        <v>286651.66666666669</v>
      </c>
      <c r="D48" s="342">
        <v>565815.34174007829</v>
      </c>
      <c r="E48" s="326">
        <v>-0.68</v>
      </c>
      <c r="F48" s="75"/>
      <c r="G48" s="75"/>
      <c r="T48" s="304"/>
    </row>
    <row r="49" spans="2:20" ht="18" customHeight="1" x14ac:dyDescent="0.25">
      <c r="B49" s="120" t="s">
        <v>171</v>
      </c>
      <c r="C49" s="342">
        <v>783351.29999999993</v>
      </c>
      <c r="D49" s="342">
        <v>1753872.105517789</v>
      </c>
      <c r="E49" s="326">
        <v>-0.80600000000000005</v>
      </c>
      <c r="F49" s="75"/>
      <c r="G49" s="75"/>
      <c r="T49" s="304"/>
    </row>
    <row r="50" spans="2:20" ht="18" customHeight="1" x14ac:dyDescent="0.25">
      <c r="B50" s="120" t="s">
        <v>172</v>
      </c>
      <c r="C50" s="342"/>
      <c r="D50" s="342"/>
      <c r="E50" s="326"/>
      <c r="F50" s="75"/>
      <c r="G50" s="75"/>
      <c r="T50" s="304"/>
    </row>
    <row r="51" spans="2:20" ht="18" customHeight="1" x14ac:dyDescent="0.25">
      <c r="B51" s="120" t="s">
        <v>253</v>
      </c>
      <c r="C51" s="342">
        <v>1300035.6500000001</v>
      </c>
      <c r="D51" s="342">
        <v>1405497.9982938899</v>
      </c>
      <c r="E51" s="326">
        <v>-7.8E-2</v>
      </c>
      <c r="F51" s="75"/>
      <c r="G51" s="75"/>
      <c r="T51" s="304"/>
    </row>
    <row r="52" spans="2:20" ht="18" customHeight="1" x14ac:dyDescent="0.25">
      <c r="B52" s="120" t="s">
        <v>174</v>
      </c>
      <c r="C52" s="342">
        <v>2202860.4133333336</v>
      </c>
      <c r="D52" s="342">
        <v>1618915.8611944553</v>
      </c>
      <c r="E52" s="326">
        <v>0.308</v>
      </c>
      <c r="F52" s="75"/>
      <c r="G52" s="75"/>
      <c r="T52" s="304"/>
    </row>
    <row r="53" spans="2:20" ht="18" customHeight="1" x14ac:dyDescent="0.25">
      <c r="B53" s="120" t="s">
        <v>175</v>
      </c>
      <c r="C53" s="342">
        <v>96565.216666666674</v>
      </c>
      <c r="D53" s="342">
        <v>162425.36443249707</v>
      </c>
      <c r="E53" s="326">
        <v>-0.52</v>
      </c>
      <c r="F53" s="75"/>
      <c r="G53" s="75"/>
      <c r="T53" s="304"/>
    </row>
    <row r="54" spans="2:20" ht="18" customHeight="1" x14ac:dyDescent="0.25">
      <c r="B54" s="120" t="s">
        <v>176</v>
      </c>
      <c r="C54" s="342">
        <v>267913.02</v>
      </c>
      <c r="D54" s="342">
        <v>166777.79800731174</v>
      </c>
      <c r="E54" s="326">
        <v>0.47399999999999998</v>
      </c>
      <c r="F54" s="75"/>
      <c r="G54" s="75"/>
      <c r="T54" s="304"/>
    </row>
    <row r="55" spans="2:20" ht="18" customHeight="1" x14ac:dyDescent="0.25">
      <c r="B55" s="120" t="s">
        <v>177</v>
      </c>
      <c r="C55" s="342">
        <v>476415.87333333335</v>
      </c>
      <c r="D55" s="342">
        <v>150700.0076304097</v>
      </c>
      <c r="E55" s="326">
        <v>1.151</v>
      </c>
      <c r="F55" s="75"/>
      <c r="G55" s="75"/>
      <c r="T55" s="304"/>
    </row>
    <row r="56" spans="2:20" ht="18" customHeight="1" x14ac:dyDescent="0.25">
      <c r="B56" s="120" t="s">
        <v>178</v>
      </c>
      <c r="C56" s="342">
        <v>3777125.2900000005</v>
      </c>
      <c r="D56" s="342">
        <v>2588201.4535444211</v>
      </c>
      <c r="E56" s="326">
        <v>0.378</v>
      </c>
      <c r="F56" s="75"/>
      <c r="G56" s="75"/>
      <c r="T56" s="304"/>
    </row>
    <row r="57" spans="2:20" ht="18" customHeight="1" x14ac:dyDescent="0.25">
      <c r="B57" s="120" t="s">
        <v>179</v>
      </c>
      <c r="C57" s="342">
        <v>102878.76333333335</v>
      </c>
      <c r="D57" s="342">
        <v>117161.25572533641</v>
      </c>
      <c r="E57" s="326">
        <v>-0.13</v>
      </c>
      <c r="F57" s="75"/>
      <c r="G57" s="75"/>
      <c r="T57" s="304"/>
    </row>
    <row r="58" spans="2:20" ht="18" customHeight="1" x14ac:dyDescent="0.25">
      <c r="B58" s="120" t="s">
        <v>254</v>
      </c>
      <c r="C58" s="342">
        <v>29255738.25</v>
      </c>
      <c r="D58" s="342">
        <v>36564423.564684771</v>
      </c>
      <c r="E58" s="326">
        <v>-0.223</v>
      </c>
      <c r="F58" s="75"/>
      <c r="G58" s="75"/>
      <c r="T58" s="304"/>
    </row>
    <row r="59" spans="2:20" ht="18" customHeight="1" x14ac:dyDescent="0.25">
      <c r="B59" s="120" t="s">
        <v>180</v>
      </c>
      <c r="C59" s="342">
        <v>537453.60666666657</v>
      </c>
      <c r="D59" s="342">
        <v>644736.97510926099</v>
      </c>
      <c r="E59" s="326">
        <v>-0.182</v>
      </c>
      <c r="F59" s="75"/>
      <c r="G59" s="75"/>
      <c r="T59" s="304"/>
    </row>
    <row r="60" spans="2:20" ht="18" customHeight="1" x14ac:dyDescent="0.25">
      <c r="B60" s="120" t="s">
        <v>181</v>
      </c>
      <c r="C60" s="342">
        <v>1810325</v>
      </c>
      <c r="D60" s="342">
        <v>1513623.4123259382</v>
      </c>
      <c r="E60" s="326">
        <v>0.17899999999999999</v>
      </c>
      <c r="F60" s="75"/>
      <c r="G60" s="75"/>
      <c r="T60" s="304"/>
    </row>
    <row r="61" spans="2:20" ht="18" customHeight="1" x14ac:dyDescent="0.25">
      <c r="B61" s="120" t="s">
        <v>182</v>
      </c>
      <c r="C61" s="342">
        <v>1663213.6866666668</v>
      </c>
      <c r="D61" s="342">
        <v>920122.64011025801</v>
      </c>
      <c r="E61" s="326">
        <v>0.59199999999999997</v>
      </c>
      <c r="F61" s="75"/>
      <c r="G61" s="75"/>
      <c r="T61" s="304"/>
    </row>
    <row r="62" spans="2:20" ht="18" customHeight="1" x14ac:dyDescent="0.25">
      <c r="B62" s="120" t="s">
        <v>183</v>
      </c>
      <c r="C62" s="342">
        <v>66904.659999999989</v>
      </c>
      <c r="D62" s="342">
        <v>131534.42716792205</v>
      </c>
      <c r="E62" s="326">
        <v>-0.67600000000000005</v>
      </c>
      <c r="F62" s="75"/>
      <c r="G62" s="75"/>
      <c r="T62" s="304"/>
    </row>
    <row r="63" spans="2:20" ht="18" customHeight="1" x14ac:dyDescent="0.25">
      <c r="B63" s="121" t="s">
        <v>184</v>
      </c>
      <c r="C63" s="343">
        <v>1063469.43</v>
      </c>
      <c r="D63" s="343">
        <v>1265587.7142513085</v>
      </c>
      <c r="E63" s="327">
        <v>-0.17399999999999999</v>
      </c>
      <c r="F63" s="75"/>
      <c r="G63" s="75"/>
      <c r="T63" s="304"/>
    </row>
    <row r="64" spans="2:20" ht="18" customHeight="1" x14ac:dyDescent="0.25">
      <c r="C64" s="300"/>
      <c r="D64" s="300"/>
      <c r="F64" s="75"/>
      <c r="G64" s="75"/>
    </row>
    <row r="65" spans="2:7" ht="18" customHeight="1" x14ac:dyDescent="0.3">
      <c r="B65" s="360" t="s">
        <v>37</v>
      </c>
      <c r="C65" s="361">
        <f>AVERAGE(C6:C63)</f>
        <v>3553186.4595238096</v>
      </c>
      <c r="D65" s="361">
        <f>AVERAGE(D6:D63)</f>
        <v>2639310.6102588037</v>
      </c>
      <c r="E65" s="362">
        <f>AVERAGE(E6:E63)</f>
        <v>0.16628571428571423</v>
      </c>
      <c r="F65" s="75"/>
      <c r="G65" s="75"/>
    </row>
    <row r="66" spans="2:7" ht="18" customHeight="1" x14ac:dyDescent="0.3">
      <c r="B66" s="363" t="s">
        <v>185</v>
      </c>
      <c r="C66" s="364">
        <f>MEDIAN(C6:C63)</f>
        <v>924016.95666666667</v>
      </c>
      <c r="D66" s="364">
        <f>MEDIAN(D6:D63)</f>
        <v>902892.49479073682</v>
      </c>
      <c r="E66" s="365">
        <f>MEDIAN(E6:E63)</f>
        <v>7.2500000000000009E-2</v>
      </c>
      <c r="F66" s="75"/>
      <c r="G66" s="75"/>
    </row>
    <row r="67" spans="2:7" ht="18" hidden="1" customHeight="1" x14ac:dyDescent="0.3">
      <c r="B67" s="317" t="s">
        <v>186</v>
      </c>
      <c r="C67" s="320"/>
      <c r="D67" s="320"/>
      <c r="E67" s="324">
        <f>MAX(E6:E63)</f>
        <v>3.2389999999999999</v>
      </c>
      <c r="F67" s="75"/>
      <c r="G67" s="75"/>
    </row>
    <row r="68" spans="2:7" ht="18" hidden="1" customHeight="1" x14ac:dyDescent="0.3">
      <c r="B68" s="317" t="s">
        <v>187</v>
      </c>
      <c r="C68" s="320"/>
      <c r="D68" s="320"/>
      <c r="E68" s="324">
        <f>MIN(E6:E63)</f>
        <v>-1.2729999999999999</v>
      </c>
      <c r="F68" s="75"/>
      <c r="G68" s="75"/>
    </row>
    <row r="69" spans="2:7" ht="18" customHeight="1" x14ac:dyDescent="0.25">
      <c r="C69" s="302"/>
      <c r="D69" s="302"/>
      <c r="F69" s="75"/>
      <c r="G69" s="75"/>
    </row>
    <row r="70" spans="2:7" ht="18" customHeight="1" x14ac:dyDescent="0.25">
      <c r="F70" s="75"/>
      <c r="G70" s="75"/>
    </row>
    <row r="71" spans="2:7" ht="18" customHeight="1" x14ac:dyDescent="0.25">
      <c r="F71" s="75"/>
      <c r="G71" s="75"/>
    </row>
    <row r="72" spans="2:7" ht="18" customHeight="1" x14ac:dyDescent="0.25">
      <c r="F72" s="75"/>
      <c r="G72" s="75"/>
    </row>
    <row r="73" spans="2:7" ht="18" customHeight="1" x14ac:dyDescent="0.25">
      <c r="F73" s="75"/>
      <c r="G73" s="75"/>
    </row>
    <row r="74" spans="2:7" ht="18" customHeight="1" x14ac:dyDescent="0.25">
      <c r="F74" s="75"/>
      <c r="G74" s="75"/>
    </row>
    <row r="75" spans="2:7" ht="18" customHeight="1" x14ac:dyDescent="0.25">
      <c r="F75" s="75"/>
      <c r="G75" s="75"/>
    </row>
    <row r="76" spans="2:7" ht="18" customHeight="1" x14ac:dyDescent="0.25">
      <c r="F76" s="75"/>
      <c r="G76" s="75"/>
    </row>
    <row r="77" spans="2:7" ht="18" customHeight="1" x14ac:dyDescent="0.25">
      <c r="F77" s="75"/>
      <c r="G77" s="75"/>
    </row>
    <row r="78" spans="2:7" ht="18" customHeight="1" x14ac:dyDescent="0.25">
      <c r="F78" s="75"/>
      <c r="G78" s="75"/>
    </row>
    <row r="79" spans="2:7" ht="18" customHeight="1" x14ac:dyDescent="0.25">
      <c r="F79" s="75"/>
      <c r="G79" s="75"/>
    </row>
    <row r="80" spans="2:7" ht="18" customHeight="1" x14ac:dyDescent="0.25">
      <c r="F80" s="75"/>
      <c r="G80" s="75"/>
    </row>
    <row r="81" spans="3:7" ht="18" customHeight="1" x14ac:dyDescent="0.25">
      <c r="F81" s="75"/>
      <c r="G81" s="75"/>
    </row>
    <row r="82" spans="3:7" ht="18" customHeight="1" x14ac:dyDescent="0.25">
      <c r="F82" s="75"/>
      <c r="G82" s="75"/>
    </row>
    <row r="83" spans="3:7" ht="18" customHeight="1" x14ac:dyDescent="0.25">
      <c r="F83" s="75"/>
      <c r="G83" s="75"/>
    </row>
    <row r="84" spans="3:7" ht="18" customHeight="1" x14ac:dyDescent="0.25">
      <c r="F84" s="75"/>
      <c r="G84" s="75"/>
    </row>
    <row r="85" spans="3:7" ht="18" customHeight="1" x14ac:dyDescent="0.25">
      <c r="F85" s="75"/>
      <c r="G85" s="75"/>
    </row>
    <row r="86" spans="3:7" ht="18" customHeight="1" x14ac:dyDescent="0.25">
      <c r="F86" s="75"/>
      <c r="G86" s="75"/>
    </row>
    <row r="87" spans="3:7" ht="18" customHeight="1" x14ac:dyDescent="0.25">
      <c r="F87" s="75"/>
      <c r="G87" s="75"/>
    </row>
    <row r="88" spans="3:7" ht="18" customHeight="1" x14ac:dyDescent="0.25">
      <c r="F88" s="75"/>
      <c r="G88" s="75"/>
    </row>
    <row r="89" spans="3:7" ht="18" customHeight="1" x14ac:dyDescent="0.25">
      <c r="F89" s="75"/>
      <c r="G89" s="75"/>
    </row>
    <row r="90" spans="3:7" ht="18" customHeight="1" x14ac:dyDescent="0.25">
      <c r="F90" s="75"/>
      <c r="G90" s="75"/>
    </row>
    <row r="91" spans="3:7" ht="18" customHeight="1" x14ac:dyDescent="0.25">
      <c r="F91" s="75"/>
      <c r="G91" s="75"/>
    </row>
    <row r="92" spans="3:7" ht="18" customHeight="1" x14ac:dyDescent="0.25">
      <c r="F92" s="75"/>
      <c r="G92" s="75"/>
    </row>
    <row r="93" spans="3:7" ht="18" customHeight="1" x14ac:dyDescent="0.25">
      <c r="F93" s="75"/>
      <c r="G93" s="75"/>
    </row>
    <row r="95" spans="3:7" x14ac:dyDescent="0.25">
      <c r="C95" s="301"/>
      <c r="D95" s="301"/>
    </row>
    <row r="96" spans="3:7" x14ac:dyDescent="0.25">
      <c r="C96" s="302"/>
      <c r="D96" s="302"/>
    </row>
    <row r="97" spans="3:4" x14ac:dyDescent="0.25">
      <c r="C97" s="302"/>
      <c r="D97" s="302"/>
    </row>
    <row r="98" spans="3:4" x14ac:dyDescent="0.25">
      <c r="C98" s="302"/>
      <c r="D98" s="302"/>
    </row>
  </sheetData>
  <mergeCells count="2">
    <mergeCell ref="B3:F3"/>
    <mergeCell ref="B1:E1"/>
  </mergeCells>
  <printOptions horizontalCentered="1"/>
  <pageMargins left="0.7" right="0.7" top="0.75" bottom="0.75" header="0.3" footer="0.3"/>
  <pageSetup scale="56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7347F-F6E6-4B22-A8AF-03B68543C7EF}">
  <sheetPr>
    <tabColor theme="5" tint="0.59999389629810485"/>
    <pageSetUpPr fitToPage="1"/>
  </sheetPr>
  <dimension ref="A1:AC100"/>
  <sheetViews>
    <sheetView showGridLines="0" topLeftCell="A34" zoomScale="80" zoomScaleNormal="80" workbookViewId="0">
      <selection activeCell="H53" sqref="H53"/>
    </sheetView>
  </sheetViews>
  <sheetFormatPr defaultColWidth="8.7109375" defaultRowHeight="15" x14ac:dyDescent="0.25"/>
  <cols>
    <col min="1" max="1" width="8.7109375" style="70"/>
    <col min="2" max="2" width="45.7109375" style="70" customWidth="1"/>
    <col min="3" max="4" width="18.7109375" style="299" customWidth="1"/>
    <col min="5" max="5" width="18.7109375" style="70" customWidth="1"/>
    <col min="6" max="6" width="4.7109375" style="70" customWidth="1"/>
    <col min="7" max="7" width="10.7109375" style="70" customWidth="1"/>
    <col min="8" max="9" width="8.7109375" style="389"/>
    <col min="10" max="10" width="22" style="389" customWidth="1"/>
    <col min="11" max="17" width="8.7109375" style="389"/>
    <col min="18" max="18" width="15.7109375" style="389" customWidth="1"/>
    <col min="19" max="19" width="15.140625" style="390" customWidth="1"/>
    <col min="20" max="20" width="53.7109375" style="389" customWidth="1"/>
    <col min="21" max="29" width="8.7109375" style="389"/>
    <col min="30" max="16384" width="8.7109375" style="70"/>
  </cols>
  <sheetData>
    <row r="1" spans="2:29" ht="21" x14ac:dyDescent="0.35">
      <c r="B1" s="476" t="s">
        <v>312</v>
      </c>
      <c r="C1" s="476"/>
      <c r="D1" s="476"/>
      <c r="E1" s="476"/>
    </row>
    <row r="2" spans="2:29" x14ac:dyDescent="0.25">
      <c r="E2" s="71"/>
    </row>
    <row r="3" spans="2:29" ht="28.5" customHeight="1" x14ac:dyDescent="0.4">
      <c r="B3" s="479" t="s">
        <v>11</v>
      </c>
      <c r="C3" s="479"/>
      <c r="D3" s="479"/>
      <c r="E3" s="479"/>
      <c r="F3" s="479"/>
      <c r="G3" s="315"/>
    </row>
    <row r="4" spans="2:29" x14ac:dyDescent="0.25">
      <c r="E4" s="123"/>
    </row>
    <row r="5" spans="2:29" s="81" customFormat="1" ht="57" customHeight="1" x14ac:dyDescent="0.25">
      <c r="B5" s="346" t="s">
        <v>133</v>
      </c>
      <c r="C5" s="347" t="s">
        <v>227</v>
      </c>
      <c r="D5" s="347" t="s">
        <v>228</v>
      </c>
      <c r="E5" s="339" t="s">
        <v>244</v>
      </c>
      <c r="F5" s="72"/>
      <c r="G5" s="75"/>
      <c r="H5" s="391"/>
      <c r="I5" s="389"/>
      <c r="J5" s="389"/>
      <c r="K5" s="389"/>
      <c r="L5" s="389"/>
      <c r="M5" s="389"/>
      <c r="N5" s="389"/>
      <c r="O5" s="389"/>
      <c r="P5" s="389"/>
      <c r="Q5" s="391"/>
      <c r="R5" s="391"/>
      <c r="S5" s="392"/>
      <c r="T5" s="391"/>
      <c r="U5" s="391"/>
      <c r="V5" s="391"/>
      <c r="W5" s="391"/>
      <c r="X5" s="391"/>
      <c r="Y5" s="391"/>
      <c r="Z5" s="391"/>
      <c r="AA5" s="391"/>
      <c r="AB5" s="391"/>
      <c r="AC5" s="391"/>
    </row>
    <row r="6" spans="2:29" ht="18" customHeight="1" x14ac:dyDescent="0.25">
      <c r="B6" s="316" t="s">
        <v>194</v>
      </c>
      <c r="C6" s="323">
        <v>12873197.780000003</v>
      </c>
      <c r="D6" s="323">
        <v>6135842.8862618878</v>
      </c>
      <c r="E6" s="325">
        <v>0.74099999999999999</v>
      </c>
      <c r="G6" s="75"/>
      <c r="R6" s="395"/>
      <c r="T6" s="304"/>
    </row>
    <row r="7" spans="2:29" ht="18" customHeight="1" x14ac:dyDescent="0.25">
      <c r="B7" s="120" t="s">
        <v>195</v>
      </c>
      <c r="C7" s="342">
        <v>891253.30333333334</v>
      </c>
      <c r="D7" s="342">
        <v>469481.39853350853</v>
      </c>
      <c r="E7" s="326">
        <v>0.64100000000000001</v>
      </c>
      <c r="G7" s="75"/>
      <c r="R7" s="395"/>
      <c r="T7" s="304"/>
    </row>
    <row r="8" spans="2:29" ht="18" customHeight="1" x14ac:dyDescent="0.25">
      <c r="B8" s="120" t="s">
        <v>134</v>
      </c>
      <c r="C8" s="342">
        <v>84192.69</v>
      </c>
      <c r="D8" s="342">
        <v>44885.199162757555</v>
      </c>
      <c r="E8" s="326">
        <v>0.629</v>
      </c>
      <c r="G8" s="75"/>
      <c r="R8" s="395"/>
      <c r="T8" s="304"/>
    </row>
    <row r="9" spans="2:29" ht="18" customHeight="1" x14ac:dyDescent="0.25">
      <c r="B9" s="120" t="s">
        <v>245</v>
      </c>
      <c r="C9" s="342">
        <v>778841.1</v>
      </c>
      <c r="D9" s="342">
        <v>688700.88363889849</v>
      </c>
      <c r="E9" s="326">
        <v>0.123</v>
      </c>
      <c r="G9" s="75"/>
      <c r="R9" s="395"/>
      <c r="T9" s="304"/>
    </row>
    <row r="10" spans="2:29" ht="18" customHeight="1" x14ac:dyDescent="0.25">
      <c r="B10" s="120" t="s">
        <v>136</v>
      </c>
      <c r="C10" s="342">
        <v>861503.28666666662</v>
      </c>
      <c r="D10" s="342">
        <v>563788.32513764012</v>
      </c>
      <c r="E10" s="326">
        <v>0.42399999999999999</v>
      </c>
      <c r="G10" s="75"/>
      <c r="R10" s="395"/>
      <c r="T10" s="304"/>
    </row>
    <row r="11" spans="2:29" ht="18" customHeight="1" x14ac:dyDescent="0.25">
      <c r="B11" s="120" t="s">
        <v>137</v>
      </c>
      <c r="C11" s="342">
        <v>798187.2766666665</v>
      </c>
      <c r="D11" s="342">
        <v>1144065.3019741455</v>
      </c>
      <c r="E11" s="326">
        <v>-0.36</v>
      </c>
      <c r="G11" s="75"/>
      <c r="R11" s="395"/>
      <c r="T11" s="304"/>
    </row>
    <row r="12" spans="2:29" ht="18" customHeight="1" x14ac:dyDescent="0.25">
      <c r="B12" s="120" t="s">
        <v>138</v>
      </c>
      <c r="C12" s="342">
        <v>871618.71000000008</v>
      </c>
      <c r="D12" s="342">
        <v>877741.4455432517</v>
      </c>
      <c r="E12" s="326">
        <v>-7.0000000000000001E-3</v>
      </c>
      <c r="G12" s="75"/>
      <c r="R12" s="395"/>
      <c r="T12" s="304"/>
    </row>
    <row r="13" spans="2:29" ht="18" customHeight="1" x14ac:dyDescent="0.25">
      <c r="B13" s="120" t="s">
        <v>139</v>
      </c>
      <c r="C13" s="342">
        <v>200538.04666666666</v>
      </c>
      <c r="D13" s="342">
        <v>107018.74303581107</v>
      </c>
      <c r="E13" s="326">
        <v>0.628</v>
      </c>
      <c r="G13" s="75"/>
      <c r="R13" s="395"/>
      <c r="T13" s="304"/>
    </row>
    <row r="14" spans="2:29" ht="18" customHeight="1" x14ac:dyDescent="0.25">
      <c r="B14" s="120" t="s">
        <v>140</v>
      </c>
      <c r="C14" s="342">
        <v>43861.049999999996</v>
      </c>
      <c r="D14" s="342">
        <v>9506.9839629858561</v>
      </c>
      <c r="E14" s="326">
        <v>1.5289999999999999</v>
      </c>
      <c r="G14" s="75"/>
      <c r="R14" s="395"/>
      <c r="T14" s="304"/>
    </row>
    <row r="15" spans="2:29" ht="18" customHeight="1" x14ac:dyDescent="0.25">
      <c r="B15" s="120" t="s">
        <v>141</v>
      </c>
      <c r="C15" s="342">
        <v>7257.3149999999996</v>
      </c>
      <c r="D15" s="342">
        <v>26469.944664025945</v>
      </c>
      <c r="E15" s="326">
        <v>-1.294</v>
      </c>
      <c r="G15" s="75"/>
      <c r="R15" s="395"/>
      <c r="T15" s="304"/>
    </row>
    <row r="16" spans="2:29" ht="18" customHeight="1" x14ac:dyDescent="0.25">
      <c r="B16" s="120" t="s">
        <v>142</v>
      </c>
      <c r="C16" s="342">
        <v>237708.89666666667</v>
      </c>
      <c r="D16" s="342">
        <v>95587.953413316412</v>
      </c>
      <c r="E16" s="326">
        <v>0.91100000000000003</v>
      </c>
      <c r="G16" s="75"/>
      <c r="R16" s="395"/>
      <c r="T16" s="304"/>
    </row>
    <row r="17" spans="1:20" ht="18" customHeight="1" x14ac:dyDescent="0.25">
      <c r="B17" s="120" t="s">
        <v>143</v>
      </c>
      <c r="C17" s="342">
        <v>1611648.8966666665</v>
      </c>
      <c r="D17" s="342">
        <v>2514962.3023728677</v>
      </c>
      <c r="E17" s="326">
        <v>-0.44500000000000001</v>
      </c>
      <c r="G17" s="75"/>
      <c r="R17" s="395"/>
      <c r="T17" s="304"/>
    </row>
    <row r="18" spans="1:20" ht="18" customHeight="1" x14ac:dyDescent="0.25">
      <c r="B18" s="120" t="s">
        <v>246</v>
      </c>
      <c r="C18" s="342">
        <v>1345888.72</v>
      </c>
      <c r="D18" s="342">
        <v>1148038.1777376251</v>
      </c>
      <c r="E18" s="326">
        <v>0.159</v>
      </c>
      <c r="G18" s="75"/>
      <c r="R18" s="395"/>
      <c r="T18" s="304"/>
    </row>
    <row r="19" spans="1:20" ht="18" customHeight="1" x14ac:dyDescent="0.25">
      <c r="B19" s="120" t="s">
        <v>144</v>
      </c>
      <c r="C19" s="342">
        <v>480001.75000000006</v>
      </c>
      <c r="D19" s="342">
        <v>1036691.5814077035</v>
      </c>
      <c r="E19" s="326">
        <v>-0.77</v>
      </c>
      <c r="G19" s="75"/>
      <c r="R19" s="395"/>
      <c r="T19" s="304"/>
    </row>
    <row r="20" spans="1:20" ht="18" customHeight="1" x14ac:dyDescent="0.25">
      <c r="B20" s="120" t="s">
        <v>197</v>
      </c>
      <c r="C20" s="342">
        <v>1326222.1633333336</v>
      </c>
      <c r="D20" s="342">
        <v>1388653.2904702851</v>
      </c>
      <c r="E20" s="326">
        <v>-4.5999999999999999E-2</v>
      </c>
      <c r="G20" s="75"/>
      <c r="R20" s="395"/>
      <c r="T20" s="304"/>
    </row>
    <row r="21" spans="1:20" ht="18" customHeight="1" x14ac:dyDescent="0.25">
      <c r="B21" s="120" t="s">
        <v>145</v>
      </c>
      <c r="C21" s="342">
        <v>343515.39</v>
      </c>
      <c r="D21" s="342">
        <v>473537.88223789446</v>
      </c>
      <c r="E21" s="326">
        <v>-0.32100000000000001</v>
      </c>
      <c r="G21" s="75"/>
      <c r="R21" s="395"/>
      <c r="T21" s="304"/>
    </row>
    <row r="22" spans="1:20" ht="18" customHeight="1" x14ac:dyDescent="0.25">
      <c r="B22" s="120" t="s">
        <v>247</v>
      </c>
      <c r="C22" s="342">
        <v>85657.286666666667</v>
      </c>
      <c r="D22" s="342">
        <v>78913.656264014629</v>
      </c>
      <c r="E22" s="326">
        <v>8.2000000000000003E-2</v>
      </c>
      <c r="G22" s="75"/>
      <c r="R22" s="395"/>
      <c r="T22" s="304"/>
    </row>
    <row r="23" spans="1:20" ht="18" customHeight="1" x14ac:dyDescent="0.25">
      <c r="B23" s="120" t="s">
        <v>147</v>
      </c>
      <c r="C23" s="342">
        <v>362265.9966666667</v>
      </c>
      <c r="D23" s="342">
        <v>451411.22872937901</v>
      </c>
      <c r="E23" s="326">
        <v>-0.22</v>
      </c>
      <c r="G23" s="75"/>
      <c r="R23" s="395"/>
      <c r="T23" s="304"/>
    </row>
    <row r="24" spans="1:20" ht="18" customHeight="1" x14ac:dyDescent="0.25">
      <c r="B24" s="120" t="s">
        <v>148</v>
      </c>
      <c r="C24" s="342">
        <v>640717.81666666665</v>
      </c>
      <c r="D24" s="342">
        <v>367818.32580267685</v>
      </c>
      <c r="E24" s="326">
        <v>0.55500000000000005</v>
      </c>
      <c r="G24" s="75"/>
      <c r="R24" s="395"/>
      <c r="T24" s="304"/>
    </row>
    <row r="25" spans="1:20" ht="18" customHeight="1" x14ac:dyDescent="0.25">
      <c r="A25" s="71"/>
      <c r="B25" s="120" t="s">
        <v>149</v>
      </c>
      <c r="C25" s="342">
        <v>75334.11</v>
      </c>
      <c r="D25" s="342">
        <v>82263.95330356565</v>
      </c>
      <c r="E25" s="326">
        <v>-8.7999999999999995E-2</v>
      </c>
      <c r="G25" s="75"/>
      <c r="R25" s="395"/>
      <c r="T25" s="304"/>
    </row>
    <row r="26" spans="1:20" ht="18" customHeight="1" x14ac:dyDescent="0.25">
      <c r="B26" s="120" t="s">
        <v>150</v>
      </c>
      <c r="C26" s="342">
        <v>801771.69333333324</v>
      </c>
      <c r="D26" s="342">
        <v>643436.8555742075</v>
      </c>
      <c r="E26" s="326">
        <v>0.22</v>
      </c>
      <c r="G26" s="75"/>
      <c r="R26" s="395"/>
      <c r="T26" s="304"/>
    </row>
    <row r="27" spans="1:20" ht="18" customHeight="1" x14ac:dyDescent="0.25">
      <c r="B27" s="120" t="s">
        <v>151</v>
      </c>
      <c r="C27" s="342">
        <v>264307.70999999996</v>
      </c>
      <c r="D27" s="342">
        <v>225679.08055608868</v>
      </c>
      <c r="E27" s="326">
        <v>0.158</v>
      </c>
      <c r="G27" s="75"/>
      <c r="R27" s="395"/>
      <c r="T27" s="304"/>
    </row>
    <row r="28" spans="1:20" ht="18" customHeight="1" x14ac:dyDescent="0.25">
      <c r="B28" s="120" t="s">
        <v>152</v>
      </c>
      <c r="C28" s="342">
        <v>121883.91999999998</v>
      </c>
      <c r="D28" s="342">
        <v>558396.40667137713</v>
      </c>
      <c r="E28" s="326">
        <v>-1.522</v>
      </c>
      <c r="G28" s="75"/>
      <c r="R28" s="395"/>
      <c r="T28" s="304"/>
    </row>
    <row r="29" spans="1:20" ht="18" customHeight="1" x14ac:dyDescent="0.25">
      <c r="B29" s="120" t="s">
        <v>248</v>
      </c>
      <c r="C29" s="342">
        <v>33731.903333333328</v>
      </c>
      <c r="D29" s="342">
        <v>60487.944213540322</v>
      </c>
      <c r="E29" s="326">
        <v>-0.58399999999999996</v>
      </c>
      <c r="G29" s="75"/>
      <c r="R29" s="395"/>
      <c r="T29" s="304"/>
    </row>
    <row r="30" spans="1:20" ht="18" customHeight="1" x14ac:dyDescent="0.25">
      <c r="B30" s="120" t="s">
        <v>249</v>
      </c>
      <c r="C30" s="342">
        <v>28508995.703333333</v>
      </c>
      <c r="D30" s="342">
        <v>14299429.997899001</v>
      </c>
      <c r="E30" s="326">
        <v>0.69</v>
      </c>
      <c r="G30" s="75"/>
      <c r="R30" s="395"/>
      <c r="T30" s="304"/>
    </row>
    <row r="31" spans="1:20" ht="18" customHeight="1" x14ac:dyDescent="0.25">
      <c r="B31" s="120" t="s">
        <v>154</v>
      </c>
      <c r="C31" s="342">
        <v>13884.74</v>
      </c>
      <c r="D31" s="342">
        <v>14906.396190063417</v>
      </c>
      <c r="E31" s="326">
        <v>-7.0999999999999994E-2</v>
      </c>
      <c r="G31" s="229"/>
      <c r="R31" s="395"/>
      <c r="T31" s="304"/>
    </row>
    <row r="32" spans="1:20" ht="18" customHeight="1" x14ac:dyDescent="0.25">
      <c r="B32" s="120" t="s">
        <v>155</v>
      </c>
      <c r="C32" s="342">
        <v>41721.603333333333</v>
      </c>
      <c r="D32" s="342">
        <v>68170.986756166181</v>
      </c>
      <c r="E32" s="326">
        <v>-0.49099999999999999</v>
      </c>
      <c r="R32" s="395"/>
      <c r="T32" s="304"/>
    </row>
    <row r="33" spans="2:20" ht="18" customHeight="1" x14ac:dyDescent="0.25">
      <c r="B33" s="120" t="s">
        <v>199</v>
      </c>
      <c r="C33" s="342">
        <v>2561332.0533333337</v>
      </c>
      <c r="D33" s="342">
        <v>3372072.2167350049</v>
      </c>
      <c r="E33" s="326">
        <v>-0.27500000000000002</v>
      </c>
      <c r="R33" s="395"/>
      <c r="T33" s="304"/>
    </row>
    <row r="34" spans="2:20" ht="18" customHeight="1" x14ac:dyDescent="0.25">
      <c r="B34" s="120" t="s">
        <v>156</v>
      </c>
      <c r="C34" s="342">
        <v>297731.82666666666</v>
      </c>
      <c r="D34" s="342">
        <v>392365.25182561402</v>
      </c>
      <c r="E34" s="326">
        <v>-0.27600000000000002</v>
      </c>
      <c r="R34" s="395"/>
      <c r="T34" s="304"/>
    </row>
    <row r="35" spans="2:20" ht="18" customHeight="1" x14ac:dyDescent="0.25">
      <c r="B35" s="120" t="s">
        <v>157</v>
      </c>
      <c r="C35" s="342">
        <v>604835.12333333329</v>
      </c>
      <c r="D35" s="342">
        <v>324068.81897242053</v>
      </c>
      <c r="E35" s="326">
        <v>0.624</v>
      </c>
      <c r="R35" s="395"/>
      <c r="T35" s="304"/>
    </row>
    <row r="36" spans="2:20" ht="18" customHeight="1" x14ac:dyDescent="0.25">
      <c r="B36" s="120" t="s">
        <v>158</v>
      </c>
      <c r="C36" s="342">
        <v>1570890.3199999998</v>
      </c>
      <c r="D36" s="342">
        <v>1383536.0007809231</v>
      </c>
      <c r="E36" s="326">
        <v>0.127</v>
      </c>
      <c r="R36" s="395"/>
      <c r="T36" s="304"/>
    </row>
    <row r="37" spans="2:20" ht="18" customHeight="1" x14ac:dyDescent="0.25">
      <c r="B37" s="120" t="s">
        <v>159</v>
      </c>
      <c r="C37" s="342">
        <v>287555.63666666672</v>
      </c>
      <c r="D37" s="342">
        <v>85150.166319138705</v>
      </c>
      <c r="E37" s="326">
        <v>1.2170000000000001</v>
      </c>
      <c r="R37" s="395"/>
      <c r="T37" s="304"/>
    </row>
    <row r="38" spans="2:20" ht="18" customHeight="1" x14ac:dyDescent="0.25">
      <c r="B38" s="120" t="s">
        <v>160</v>
      </c>
      <c r="C38" s="342">
        <v>169340.71333333335</v>
      </c>
      <c r="D38" s="342">
        <v>284835.76204639953</v>
      </c>
      <c r="E38" s="326">
        <v>-0.52</v>
      </c>
      <c r="R38" s="395"/>
      <c r="T38" s="304"/>
    </row>
    <row r="39" spans="2:20" ht="18" customHeight="1" x14ac:dyDescent="0.25">
      <c r="B39" s="120" t="s">
        <v>161</v>
      </c>
      <c r="C39" s="342">
        <v>3076811.5433333335</v>
      </c>
      <c r="D39" s="342">
        <v>1475347.9312653025</v>
      </c>
      <c r="E39" s="326">
        <v>0.73499999999999999</v>
      </c>
      <c r="R39" s="395"/>
      <c r="T39" s="304"/>
    </row>
    <row r="40" spans="2:20" ht="18" customHeight="1" x14ac:dyDescent="0.25">
      <c r="B40" s="120" t="s">
        <v>162</v>
      </c>
      <c r="C40" s="342">
        <v>657409.66666666674</v>
      </c>
      <c r="D40" s="342">
        <v>539858.66051586345</v>
      </c>
      <c r="E40" s="326">
        <v>0.19700000000000001</v>
      </c>
      <c r="R40" s="395"/>
      <c r="T40" s="304"/>
    </row>
    <row r="41" spans="2:20" ht="18" customHeight="1" x14ac:dyDescent="0.25">
      <c r="B41" s="120" t="s">
        <v>250</v>
      </c>
      <c r="C41" s="342">
        <v>870733.88666666648</v>
      </c>
      <c r="D41" s="342">
        <v>542580.46877539856</v>
      </c>
      <c r="E41" s="326">
        <v>0.47299999999999998</v>
      </c>
      <c r="R41" s="395"/>
      <c r="T41" s="304"/>
    </row>
    <row r="42" spans="2:20" ht="18" customHeight="1" x14ac:dyDescent="0.25">
      <c r="B42" s="120" t="s">
        <v>164</v>
      </c>
      <c r="C42" s="342">
        <v>967796.59666666668</v>
      </c>
      <c r="D42" s="342">
        <v>1082492.9398601723</v>
      </c>
      <c r="E42" s="326">
        <v>-0.112</v>
      </c>
      <c r="R42" s="395"/>
      <c r="T42" s="304"/>
    </row>
    <row r="43" spans="2:20" ht="18" customHeight="1" x14ac:dyDescent="0.25">
      <c r="B43" s="120" t="s">
        <v>165</v>
      </c>
      <c r="C43" s="342">
        <v>183006.25666666668</v>
      </c>
      <c r="D43" s="342">
        <v>220637.33637218305</v>
      </c>
      <c r="E43" s="326">
        <v>-0.187</v>
      </c>
      <c r="R43" s="395"/>
      <c r="T43" s="304"/>
    </row>
    <row r="44" spans="2:20" ht="18" customHeight="1" x14ac:dyDescent="0.25">
      <c r="B44" s="120" t="s">
        <v>166</v>
      </c>
      <c r="C44" s="342">
        <v>562516.47999999986</v>
      </c>
      <c r="D44" s="342">
        <v>546984.48128598614</v>
      </c>
      <c r="E44" s="326">
        <v>2.8000000000000001E-2</v>
      </c>
      <c r="R44" s="395"/>
      <c r="T44" s="304"/>
    </row>
    <row r="45" spans="2:20" ht="18" customHeight="1" x14ac:dyDescent="0.25">
      <c r="B45" s="120" t="s">
        <v>167</v>
      </c>
      <c r="C45" s="342">
        <v>249877.29333333331</v>
      </c>
      <c r="D45" s="342">
        <v>109067.82873895502</v>
      </c>
      <c r="E45" s="326">
        <v>0.82899999999999996</v>
      </c>
      <c r="R45" s="395"/>
      <c r="T45" s="304"/>
    </row>
    <row r="46" spans="2:20" ht="18" customHeight="1" x14ac:dyDescent="0.25">
      <c r="B46" s="120" t="s">
        <v>251</v>
      </c>
      <c r="C46" s="342">
        <v>1064463.2633333334</v>
      </c>
      <c r="D46" s="342">
        <v>835663.46065681323</v>
      </c>
      <c r="E46" s="326">
        <v>0.24199999999999999</v>
      </c>
      <c r="R46" s="395"/>
      <c r="T46" s="304"/>
    </row>
    <row r="47" spans="2:20" ht="18" customHeight="1" x14ac:dyDescent="0.25">
      <c r="B47" s="120" t="s">
        <v>169</v>
      </c>
      <c r="C47" s="342">
        <v>251003.79666666663</v>
      </c>
      <c r="D47" s="342">
        <v>131560.66357170389</v>
      </c>
      <c r="E47" s="326">
        <v>0.64600000000000002</v>
      </c>
      <c r="R47" s="395"/>
      <c r="T47" s="304"/>
    </row>
    <row r="48" spans="2:20" ht="18" customHeight="1" x14ac:dyDescent="0.25">
      <c r="B48" s="120" t="s">
        <v>252</v>
      </c>
      <c r="C48" s="342"/>
      <c r="D48" s="342"/>
      <c r="E48" s="326"/>
      <c r="R48" s="395"/>
      <c r="T48" s="304"/>
    </row>
    <row r="49" spans="2:20" ht="18" customHeight="1" x14ac:dyDescent="0.25">
      <c r="B49" s="120" t="s">
        <v>171</v>
      </c>
      <c r="C49" s="342">
        <v>951384.15999999992</v>
      </c>
      <c r="D49" s="342">
        <v>929752.04722415272</v>
      </c>
      <c r="E49" s="326">
        <v>2.3E-2</v>
      </c>
      <c r="R49" s="395"/>
      <c r="T49" s="304"/>
    </row>
    <row r="50" spans="2:20" ht="18" customHeight="1" x14ac:dyDescent="0.25">
      <c r="B50" s="120" t="s">
        <v>172</v>
      </c>
      <c r="C50" s="342">
        <v>173585.28333333333</v>
      </c>
      <c r="D50" s="342">
        <v>241451.59668702169</v>
      </c>
      <c r="E50" s="326">
        <v>-0.33</v>
      </c>
      <c r="R50" s="395"/>
      <c r="T50" s="304"/>
    </row>
    <row r="51" spans="2:20" ht="18" customHeight="1" x14ac:dyDescent="0.25">
      <c r="B51" s="120" t="s">
        <v>253</v>
      </c>
      <c r="C51" s="342">
        <v>359435.02666666673</v>
      </c>
      <c r="D51" s="342">
        <v>734017.90960831929</v>
      </c>
      <c r="E51" s="326">
        <v>-0.71399999999999997</v>
      </c>
      <c r="R51" s="395"/>
      <c r="T51" s="304"/>
    </row>
    <row r="52" spans="2:20" ht="18" customHeight="1" x14ac:dyDescent="0.25">
      <c r="B52" s="120" t="s">
        <v>174</v>
      </c>
      <c r="C52" s="342">
        <v>732561.39</v>
      </c>
      <c r="D52" s="342">
        <v>754116.71182888816</v>
      </c>
      <c r="E52" s="326">
        <v>-2.9000000000000001E-2</v>
      </c>
      <c r="R52" s="395"/>
      <c r="T52" s="304"/>
    </row>
    <row r="53" spans="2:20" ht="18" customHeight="1" x14ac:dyDescent="0.25">
      <c r="B53" s="120" t="s">
        <v>175</v>
      </c>
      <c r="C53" s="342">
        <v>64699.869999999988</v>
      </c>
      <c r="D53" s="342">
        <v>112590.70824019052</v>
      </c>
      <c r="E53" s="326">
        <v>-0.55400000000000005</v>
      </c>
      <c r="R53" s="395"/>
      <c r="T53" s="304"/>
    </row>
    <row r="54" spans="2:20" ht="18" customHeight="1" x14ac:dyDescent="0.25">
      <c r="B54" s="120" t="s">
        <v>176</v>
      </c>
      <c r="C54" s="342">
        <v>86704.489999999976</v>
      </c>
      <c r="D54" s="342">
        <v>121086.56102662423</v>
      </c>
      <c r="E54" s="326">
        <v>-0.33400000000000002</v>
      </c>
      <c r="R54" s="395"/>
      <c r="T54" s="304"/>
    </row>
    <row r="55" spans="2:20" ht="18" customHeight="1" x14ac:dyDescent="0.25">
      <c r="B55" s="120" t="s">
        <v>177</v>
      </c>
      <c r="C55" s="342">
        <v>86256.206666666665</v>
      </c>
      <c r="D55" s="342">
        <v>96671.826906113318</v>
      </c>
      <c r="E55" s="326">
        <v>-0.114</v>
      </c>
      <c r="R55" s="395"/>
      <c r="T55" s="304"/>
    </row>
    <row r="56" spans="2:20" ht="18" customHeight="1" x14ac:dyDescent="0.25">
      <c r="B56" s="120" t="s">
        <v>178</v>
      </c>
      <c r="C56" s="342">
        <v>520756.77333333337</v>
      </c>
      <c r="D56" s="342">
        <v>1260524.37869602</v>
      </c>
      <c r="E56" s="326">
        <v>-0.88400000000000001</v>
      </c>
      <c r="R56" s="395"/>
      <c r="T56" s="304"/>
    </row>
    <row r="57" spans="2:20" ht="18" customHeight="1" x14ac:dyDescent="0.25">
      <c r="B57" s="120" t="s">
        <v>179</v>
      </c>
      <c r="C57" s="342">
        <v>103922.42666666668</v>
      </c>
      <c r="D57" s="342">
        <v>103197.50984893665</v>
      </c>
      <c r="E57" s="326">
        <v>7.0000000000000001E-3</v>
      </c>
      <c r="R57" s="395"/>
      <c r="T57" s="304"/>
    </row>
    <row r="58" spans="2:20" ht="18" customHeight="1" x14ac:dyDescent="0.25">
      <c r="B58" s="120" t="s">
        <v>254</v>
      </c>
      <c r="C58" s="342">
        <v>5079856.38</v>
      </c>
      <c r="D58" s="342">
        <v>8708355.6956682634</v>
      </c>
      <c r="E58" s="326">
        <v>-0.53900000000000003</v>
      </c>
      <c r="R58" s="395"/>
      <c r="T58" s="304"/>
    </row>
    <row r="59" spans="2:20" ht="18" customHeight="1" x14ac:dyDescent="0.25">
      <c r="B59" s="120" t="s">
        <v>180</v>
      </c>
      <c r="C59" s="342">
        <v>213263.14</v>
      </c>
      <c r="D59" s="342">
        <v>298427.43435571698</v>
      </c>
      <c r="E59" s="326">
        <v>-0.33600000000000002</v>
      </c>
      <c r="R59" s="395"/>
      <c r="T59" s="304"/>
    </row>
    <row r="60" spans="2:20" ht="18" customHeight="1" x14ac:dyDescent="0.25">
      <c r="B60" s="120" t="s">
        <v>181</v>
      </c>
      <c r="C60" s="342">
        <v>812242.33333333326</v>
      </c>
      <c r="D60" s="342">
        <v>909412.45369266963</v>
      </c>
      <c r="E60" s="326">
        <v>-0.113</v>
      </c>
      <c r="R60" s="395"/>
      <c r="T60" s="304"/>
    </row>
    <row r="61" spans="2:20" ht="18" customHeight="1" x14ac:dyDescent="0.25">
      <c r="B61" s="120" t="s">
        <v>182</v>
      </c>
      <c r="C61" s="342">
        <v>330214.31666666665</v>
      </c>
      <c r="D61" s="342">
        <v>502071.17278946878</v>
      </c>
      <c r="E61" s="326">
        <v>-0.41899999999999998</v>
      </c>
      <c r="R61" s="395"/>
      <c r="T61" s="304"/>
    </row>
    <row r="62" spans="2:20" ht="18" customHeight="1" x14ac:dyDescent="0.25">
      <c r="B62" s="120" t="s">
        <v>183</v>
      </c>
      <c r="C62" s="342">
        <v>154747.80333333334</v>
      </c>
      <c r="D62" s="342">
        <v>72951.63712995949</v>
      </c>
      <c r="E62" s="326">
        <v>0.752</v>
      </c>
      <c r="R62" s="395"/>
      <c r="T62" s="304"/>
    </row>
    <row r="63" spans="2:20" ht="18" customHeight="1" x14ac:dyDescent="0.25">
      <c r="B63" s="121" t="s">
        <v>184</v>
      </c>
      <c r="C63" s="343">
        <v>543355.72999999986</v>
      </c>
      <c r="D63" s="343">
        <v>505103.93760727043</v>
      </c>
      <c r="E63" s="327">
        <v>7.2999999999999995E-2</v>
      </c>
      <c r="R63" s="395"/>
      <c r="T63" s="304"/>
    </row>
    <row r="64" spans="2:20" ht="18" customHeight="1" x14ac:dyDescent="0.25">
      <c r="C64" s="300"/>
      <c r="D64" s="300"/>
      <c r="E64" s="71"/>
    </row>
    <row r="65" spans="2:5" ht="18" customHeight="1" x14ac:dyDescent="0.3">
      <c r="B65" s="360" t="s">
        <v>37</v>
      </c>
      <c r="C65" s="361">
        <f>AVERAGE(C6:C63)</f>
        <v>1356035.0639473682</v>
      </c>
      <c r="D65" s="361">
        <f>AVERAGE(D6:D63)</f>
        <v>1057049.8368516876</v>
      </c>
      <c r="E65" s="362">
        <f>AVERAGE(E6:E63)</f>
        <v>2.6456140350877191E-2</v>
      </c>
    </row>
    <row r="66" spans="2:5" ht="18" customHeight="1" x14ac:dyDescent="0.3">
      <c r="B66" s="363" t="s">
        <v>185</v>
      </c>
      <c r="C66" s="364">
        <f>MEDIAN(C6:C63)</f>
        <v>362265.9966666667</v>
      </c>
      <c r="D66" s="364">
        <f>MEDIAN(D6:D63)</f>
        <v>473537.88223789446</v>
      </c>
      <c r="E66" s="365">
        <f>MEDIAN(E6:E63)</f>
        <v>-7.0000000000000001E-3</v>
      </c>
    </row>
    <row r="67" spans="2:5" ht="18" hidden="1" customHeight="1" x14ac:dyDescent="0.3">
      <c r="B67" s="317" t="s">
        <v>186</v>
      </c>
      <c r="C67" s="320"/>
      <c r="D67" s="320"/>
      <c r="E67" s="324">
        <f>MAX(E6:E63)</f>
        <v>1.5289999999999999</v>
      </c>
    </row>
    <row r="68" spans="2:5" ht="18" hidden="1" customHeight="1" x14ac:dyDescent="0.3">
      <c r="B68" s="317" t="s">
        <v>187</v>
      </c>
      <c r="C68" s="320"/>
      <c r="D68" s="320"/>
      <c r="E68" s="324">
        <f>MIN(E6:E63)</f>
        <v>-1.522</v>
      </c>
    </row>
    <row r="69" spans="2:5" ht="18" hidden="1" customHeight="1" x14ac:dyDescent="0.25">
      <c r="C69" s="302"/>
      <c r="D69" s="302"/>
      <c r="E69" s="71"/>
    </row>
    <row r="70" spans="2:5" ht="18" customHeight="1" x14ac:dyDescent="0.25">
      <c r="C70" s="302"/>
      <c r="D70" s="302"/>
      <c r="E70" s="71"/>
    </row>
    <row r="71" spans="2:5" ht="18" customHeight="1" x14ac:dyDescent="0.25">
      <c r="C71" s="302"/>
      <c r="D71" s="302"/>
    </row>
    <row r="72" spans="2:5" ht="18" customHeight="1" x14ac:dyDescent="0.25"/>
    <row r="73" spans="2:5" ht="18" customHeight="1" x14ac:dyDescent="0.25"/>
    <row r="74" spans="2:5" ht="18" customHeight="1" x14ac:dyDescent="0.25"/>
    <row r="75" spans="2:5" ht="18" customHeight="1" x14ac:dyDescent="0.25"/>
    <row r="76" spans="2:5" ht="18" customHeight="1" x14ac:dyDescent="0.25"/>
    <row r="77" spans="2:5" ht="18" customHeight="1" x14ac:dyDescent="0.25"/>
    <row r="78" spans="2:5" ht="18" customHeight="1" x14ac:dyDescent="0.25"/>
    <row r="79" spans="2:5" ht="18" customHeight="1" x14ac:dyDescent="0.25"/>
    <row r="80" spans="2:5" ht="18" customHeight="1" x14ac:dyDescent="0.25"/>
    <row r="81" spans="2:5" ht="18" customHeight="1" x14ac:dyDescent="0.25"/>
    <row r="82" spans="2:5" ht="18" customHeight="1" x14ac:dyDescent="0.25"/>
    <row r="83" spans="2:5" ht="18" customHeight="1" x14ac:dyDescent="0.25"/>
    <row r="84" spans="2:5" ht="18" customHeight="1" x14ac:dyDescent="0.25"/>
    <row r="85" spans="2:5" ht="18" customHeight="1" x14ac:dyDescent="0.25"/>
    <row r="86" spans="2:5" ht="18" customHeight="1" x14ac:dyDescent="0.25"/>
    <row r="87" spans="2:5" ht="18" customHeight="1" x14ac:dyDescent="0.25"/>
    <row r="88" spans="2:5" ht="18" customHeight="1" x14ac:dyDescent="0.25"/>
    <row r="90" spans="2:5" x14ac:dyDescent="0.25">
      <c r="B90" s="77"/>
      <c r="E90" s="78"/>
    </row>
    <row r="91" spans="2:5" x14ac:dyDescent="0.25">
      <c r="B91" s="79"/>
      <c r="E91" s="80"/>
    </row>
    <row r="92" spans="2:5" x14ac:dyDescent="0.25">
      <c r="B92" s="79"/>
      <c r="E92" s="80"/>
    </row>
    <row r="93" spans="2:5" x14ac:dyDescent="0.25">
      <c r="B93" s="79"/>
      <c r="E93" s="80"/>
    </row>
    <row r="97" spans="3:4" x14ac:dyDescent="0.25">
      <c r="C97" s="301"/>
      <c r="D97" s="301"/>
    </row>
    <row r="98" spans="3:4" x14ac:dyDescent="0.25">
      <c r="C98" s="302"/>
      <c r="D98" s="302"/>
    </row>
    <row r="99" spans="3:4" x14ac:dyDescent="0.25">
      <c r="C99" s="302"/>
      <c r="D99" s="302"/>
    </row>
    <row r="100" spans="3:4" x14ac:dyDescent="0.25">
      <c r="C100" s="302"/>
      <c r="D100" s="302"/>
    </row>
  </sheetData>
  <mergeCells count="2">
    <mergeCell ref="B1:E1"/>
    <mergeCell ref="B3:F3"/>
  </mergeCells>
  <printOptions horizontalCentered="1"/>
  <pageMargins left="0.7" right="0.7" top="0.75" bottom="0.75" header="0.3" footer="0.3"/>
  <pageSetup scale="56"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2CC39-F734-42E7-BDA8-E17E5964A69C}">
  <sheetPr>
    <tabColor theme="5" tint="0.59999389629810485"/>
    <pageSetUpPr fitToPage="1"/>
  </sheetPr>
  <dimension ref="A1:V100"/>
  <sheetViews>
    <sheetView showGridLines="0" zoomScale="85" zoomScaleNormal="85" workbookViewId="0">
      <selection activeCell="H43" sqref="H43"/>
    </sheetView>
  </sheetViews>
  <sheetFormatPr defaultColWidth="8.7109375" defaultRowHeight="15" x14ac:dyDescent="0.25"/>
  <cols>
    <col min="1" max="1" width="8.7109375" style="70"/>
    <col min="2" max="2" width="45.7109375" style="70" customWidth="1"/>
    <col min="3" max="4" width="18.7109375" style="299" customWidth="1"/>
    <col min="5" max="5" width="18.7109375" style="70" customWidth="1"/>
    <col min="6" max="6" width="4.7109375" style="70" customWidth="1"/>
    <col min="7" max="7" width="8.7109375" style="70"/>
    <col min="8" max="9" width="8.7109375" style="389"/>
    <col min="10" max="10" width="28.28515625" style="389" customWidth="1"/>
    <col min="11" max="17" width="8.7109375" style="389"/>
    <col min="18" max="18" width="15.7109375" style="389" customWidth="1"/>
    <col min="19" max="19" width="15.140625" style="390" customWidth="1"/>
    <col min="20" max="20" width="53.7109375" style="389" customWidth="1"/>
    <col min="21" max="22" width="8.7109375" style="389"/>
    <col min="23" max="16384" width="8.7109375" style="70"/>
  </cols>
  <sheetData>
    <row r="1" spans="2:22" ht="21" x14ac:dyDescent="0.35">
      <c r="B1" s="476" t="s">
        <v>313</v>
      </c>
      <c r="C1" s="476"/>
      <c r="D1" s="476"/>
      <c r="E1" s="476"/>
    </row>
    <row r="2" spans="2:22" x14ac:dyDescent="0.25">
      <c r="E2" s="71"/>
    </row>
    <row r="3" spans="2:22" ht="27" customHeight="1" x14ac:dyDescent="0.4">
      <c r="B3" s="479" t="s">
        <v>341</v>
      </c>
      <c r="C3" s="479"/>
      <c r="D3" s="479"/>
      <c r="E3" s="479"/>
      <c r="F3" s="479"/>
      <c r="I3" s="304"/>
    </row>
    <row r="4" spans="2:22" x14ac:dyDescent="0.25">
      <c r="E4" s="123"/>
    </row>
    <row r="5" spans="2:22" s="81" customFormat="1" ht="57" customHeight="1" x14ac:dyDescent="0.25">
      <c r="B5" s="346" t="s">
        <v>133</v>
      </c>
      <c r="C5" s="347" t="s">
        <v>227</v>
      </c>
      <c r="D5" s="347" t="s">
        <v>228</v>
      </c>
      <c r="E5" s="339" t="s">
        <v>244</v>
      </c>
      <c r="F5" s="72"/>
      <c r="G5" s="72"/>
      <c r="H5" s="389"/>
      <c r="I5" s="389"/>
      <c r="J5" s="389"/>
      <c r="K5" s="389"/>
      <c r="L5" s="389"/>
      <c r="M5" s="389"/>
      <c r="N5" s="389"/>
      <c r="O5" s="389"/>
      <c r="P5" s="389"/>
      <c r="Q5" s="391"/>
      <c r="R5" s="391"/>
      <c r="S5" s="392"/>
      <c r="T5" s="391"/>
      <c r="U5" s="391"/>
      <c r="V5" s="391"/>
    </row>
    <row r="6" spans="2:22" ht="18" customHeight="1" x14ac:dyDescent="0.25">
      <c r="B6" s="316" t="s">
        <v>194</v>
      </c>
      <c r="C6" s="323">
        <v>5154678.7666666666</v>
      </c>
      <c r="D6" s="323">
        <v>4772664.7686575092</v>
      </c>
      <c r="E6" s="325">
        <v>7.6999999999999999E-2</v>
      </c>
      <c r="T6" s="304"/>
    </row>
    <row r="7" spans="2:22" ht="18" customHeight="1" x14ac:dyDescent="0.25">
      <c r="B7" s="120" t="s">
        <v>195</v>
      </c>
      <c r="C7" s="342">
        <v>3548434.3833333333</v>
      </c>
      <c r="D7" s="342">
        <v>1007534.7317349793</v>
      </c>
      <c r="E7" s="326">
        <v>1.2589999999999999</v>
      </c>
      <c r="T7" s="304"/>
    </row>
    <row r="8" spans="2:22" ht="18" customHeight="1" x14ac:dyDescent="0.25">
      <c r="B8" s="120" t="s">
        <v>134</v>
      </c>
      <c r="C8" s="342">
        <v>51870.420000000006</v>
      </c>
      <c r="D8" s="342">
        <v>72948.133271881889</v>
      </c>
      <c r="E8" s="326">
        <v>-0.34100000000000003</v>
      </c>
      <c r="T8" s="304"/>
    </row>
    <row r="9" spans="2:22" ht="18" customHeight="1" x14ac:dyDescent="0.25">
      <c r="B9" s="120" t="s">
        <v>245</v>
      </c>
      <c r="C9" s="342"/>
      <c r="D9" s="342"/>
      <c r="E9" s="326"/>
      <c r="T9" s="304"/>
    </row>
    <row r="10" spans="2:22" ht="18" customHeight="1" x14ac:dyDescent="0.25">
      <c r="B10" s="120" t="s">
        <v>136</v>
      </c>
      <c r="C10" s="342">
        <v>389007.29000000004</v>
      </c>
      <c r="D10" s="342">
        <v>192982.22453390504</v>
      </c>
      <c r="E10" s="326">
        <v>0.70099999999999996</v>
      </c>
      <c r="T10" s="304"/>
    </row>
    <row r="11" spans="2:22" ht="18" customHeight="1" x14ac:dyDescent="0.25">
      <c r="B11" s="120" t="s">
        <v>137</v>
      </c>
      <c r="C11" s="342">
        <v>554065.54333333333</v>
      </c>
      <c r="D11" s="342">
        <v>584223.13422982977</v>
      </c>
      <c r="E11" s="326">
        <v>-5.2999999999999999E-2</v>
      </c>
      <c r="T11" s="304"/>
    </row>
    <row r="12" spans="2:22" ht="18" customHeight="1" x14ac:dyDescent="0.25">
      <c r="B12" s="120" t="s">
        <v>138</v>
      </c>
      <c r="C12" s="342">
        <v>483655.87000000005</v>
      </c>
      <c r="D12" s="342">
        <v>946124.00259688788</v>
      </c>
      <c r="E12" s="326">
        <v>-0.67100000000000004</v>
      </c>
      <c r="T12" s="304"/>
    </row>
    <row r="13" spans="2:22" ht="18" customHeight="1" x14ac:dyDescent="0.25">
      <c r="B13" s="120" t="s">
        <v>139</v>
      </c>
      <c r="C13" s="342">
        <v>51473.47</v>
      </c>
      <c r="D13" s="342">
        <v>59445.892513633888</v>
      </c>
      <c r="E13" s="326">
        <v>-0.14399999999999999</v>
      </c>
      <c r="T13" s="304"/>
    </row>
    <row r="14" spans="2:22" ht="18" customHeight="1" x14ac:dyDescent="0.25">
      <c r="B14" s="120" t="s">
        <v>140</v>
      </c>
      <c r="C14" s="342"/>
      <c r="D14" s="342"/>
      <c r="E14" s="326"/>
      <c r="T14" s="304"/>
    </row>
    <row r="15" spans="2:22" ht="18" customHeight="1" x14ac:dyDescent="0.25">
      <c r="B15" s="120" t="s">
        <v>141</v>
      </c>
      <c r="C15" s="342">
        <v>12939.5</v>
      </c>
      <c r="D15" s="342">
        <v>11684.750883819432</v>
      </c>
      <c r="E15" s="326">
        <v>0.10199999999999999</v>
      </c>
      <c r="T15" s="304"/>
    </row>
    <row r="16" spans="2:22" ht="18" customHeight="1" x14ac:dyDescent="0.25">
      <c r="B16" s="120" t="s">
        <v>142</v>
      </c>
      <c r="C16" s="342">
        <v>59507.59</v>
      </c>
      <c r="D16" s="342">
        <v>42440.532782182941</v>
      </c>
      <c r="E16" s="326">
        <v>0.33800000000000002</v>
      </c>
      <c r="T16" s="304"/>
    </row>
    <row r="17" spans="1:20" ht="18" customHeight="1" x14ac:dyDescent="0.25">
      <c r="B17" s="120" t="s">
        <v>143</v>
      </c>
      <c r="C17" s="342">
        <v>1267505.1399999999</v>
      </c>
      <c r="D17" s="342">
        <v>1328500.0338555903</v>
      </c>
      <c r="E17" s="326">
        <v>-4.7E-2</v>
      </c>
      <c r="T17" s="304"/>
    </row>
    <row r="18" spans="1:20" ht="18" customHeight="1" x14ac:dyDescent="0.25">
      <c r="B18" s="120" t="s">
        <v>246</v>
      </c>
      <c r="C18" s="342">
        <v>522059.06999999989</v>
      </c>
      <c r="D18" s="342">
        <v>527833.42047301831</v>
      </c>
      <c r="E18" s="326">
        <v>-1.0999999999999999E-2</v>
      </c>
      <c r="T18" s="304"/>
    </row>
    <row r="19" spans="1:20" ht="18" customHeight="1" x14ac:dyDescent="0.25">
      <c r="B19" s="120" t="s">
        <v>144</v>
      </c>
      <c r="C19" s="342">
        <v>276390.26666666672</v>
      </c>
      <c r="D19" s="342">
        <v>517398.76178918901</v>
      </c>
      <c r="E19" s="326">
        <v>-0.627</v>
      </c>
      <c r="T19" s="304"/>
    </row>
    <row r="20" spans="1:20" ht="18" customHeight="1" x14ac:dyDescent="0.25">
      <c r="B20" s="120" t="s">
        <v>197</v>
      </c>
      <c r="C20" s="342">
        <v>951022.06333333324</v>
      </c>
      <c r="D20" s="342">
        <v>464302.95638886705</v>
      </c>
      <c r="E20" s="326">
        <v>0.71699999999999997</v>
      </c>
      <c r="T20" s="304"/>
    </row>
    <row r="21" spans="1:20" ht="18" customHeight="1" x14ac:dyDescent="0.25">
      <c r="B21" s="120" t="s">
        <v>145</v>
      </c>
      <c r="C21" s="342">
        <v>176149.54</v>
      </c>
      <c r="D21" s="342">
        <v>275154.64728624444</v>
      </c>
      <c r="E21" s="326">
        <v>-0.44600000000000001</v>
      </c>
      <c r="T21" s="304"/>
    </row>
    <row r="22" spans="1:20" ht="18" customHeight="1" x14ac:dyDescent="0.25">
      <c r="B22" s="120" t="s">
        <v>247</v>
      </c>
      <c r="C22" s="342">
        <v>68550.966666666674</v>
      </c>
      <c r="D22" s="342">
        <v>57603.164621486554</v>
      </c>
      <c r="E22" s="326">
        <v>0.17399999999999999</v>
      </c>
      <c r="T22" s="304"/>
    </row>
    <row r="23" spans="1:20" ht="18" customHeight="1" x14ac:dyDescent="0.25">
      <c r="B23" s="120" t="s">
        <v>147</v>
      </c>
      <c r="C23" s="342">
        <v>446474.61666666664</v>
      </c>
      <c r="D23" s="342">
        <v>234014.3759442555</v>
      </c>
      <c r="E23" s="326">
        <v>0.64600000000000002</v>
      </c>
      <c r="T23" s="304"/>
    </row>
    <row r="24" spans="1:20" ht="18" customHeight="1" x14ac:dyDescent="0.25">
      <c r="B24" s="120" t="s">
        <v>148</v>
      </c>
      <c r="C24" s="342">
        <v>136412.18</v>
      </c>
      <c r="D24" s="342">
        <v>149408.03269373873</v>
      </c>
      <c r="E24" s="326">
        <v>-9.0999999999999998E-2</v>
      </c>
      <c r="T24" s="304"/>
    </row>
    <row r="25" spans="1:20" ht="18" customHeight="1" x14ac:dyDescent="0.25">
      <c r="B25" s="120" t="s">
        <v>149</v>
      </c>
      <c r="C25" s="342">
        <v>91539.860000000015</v>
      </c>
      <c r="D25" s="342">
        <v>53558.499538436954</v>
      </c>
      <c r="E25" s="326">
        <v>0.53600000000000003</v>
      </c>
      <c r="T25" s="304"/>
    </row>
    <row r="26" spans="1:20" ht="18" customHeight="1" x14ac:dyDescent="0.25">
      <c r="B26" s="120" t="s">
        <v>150</v>
      </c>
      <c r="C26" s="342">
        <v>521568.6166666667</v>
      </c>
      <c r="D26" s="342">
        <v>295255.42860241246</v>
      </c>
      <c r="E26" s="326">
        <v>0.56899999999999995</v>
      </c>
      <c r="T26" s="304"/>
    </row>
    <row r="27" spans="1:20" ht="18" customHeight="1" x14ac:dyDescent="0.25">
      <c r="A27" s="71"/>
      <c r="B27" s="120" t="s">
        <v>151</v>
      </c>
      <c r="C27" s="342">
        <v>72146.943333333344</v>
      </c>
      <c r="D27" s="342">
        <v>124425.22323550437</v>
      </c>
      <c r="E27" s="326">
        <v>-0.54500000000000004</v>
      </c>
      <c r="T27" s="304"/>
    </row>
    <row r="28" spans="1:20" ht="18" customHeight="1" x14ac:dyDescent="0.25">
      <c r="B28" s="120" t="s">
        <v>152</v>
      </c>
      <c r="C28" s="342">
        <v>223486.50999999998</v>
      </c>
      <c r="D28" s="342">
        <v>301675.23389792244</v>
      </c>
      <c r="E28" s="326">
        <v>-0.3</v>
      </c>
      <c r="T28" s="304"/>
    </row>
    <row r="29" spans="1:20" ht="18" customHeight="1" x14ac:dyDescent="0.25">
      <c r="B29" s="120" t="s">
        <v>248</v>
      </c>
      <c r="C29" s="342">
        <v>8725.8033333333333</v>
      </c>
      <c r="D29" s="342">
        <v>64539.958037048054</v>
      </c>
      <c r="E29" s="326">
        <v>-2.0009999999999999</v>
      </c>
      <c r="T29" s="304"/>
    </row>
    <row r="30" spans="1:20" ht="18" customHeight="1" x14ac:dyDescent="0.25">
      <c r="B30" s="120" t="s">
        <v>249</v>
      </c>
      <c r="C30" s="342">
        <v>139870508.62</v>
      </c>
      <c r="D30" s="342">
        <v>34457168.36796385</v>
      </c>
      <c r="E30" s="326">
        <v>1.401</v>
      </c>
      <c r="T30" s="304"/>
    </row>
    <row r="31" spans="1:20" ht="18" customHeight="1" x14ac:dyDescent="0.25">
      <c r="B31" s="120" t="s">
        <v>154</v>
      </c>
      <c r="C31" s="342">
        <v>6610.4999999999991</v>
      </c>
      <c r="D31" s="342">
        <v>11584.39917211015</v>
      </c>
      <c r="E31" s="326">
        <v>-0.56100000000000005</v>
      </c>
      <c r="T31" s="304"/>
    </row>
    <row r="32" spans="1:20" ht="18" customHeight="1" x14ac:dyDescent="0.25">
      <c r="B32" s="120" t="s">
        <v>155</v>
      </c>
      <c r="C32" s="342">
        <v>55615.856666666674</v>
      </c>
      <c r="D32" s="342">
        <v>22009.371775449781</v>
      </c>
      <c r="E32" s="326">
        <v>0.92700000000000005</v>
      </c>
      <c r="T32" s="304"/>
    </row>
    <row r="33" spans="2:20" ht="18" customHeight="1" x14ac:dyDescent="0.25">
      <c r="B33" s="120" t="s">
        <v>199</v>
      </c>
      <c r="C33" s="342">
        <v>3716762.4966666661</v>
      </c>
      <c r="D33" s="342">
        <v>1957861.8653369979</v>
      </c>
      <c r="E33" s="326">
        <v>0.64100000000000001</v>
      </c>
      <c r="T33" s="304"/>
    </row>
    <row r="34" spans="2:20" ht="18" customHeight="1" x14ac:dyDescent="0.25">
      <c r="B34" s="120" t="s">
        <v>156</v>
      </c>
      <c r="C34" s="342">
        <v>153179.9433333333</v>
      </c>
      <c r="D34" s="342">
        <v>336505.10860055377</v>
      </c>
      <c r="E34" s="326">
        <v>-0.78700000000000003</v>
      </c>
      <c r="T34" s="304"/>
    </row>
    <row r="35" spans="2:20" ht="18" customHeight="1" x14ac:dyDescent="0.25">
      <c r="B35" s="120" t="s">
        <v>157</v>
      </c>
      <c r="C35" s="342">
        <v>317649.88999999996</v>
      </c>
      <c r="D35" s="342">
        <v>127224.0622209197</v>
      </c>
      <c r="E35" s="326">
        <v>0.91500000000000004</v>
      </c>
      <c r="T35" s="304"/>
    </row>
    <row r="36" spans="2:20" ht="18" customHeight="1" x14ac:dyDescent="0.25">
      <c r="B36" s="120" t="s">
        <v>158</v>
      </c>
      <c r="C36" s="342"/>
      <c r="D36" s="342"/>
      <c r="E36" s="326"/>
      <c r="T36" s="304"/>
    </row>
    <row r="37" spans="2:20" ht="18" customHeight="1" x14ac:dyDescent="0.25">
      <c r="B37" s="120" t="s">
        <v>159</v>
      </c>
      <c r="C37" s="342">
        <v>49189.413333333338</v>
      </c>
      <c r="D37" s="342">
        <v>45589.545468481498</v>
      </c>
      <c r="E37" s="326">
        <v>7.5999999999999998E-2</v>
      </c>
      <c r="T37" s="304"/>
    </row>
    <row r="38" spans="2:20" ht="18" customHeight="1" x14ac:dyDescent="0.25">
      <c r="B38" s="120" t="s">
        <v>160</v>
      </c>
      <c r="C38" s="342">
        <v>173593.79</v>
      </c>
      <c r="D38" s="342">
        <v>166620.37642004094</v>
      </c>
      <c r="E38" s="326">
        <v>4.1000000000000002E-2</v>
      </c>
      <c r="T38" s="304"/>
    </row>
    <row r="39" spans="2:20" ht="18" customHeight="1" x14ac:dyDescent="0.25">
      <c r="B39" s="120" t="s">
        <v>161</v>
      </c>
      <c r="C39" s="342">
        <v>1052248.4099999999</v>
      </c>
      <c r="D39" s="342">
        <v>661615.45045395265</v>
      </c>
      <c r="E39" s="326">
        <v>0.46400000000000002</v>
      </c>
      <c r="T39" s="304"/>
    </row>
    <row r="40" spans="2:20" ht="18" customHeight="1" x14ac:dyDescent="0.25">
      <c r="B40" s="120" t="s">
        <v>162</v>
      </c>
      <c r="C40" s="342">
        <v>319504.33333333331</v>
      </c>
      <c r="D40" s="342">
        <v>417285.58211124485</v>
      </c>
      <c r="E40" s="326">
        <v>-0.26700000000000002</v>
      </c>
      <c r="T40" s="304"/>
    </row>
    <row r="41" spans="2:20" ht="18" customHeight="1" x14ac:dyDescent="0.25">
      <c r="B41" s="120" t="s">
        <v>250</v>
      </c>
      <c r="C41" s="342">
        <v>165423.73333333334</v>
      </c>
      <c r="D41" s="342">
        <v>255829.25846027574</v>
      </c>
      <c r="E41" s="326">
        <v>-0.436</v>
      </c>
      <c r="T41" s="304"/>
    </row>
    <row r="42" spans="2:20" ht="18" customHeight="1" x14ac:dyDescent="0.25">
      <c r="B42" s="120" t="s">
        <v>164</v>
      </c>
      <c r="C42" s="342">
        <v>378337.62333333335</v>
      </c>
      <c r="D42" s="342">
        <v>695608.48491796281</v>
      </c>
      <c r="E42" s="326">
        <v>-0.60899999999999999</v>
      </c>
      <c r="T42" s="304"/>
    </row>
    <row r="43" spans="2:20" ht="18" customHeight="1" x14ac:dyDescent="0.25">
      <c r="B43" s="120" t="s">
        <v>165</v>
      </c>
      <c r="C43" s="342">
        <v>59623.420000000006</v>
      </c>
      <c r="D43" s="342">
        <v>187363.10084419153</v>
      </c>
      <c r="E43" s="326">
        <v>-1.145</v>
      </c>
      <c r="T43" s="304"/>
    </row>
    <row r="44" spans="2:20" ht="18" customHeight="1" x14ac:dyDescent="0.25">
      <c r="B44" s="120" t="s">
        <v>166</v>
      </c>
      <c r="C44" s="342">
        <v>527531.73666666669</v>
      </c>
      <c r="D44" s="342">
        <v>332356.77912835398</v>
      </c>
      <c r="E44" s="326">
        <v>0.46200000000000002</v>
      </c>
      <c r="T44" s="304"/>
    </row>
    <row r="45" spans="2:20" ht="18" customHeight="1" x14ac:dyDescent="0.25">
      <c r="B45" s="120" t="s">
        <v>167</v>
      </c>
      <c r="C45" s="342">
        <v>92718.94666666667</v>
      </c>
      <c r="D45" s="342">
        <v>89351.036197368332</v>
      </c>
      <c r="E45" s="326">
        <v>3.6999999999999998E-2</v>
      </c>
      <c r="T45" s="304"/>
    </row>
    <row r="46" spans="2:20" ht="18" customHeight="1" x14ac:dyDescent="0.25">
      <c r="B46" s="120" t="s">
        <v>251</v>
      </c>
      <c r="C46" s="342">
        <v>438948.31666666665</v>
      </c>
      <c r="D46" s="342">
        <v>175454.83799984516</v>
      </c>
      <c r="E46" s="326">
        <v>0.91700000000000004</v>
      </c>
      <c r="T46" s="304"/>
    </row>
    <row r="47" spans="2:20" ht="18" customHeight="1" x14ac:dyDescent="0.25">
      <c r="B47" s="120" t="s">
        <v>169</v>
      </c>
      <c r="C47" s="342">
        <v>128219.03666666665</v>
      </c>
      <c r="D47" s="342">
        <v>45820.886551213574</v>
      </c>
      <c r="E47" s="326">
        <v>1.0289999999999999</v>
      </c>
      <c r="T47" s="304"/>
    </row>
    <row r="48" spans="2:20" ht="18" customHeight="1" x14ac:dyDescent="0.25">
      <c r="B48" s="120" t="s">
        <v>252</v>
      </c>
      <c r="C48" s="342"/>
      <c r="D48" s="342"/>
      <c r="E48" s="326"/>
      <c r="T48" s="304"/>
    </row>
    <row r="49" spans="2:20" ht="18" customHeight="1" x14ac:dyDescent="0.25">
      <c r="B49" s="120" t="s">
        <v>171</v>
      </c>
      <c r="C49" s="342"/>
      <c r="D49" s="342"/>
      <c r="E49" s="326"/>
      <c r="T49" s="304"/>
    </row>
    <row r="50" spans="2:20" ht="18" customHeight="1" x14ac:dyDescent="0.25">
      <c r="B50" s="120" t="s">
        <v>172</v>
      </c>
      <c r="C50" s="342">
        <v>176838.9</v>
      </c>
      <c r="D50" s="342">
        <v>125366.21181445463</v>
      </c>
      <c r="E50" s="326">
        <v>0.34399999999999997</v>
      </c>
      <c r="T50" s="304"/>
    </row>
    <row r="51" spans="2:20" ht="18" customHeight="1" x14ac:dyDescent="0.25">
      <c r="B51" s="120" t="s">
        <v>253</v>
      </c>
      <c r="C51" s="342">
        <v>40283.333333333328</v>
      </c>
      <c r="D51" s="342">
        <v>274221.95095962897</v>
      </c>
      <c r="E51" s="326">
        <v>-1.9179999999999999</v>
      </c>
      <c r="T51" s="304"/>
    </row>
    <row r="52" spans="2:20" ht="18" customHeight="1" x14ac:dyDescent="0.25">
      <c r="B52" s="120" t="s">
        <v>174</v>
      </c>
      <c r="C52" s="342">
        <v>638854.96333333338</v>
      </c>
      <c r="D52" s="342">
        <v>499534.89433428418</v>
      </c>
      <c r="E52" s="326">
        <v>0.246</v>
      </c>
      <c r="T52" s="304"/>
    </row>
    <row r="53" spans="2:20" ht="18" customHeight="1" x14ac:dyDescent="0.25">
      <c r="B53" s="120" t="s">
        <v>175</v>
      </c>
      <c r="C53" s="342">
        <v>75036.376666666663</v>
      </c>
      <c r="D53" s="342">
        <v>66021.009568936977</v>
      </c>
      <c r="E53" s="326">
        <v>0.128</v>
      </c>
      <c r="T53" s="304"/>
    </row>
    <row r="54" spans="2:20" ht="18" customHeight="1" x14ac:dyDescent="0.25">
      <c r="B54" s="120" t="s">
        <v>176</v>
      </c>
      <c r="C54" s="342">
        <v>83122.240000000005</v>
      </c>
      <c r="D54" s="342">
        <v>60540.48382693981</v>
      </c>
      <c r="E54" s="326">
        <v>0.317</v>
      </c>
      <c r="T54" s="304"/>
    </row>
    <row r="55" spans="2:20" ht="18" customHeight="1" x14ac:dyDescent="0.25">
      <c r="B55" s="120" t="s">
        <v>177</v>
      </c>
      <c r="C55" s="342">
        <v>83628.606666666674</v>
      </c>
      <c r="D55" s="342">
        <v>146113.78194304675</v>
      </c>
      <c r="E55" s="326">
        <v>-0.55800000000000005</v>
      </c>
      <c r="T55" s="304"/>
    </row>
    <row r="56" spans="2:20" ht="18" customHeight="1" x14ac:dyDescent="0.25">
      <c r="B56" s="120" t="s">
        <v>178</v>
      </c>
      <c r="C56" s="342">
        <v>905038.24666666659</v>
      </c>
      <c r="D56" s="342">
        <v>510799.530145269</v>
      </c>
      <c r="E56" s="326">
        <v>0.57199999999999995</v>
      </c>
      <c r="T56" s="304"/>
    </row>
    <row r="57" spans="2:20" ht="18" customHeight="1" x14ac:dyDescent="0.25">
      <c r="B57" s="120" t="s">
        <v>179</v>
      </c>
      <c r="C57" s="342">
        <v>45272.573333333334</v>
      </c>
      <c r="D57" s="342">
        <v>119546.02025253298</v>
      </c>
      <c r="E57" s="326">
        <v>-0.97099999999999997</v>
      </c>
      <c r="T57" s="304"/>
    </row>
    <row r="58" spans="2:20" ht="18" customHeight="1" x14ac:dyDescent="0.25">
      <c r="B58" s="120" t="s">
        <v>254</v>
      </c>
      <c r="C58" s="342">
        <v>3155768.5933333337</v>
      </c>
      <c r="D58" s="342">
        <v>6863599.9457405834</v>
      </c>
      <c r="E58" s="326">
        <v>-0.77700000000000002</v>
      </c>
      <c r="T58" s="304"/>
    </row>
    <row r="59" spans="2:20" ht="18" customHeight="1" x14ac:dyDescent="0.25">
      <c r="B59" s="120" t="s">
        <v>180</v>
      </c>
      <c r="C59" s="342">
        <v>176630.76</v>
      </c>
      <c r="D59" s="342">
        <v>170726.25945846632</v>
      </c>
      <c r="E59" s="326">
        <v>3.4000000000000002E-2</v>
      </c>
      <c r="T59" s="304"/>
    </row>
    <row r="60" spans="2:20" ht="18" customHeight="1" x14ac:dyDescent="0.25">
      <c r="B60" s="120" t="s">
        <v>181</v>
      </c>
      <c r="C60" s="342">
        <v>300676.66666666669</v>
      </c>
      <c r="D60" s="342">
        <v>591721.1480804591</v>
      </c>
      <c r="E60" s="326">
        <v>-0.67700000000000005</v>
      </c>
      <c r="T60" s="304"/>
    </row>
    <row r="61" spans="2:20" ht="18" customHeight="1" x14ac:dyDescent="0.25">
      <c r="B61" s="120" t="s">
        <v>182</v>
      </c>
      <c r="C61" s="342">
        <v>222590.78333333333</v>
      </c>
      <c r="D61" s="342">
        <v>257066.55837577887</v>
      </c>
      <c r="E61" s="326">
        <v>-0.14399999999999999</v>
      </c>
      <c r="T61" s="304"/>
    </row>
    <row r="62" spans="2:20" ht="18" customHeight="1" x14ac:dyDescent="0.25">
      <c r="B62" s="120" t="s">
        <v>183</v>
      </c>
      <c r="C62" s="342">
        <v>62285.26</v>
      </c>
      <c r="D62" s="342">
        <v>50943.888456564338</v>
      </c>
      <c r="E62" s="326">
        <v>0.20100000000000001</v>
      </c>
      <c r="T62" s="304"/>
    </row>
    <row r="63" spans="2:20" ht="18" customHeight="1" x14ac:dyDescent="0.25">
      <c r="B63" s="121" t="s">
        <v>184</v>
      </c>
      <c r="C63" s="343">
        <v>141874.46666666665</v>
      </c>
      <c r="D63" s="343">
        <v>353167.56371491012</v>
      </c>
      <c r="E63" s="327">
        <v>-0.91200000000000003</v>
      </c>
      <c r="T63" s="304"/>
    </row>
    <row r="64" spans="2:20" ht="18" customHeight="1" x14ac:dyDescent="0.25">
      <c r="C64" s="300"/>
      <c r="D64" s="300"/>
    </row>
    <row r="65" spans="2:5" ht="18" customHeight="1" x14ac:dyDescent="0.3">
      <c r="B65" s="360" t="s">
        <v>37</v>
      </c>
      <c r="C65" s="361">
        <f>AVERAGE(C6:C63)</f>
        <v>3182664.7593710674</v>
      </c>
      <c r="D65" s="361">
        <f>AVERAGE(D6:D63)</f>
        <v>1172798.7861860946</v>
      </c>
      <c r="E65" s="362">
        <f>AVERAGE(E6:E63)</f>
        <v>-2.2037735849056612E-2</v>
      </c>
    </row>
    <row r="66" spans="2:5" ht="18" customHeight="1" x14ac:dyDescent="0.3">
      <c r="B66" s="363" t="s">
        <v>185</v>
      </c>
      <c r="C66" s="364">
        <f>MEDIAN(C6:C63)</f>
        <v>176630.76</v>
      </c>
      <c r="D66" s="364">
        <f>MEDIAN(D6:D63)</f>
        <v>234014.3759442555</v>
      </c>
      <c r="E66" s="365">
        <f>MEDIAN(E6:E63)</f>
        <v>3.6999999999999998E-2</v>
      </c>
    </row>
    <row r="67" spans="2:5" ht="18" hidden="1" customHeight="1" x14ac:dyDescent="0.3">
      <c r="B67" s="317" t="s">
        <v>186</v>
      </c>
      <c r="C67" s="320"/>
      <c r="D67" s="320"/>
      <c r="E67" s="319">
        <f>MAX(E6:E63)</f>
        <v>1.401</v>
      </c>
    </row>
    <row r="68" spans="2:5" ht="18" hidden="1" customHeight="1" x14ac:dyDescent="0.3">
      <c r="B68" s="317" t="s">
        <v>187</v>
      </c>
      <c r="C68" s="320"/>
      <c r="D68" s="320"/>
      <c r="E68" s="319">
        <f>MIN(E6:E63)</f>
        <v>-2.0009999999999999</v>
      </c>
    </row>
    <row r="69" spans="2:5" ht="18" hidden="1" customHeight="1" x14ac:dyDescent="0.25">
      <c r="C69" s="302"/>
      <c r="D69" s="302"/>
    </row>
    <row r="70" spans="2:5" ht="18" customHeight="1" x14ac:dyDescent="0.25">
      <c r="C70" s="302"/>
      <c r="D70" s="302"/>
    </row>
    <row r="71" spans="2:5" ht="18" customHeight="1" x14ac:dyDescent="0.25">
      <c r="C71" s="302"/>
      <c r="D71" s="302"/>
    </row>
    <row r="72" spans="2:5" ht="18" customHeight="1" x14ac:dyDescent="0.25"/>
    <row r="73" spans="2:5" ht="18" customHeight="1" x14ac:dyDescent="0.25"/>
    <row r="74" spans="2:5" ht="18" customHeight="1" x14ac:dyDescent="0.25"/>
    <row r="75" spans="2:5" ht="18" customHeight="1" x14ac:dyDescent="0.25"/>
    <row r="76" spans="2:5" ht="18" customHeight="1" x14ac:dyDescent="0.25"/>
    <row r="77" spans="2:5" ht="18" customHeight="1" x14ac:dyDescent="0.25"/>
    <row r="78" spans="2:5" ht="18" customHeight="1" x14ac:dyDescent="0.25"/>
    <row r="79" spans="2:5" ht="18" customHeight="1" x14ac:dyDescent="0.25"/>
    <row r="80" spans="2:5" ht="18" customHeight="1" x14ac:dyDescent="0.25"/>
    <row r="81" spans="2:5" ht="18" customHeight="1" x14ac:dyDescent="0.25"/>
    <row r="82" spans="2:5" ht="18" customHeight="1" x14ac:dyDescent="0.25"/>
    <row r="83" spans="2:5" ht="18" customHeight="1" x14ac:dyDescent="0.25"/>
    <row r="84" spans="2:5" ht="18" customHeight="1" x14ac:dyDescent="0.25"/>
    <row r="85" spans="2:5" ht="18" customHeight="1" x14ac:dyDescent="0.25"/>
    <row r="86" spans="2:5" ht="18" customHeight="1" x14ac:dyDescent="0.25"/>
    <row r="87" spans="2:5" ht="18" customHeight="1" x14ac:dyDescent="0.25"/>
    <row r="88" spans="2:5" ht="18" customHeight="1" x14ac:dyDescent="0.25"/>
    <row r="89" spans="2:5" ht="18" customHeight="1" x14ac:dyDescent="0.25"/>
    <row r="91" spans="2:5" x14ac:dyDescent="0.25">
      <c r="B91" s="77"/>
      <c r="E91" s="78"/>
    </row>
    <row r="92" spans="2:5" x14ac:dyDescent="0.25">
      <c r="B92" s="79"/>
      <c r="E92" s="80"/>
    </row>
    <row r="93" spans="2:5" x14ac:dyDescent="0.25">
      <c r="B93" s="79"/>
      <c r="E93" s="80"/>
    </row>
    <row r="94" spans="2:5" x14ac:dyDescent="0.25">
      <c r="B94" s="79"/>
      <c r="E94" s="80"/>
    </row>
    <row r="97" spans="3:4" x14ac:dyDescent="0.25">
      <c r="C97" s="301"/>
      <c r="D97" s="301"/>
    </row>
    <row r="98" spans="3:4" x14ac:dyDescent="0.25">
      <c r="C98" s="302"/>
      <c r="D98" s="302"/>
    </row>
    <row r="99" spans="3:4" x14ac:dyDescent="0.25">
      <c r="C99" s="302"/>
      <c r="D99" s="302"/>
    </row>
    <row r="100" spans="3:4" x14ac:dyDescent="0.25">
      <c r="C100" s="302"/>
      <c r="D100" s="302"/>
    </row>
  </sheetData>
  <mergeCells count="2">
    <mergeCell ref="B1:E1"/>
    <mergeCell ref="B3:F3"/>
  </mergeCells>
  <printOptions horizontalCentered="1"/>
  <pageMargins left="0.7" right="0.7" top="0.75" bottom="0.75" header="0.3" footer="0.3"/>
  <pageSetup scale="56"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4F14A-6826-49D1-A397-F7AD2B660B99}">
  <sheetPr>
    <tabColor theme="5" tint="0.59999389629810485"/>
    <pageSetUpPr fitToPage="1"/>
  </sheetPr>
  <dimension ref="A1:V101"/>
  <sheetViews>
    <sheetView showGridLines="0" topLeftCell="A58" zoomScale="90" zoomScaleNormal="90" workbookViewId="0">
      <selection activeCell="C75" sqref="C75"/>
    </sheetView>
  </sheetViews>
  <sheetFormatPr defaultColWidth="8.7109375" defaultRowHeight="15" x14ac:dyDescent="0.25"/>
  <cols>
    <col min="1" max="1" width="8.7109375" style="70"/>
    <col min="2" max="2" width="45.7109375" style="70" customWidth="1"/>
    <col min="3" max="4" width="18.7109375" style="299" customWidth="1"/>
    <col min="5" max="5" width="18.7109375" style="70" customWidth="1"/>
    <col min="6" max="6" width="4.7109375" style="70" customWidth="1"/>
    <col min="7" max="7" width="11.42578125" style="389" customWidth="1"/>
    <col min="8" max="9" width="8.7109375" style="389"/>
    <col min="10" max="10" width="18.140625" style="389" customWidth="1"/>
    <col min="11" max="17" width="8.7109375" style="389"/>
    <col min="18" max="18" width="15.7109375" style="389" customWidth="1"/>
    <col min="19" max="19" width="15.140625" style="390" customWidth="1"/>
    <col min="20" max="20" width="53.7109375" style="389" customWidth="1"/>
    <col min="21" max="22" width="8.7109375" style="389"/>
    <col min="23" max="16384" width="8.7109375" style="70"/>
  </cols>
  <sheetData>
    <row r="1" spans="1:22" ht="21" x14ac:dyDescent="0.35">
      <c r="B1" s="476" t="s">
        <v>314</v>
      </c>
      <c r="C1" s="476"/>
      <c r="D1" s="476"/>
      <c r="E1" s="476"/>
    </row>
    <row r="2" spans="1:22" x14ac:dyDescent="0.25">
      <c r="E2" s="71"/>
    </row>
    <row r="3" spans="1:22" ht="37.5" customHeight="1" x14ac:dyDescent="0.25">
      <c r="B3" s="480" t="s">
        <v>342</v>
      </c>
      <c r="C3" s="480"/>
      <c r="D3" s="480"/>
      <c r="E3" s="480"/>
      <c r="F3" s="480"/>
      <c r="G3" s="396"/>
    </row>
    <row r="4" spans="1:22" ht="15" customHeight="1" x14ac:dyDescent="0.25">
      <c r="B4" s="480"/>
      <c r="C4" s="480"/>
      <c r="D4" s="480"/>
      <c r="E4" s="480"/>
      <c r="F4" s="480"/>
      <c r="G4" s="396"/>
    </row>
    <row r="5" spans="1:22" s="81" customFormat="1" ht="57" customHeight="1" x14ac:dyDescent="0.25">
      <c r="B5" s="339" t="s">
        <v>133</v>
      </c>
      <c r="C5" s="339" t="s">
        <v>227</v>
      </c>
      <c r="D5" s="339" t="s">
        <v>228</v>
      </c>
      <c r="E5" s="339" t="s">
        <v>244</v>
      </c>
      <c r="F5" s="72"/>
      <c r="G5" s="397"/>
      <c r="H5" s="398"/>
      <c r="I5" s="389"/>
      <c r="J5" s="389"/>
      <c r="K5" s="389"/>
      <c r="L5" s="389"/>
      <c r="M5" s="389"/>
      <c r="N5" s="389"/>
      <c r="O5" s="389"/>
      <c r="P5" s="389"/>
      <c r="Q5" s="391"/>
      <c r="R5" s="391"/>
      <c r="S5" s="392"/>
      <c r="T5" s="391"/>
      <c r="U5" s="391"/>
      <c r="V5" s="391"/>
    </row>
    <row r="6" spans="1:22" ht="18" customHeight="1" x14ac:dyDescent="0.25">
      <c r="B6" s="420" t="s">
        <v>194</v>
      </c>
      <c r="C6" s="421">
        <v>6017662.3133333344</v>
      </c>
      <c r="D6" s="421">
        <v>7190055.3066110555</v>
      </c>
      <c r="E6" s="325">
        <v>-0.17799999999999999</v>
      </c>
      <c r="F6" s="75"/>
      <c r="G6" s="75"/>
      <c r="T6" s="304"/>
    </row>
    <row r="7" spans="1:22" ht="18" customHeight="1" x14ac:dyDescent="0.25">
      <c r="B7" s="368" t="s">
        <v>195</v>
      </c>
      <c r="C7" s="379">
        <v>92152.506666666668</v>
      </c>
      <c r="D7" s="379">
        <v>199027.87410035607</v>
      </c>
      <c r="E7" s="326">
        <v>-0.77</v>
      </c>
      <c r="F7" s="85"/>
      <c r="G7" s="75"/>
      <c r="T7" s="304"/>
    </row>
    <row r="8" spans="1:22" ht="18" customHeight="1" x14ac:dyDescent="0.25">
      <c r="B8" s="368" t="s">
        <v>134</v>
      </c>
      <c r="C8" s="379">
        <v>16387.363333333335</v>
      </c>
      <c r="D8" s="379">
        <v>66987.799739204886</v>
      </c>
      <c r="E8" s="326">
        <v>-1.4079999999999999</v>
      </c>
      <c r="F8" s="85"/>
      <c r="G8" s="75"/>
      <c r="T8" s="304"/>
    </row>
    <row r="9" spans="1:22" ht="18" customHeight="1" x14ac:dyDescent="0.25">
      <c r="B9" s="368" t="s">
        <v>245</v>
      </c>
      <c r="C9" s="379">
        <v>119704.25666666665</v>
      </c>
      <c r="D9" s="379">
        <v>143455.39821534252</v>
      </c>
      <c r="E9" s="326">
        <v>-0.18099999999999999</v>
      </c>
      <c r="F9" s="85"/>
      <c r="G9" s="75"/>
      <c r="T9" s="304"/>
    </row>
    <row r="10" spans="1:22" ht="18" customHeight="1" x14ac:dyDescent="0.25">
      <c r="B10" s="368" t="s">
        <v>136</v>
      </c>
      <c r="C10" s="379"/>
      <c r="D10" s="379"/>
      <c r="E10" s="326"/>
      <c r="F10" s="85"/>
      <c r="G10" s="75"/>
      <c r="T10" s="304"/>
    </row>
    <row r="11" spans="1:22" ht="18" customHeight="1" x14ac:dyDescent="0.25">
      <c r="B11" s="368" t="s">
        <v>137</v>
      </c>
      <c r="C11" s="379">
        <v>918352.52666666661</v>
      </c>
      <c r="D11" s="379">
        <v>761721.75103737623</v>
      </c>
      <c r="E11" s="326">
        <v>0.187</v>
      </c>
      <c r="F11" s="85"/>
      <c r="G11" s="75"/>
      <c r="T11" s="304"/>
    </row>
    <row r="12" spans="1:22" ht="18" customHeight="1" x14ac:dyDescent="0.25">
      <c r="B12" s="368" t="s">
        <v>138</v>
      </c>
      <c r="C12" s="379">
        <v>192767.87666666668</v>
      </c>
      <c r="D12" s="379">
        <v>246530.75526154641</v>
      </c>
      <c r="E12" s="326">
        <v>-0.246</v>
      </c>
      <c r="F12" s="85"/>
      <c r="G12" s="75"/>
      <c r="T12" s="304"/>
    </row>
    <row r="13" spans="1:22" ht="18" customHeight="1" x14ac:dyDescent="0.25">
      <c r="A13" s="71"/>
      <c r="B13" s="368" t="s">
        <v>139</v>
      </c>
      <c r="C13" s="379">
        <v>55139.310000000005</v>
      </c>
      <c r="D13" s="379">
        <v>46658.862691400747</v>
      </c>
      <c r="E13" s="326">
        <v>0.16700000000000001</v>
      </c>
      <c r="G13" s="75"/>
      <c r="T13" s="304"/>
    </row>
    <row r="14" spans="1:22" ht="18" customHeight="1" x14ac:dyDescent="0.25">
      <c r="B14" s="368" t="s">
        <v>140</v>
      </c>
      <c r="C14" s="379">
        <v>2288.5933333333337</v>
      </c>
      <c r="D14" s="379">
        <v>13012.850430915796</v>
      </c>
      <c r="E14" s="326">
        <v>-1.738</v>
      </c>
      <c r="F14" s="85"/>
      <c r="G14" s="75"/>
      <c r="T14" s="304"/>
    </row>
    <row r="15" spans="1:22" ht="18" customHeight="1" x14ac:dyDescent="0.25">
      <c r="B15" s="368" t="s">
        <v>141</v>
      </c>
      <c r="C15" s="379">
        <v>4928.833333333333</v>
      </c>
      <c r="D15" s="379">
        <v>13041.053115996443</v>
      </c>
      <c r="E15" s="326">
        <v>-0.97299999999999998</v>
      </c>
      <c r="F15" s="85"/>
      <c r="G15" s="75"/>
      <c r="T15" s="304"/>
    </row>
    <row r="16" spans="1:22" ht="18" customHeight="1" x14ac:dyDescent="0.25">
      <c r="B16" s="368" t="s">
        <v>142</v>
      </c>
      <c r="C16" s="379"/>
      <c r="D16" s="379"/>
      <c r="E16" s="326"/>
      <c r="F16" s="85"/>
      <c r="G16" s="75"/>
      <c r="T16" s="304"/>
    </row>
    <row r="17" spans="2:20" ht="18" customHeight="1" x14ac:dyDescent="0.25">
      <c r="B17" s="368" t="s">
        <v>143</v>
      </c>
      <c r="C17" s="379">
        <v>839148.55666666664</v>
      </c>
      <c r="D17" s="379">
        <v>821710.18077908992</v>
      </c>
      <c r="E17" s="326">
        <v>2.1000000000000001E-2</v>
      </c>
      <c r="F17" s="85"/>
      <c r="G17" s="75"/>
      <c r="T17" s="304"/>
    </row>
    <row r="18" spans="2:20" ht="18" customHeight="1" x14ac:dyDescent="0.25">
      <c r="B18" s="368" t="s">
        <v>246</v>
      </c>
      <c r="C18" s="379"/>
      <c r="D18" s="379"/>
      <c r="E18" s="326"/>
      <c r="F18" s="85"/>
      <c r="G18" s="75"/>
      <c r="T18" s="304"/>
    </row>
    <row r="19" spans="2:20" ht="18" customHeight="1" x14ac:dyDescent="0.25">
      <c r="B19" s="368" t="s">
        <v>144</v>
      </c>
      <c r="C19" s="379">
        <v>314746.45</v>
      </c>
      <c r="D19" s="379">
        <v>254364.27523460262</v>
      </c>
      <c r="E19" s="326">
        <v>0.21299999999999999</v>
      </c>
      <c r="F19" s="85"/>
      <c r="G19" s="75"/>
      <c r="T19" s="304"/>
    </row>
    <row r="20" spans="2:20" ht="18" customHeight="1" x14ac:dyDescent="0.25">
      <c r="B20" s="368" t="s">
        <v>197</v>
      </c>
      <c r="C20" s="379">
        <v>388734.7466666667</v>
      </c>
      <c r="D20" s="379">
        <v>421954.3892519513</v>
      </c>
      <c r="E20" s="326">
        <v>-8.2000000000000003E-2</v>
      </c>
      <c r="F20" s="85"/>
      <c r="G20" s="75"/>
      <c r="T20" s="304"/>
    </row>
    <row r="21" spans="2:20" ht="18" customHeight="1" x14ac:dyDescent="0.25">
      <c r="B21" s="368" t="s">
        <v>145</v>
      </c>
      <c r="C21" s="379">
        <v>81957.179999999993</v>
      </c>
      <c r="D21" s="379">
        <v>69490.976926800038</v>
      </c>
      <c r="E21" s="326">
        <v>0.16500000000000001</v>
      </c>
      <c r="F21" s="85"/>
      <c r="G21" s="75"/>
      <c r="T21" s="304"/>
    </row>
    <row r="22" spans="2:20" ht="18" customHeight="1" x14ac:dyDescent="0.25">
      <c r="B22" s="368" t="s">
        <v>247</v>
      </c>
      <c r="C22" s="379">
        <v>35257.333333333328</v>
      </c>
      <c r="D22" s="379">
        <v>24207.767323516753</v>
      </c>
      <c r="E22" s="326">
        <v>0.376</v>
      </c>
      <c r="F22" s="85"/>
      <c r="G22" s="75"/>
      <c r="T22" s="304"/>
    </row>
    <row r="23" spans="2:20" ht="18" customHeight="1" x14ac:dyDescent="0.25">
      <c r="B23" s="368" t="s">
        <v>147</v>
      </c>
      <c r="C23" s="379"/>
      <c r="D23" s="379"/>
      <c r="E23" s="326"/>
      <c r="F23" s="85"/>
      <c r="G23" s="75"/>
      <c r="T23" s="304"/>
    </row>
    <row r="24" spans="2:20" ht="18" customHeight="1" x14ac:dyDescent="0.25">
      <c r="B24" s="368" t="s">
        <v>148</v>
      </c>
      <c r="C24" s="379">
        <v>130697.91</v>
      </c>
      <c r="D24" s="379">
        <v>19705.319598709688</v>
      </c>
      <c r="E24" s="326">
        <v>1.8919999999999999</v>
      </c>
      <c r="F24" s="85"/>
      <c r="G24" s="75"/>
      <c r="T24" s="304"/>
    </row>
    <row r="25" spans="2:20" ht="18" customHeight="1" x14ac:dyDescent="0.25">
      <c r="B25" s="368" t="s">
        <v>149</v>
      </c>
      <c r="C25" s="379">
        <v>95092.97</v>
      </c>
      <c r="D25" s="379">
        <v>15734.48884290893</v>
      </c>
      <c r="E25" s="326">
        <v>1.7989999999999999</v>
      </c>
      <c r="G25" s="75"/>
      <c r="T25" s="304"/>
    </row>
    <row r="26" spans="2:20" ht="18" customHeight="1" x14ac:dyDescent="0.25">
      <c r="B26" s="368" t="s">
        <v>150</v>
      </c>
      <c r="C26" s="379">
        <v>763632.53666666662</v>
      </c>
      <c r="D26" s="379">
        <v>466886.73954460357</v>
      </c>
      <c r="E26" s="326">
        <v>0.49199999999999999</v>
      </c>
      <c r="F26" s="85"/>
      <c r="G26" s="75"/>
      <c r="T26" s="304"/>
    </row>
    <row r="27" spans="2:20" ht="18" customHeight="1" x14ac:dyDescent="0.25">
      <c r="B27" s="368" t="s">
        <v>151</v>
      </c>
      <c r="C27" s="379"/>
      <c r="D27" s="379"/>
      <c r="E27" s="326"/>
      <c r="F27" s="85"/>
      <c r="G27" s="75"/>
      <c r="T27" s="304"/>
    </row>
    <row r="28" spans="2:20" ht="18" customHeight="1" x14ac:dyDescent="0.25">
      <c r="B28" s="368" t="s">
        <v>152</v>
      </c>
      <c r="C28" s="379">
        <v>226389.06333333332</v>
      </c>
      <c r="D28" s="379">
        <v>219478.66691322805</v>
      </c>
      <c r="E28" s="326">
        <v>3.1E-2</v>
      </c>
      <c r="F28" s="85"/>
      <c r="G28" s="75"/>
      <c r="T28" s="304"/>
    </row>
    <row r="29" spans="2:20" ht="18" customHeight="1" x14ac:dyDescent="0.25">
      <c r="B29" s="368" t="s">
        <v>248</v>
      </c>
      <c r="C29" s="379"/>
      <c r="D29" s="379"/>
      <c r="E29" s="326"/>
      <c r="F29" s="85"/>
      <c r="G29" s="75"/>
      <c r="T29" s="304"/>
    </row>
    <row r="30" spans="2:20" ht="18" customHeight="1" x14ac:dyDescent="0.25">
      <c r="B30" s="368" t="s">
        <v>249</v>
      </c>
      <c r="C30" s="379">
        <v>17313265.143333334</v>
      </c>
      <c r="D30" s="379">
        <v>82969492.415947303</v>
      </c>
      <c r="E30" s="326">
        <v>-1.5669999999999999</v>
      </c>
      <c r="F30" s="85"/>
      <c r="G30" s="75"/>
      <c r="T30" s="304"/>
    </row>
    <row r="31" spans="2:20" ht="18" customHeight="1" x14ac:dyDescent="0.25">
      <c r="B31" s="368" t="s">
        <v>154</v>
      </c>
      <c r="C31" s="379"/>
      <c r="D31" s="379"/>
      <c r="E31" s="326"/>
      <c r="F31" s="85"/>
      <c r="G31" s="75"/>
      <c r="T31" s="304"/>
    </row>
    <row r="32" spans="2:20" ht="18" customHeight="1" x14ac:dyDescent="0.25">
      <c r="B32" s="368" t="s">
        <v>155</v>
      </c>
      <c r="C32" s="379">
        <v>39093.176666666666</v>
      </c>
      <c r="D32" s="379">
        <v>16725.724809376778</v>
      </c>
      <c r="E32" s="326">
        <v>0.84899999999999998</v>
      </c>
      <c r="F32" s="85"/>
      <c r="G32" s="75"/>
      <c r="T32" s="304"/>
    </row>
    <row r="33" spans="2:20" ht="18" customHeight="1" x14ac:dyDescent="0.25">
      <c r="B33" s="368" t="s">
        <v>199</v>
      </c>
      <c r="C33" s="379">
        <v>1450286.0933333335</v>
      </c>
      <c r="D33" s="379">
        <v>1359015.9106513909</v>
      </c>
      <c r="E33" s="326">
        <v>6.5000000000000002E-2</v>
      </c>
      <c r="F33" s="85"/>
      <c r="G33" s="75"/>
      <c r="T33" s="304"/>
    </row>
    <row r="34" spans="2:20" ht="18" customHeight="1" x14ac:dyDescent="0.25">
      <c r="B34" s="368" t="s">
        <v>156</v>
      </c>
      <c r="C34" s="379">
        <v>80298.97</v>
      </c>
      <c r="D34" s="379">
        <v>88921.752174777183</v>
      </c>
      <c r="E34" s="326">
        <v>-0.10199999999999999</v>
      </c>
      <c r="F34" s="85"/>
      <c r="G34" s="75"/>
      <c r="T34" s="304"/>
    </row>
    <row r="35" spans="2:20" ht="18" customHeight="1" x14ac:dyDescent="0.25">
      <c r="B35" s="368" t="s">
        <v>157</v>
      </c>
      <c r="C35" s="379">
        <v>343572.48666666669</v>
      </c>
      <c r="D35" s="379">
        <v>324212.15898373019</v>
      </c>
      <c r="E35" s="326">
        <v>5.8000000000000003E-2</v>
      </c>
      <c r="F35" s="85"/>
      <c r="G35" s="75"/>
      <c r="T35" s="304"/>
    </row>
    <row r="36" spans="2:20" ht="18" customHeight="1" x14ac:dyDescent="0.25">
      <c r="B36" s="368" t="s">
        <v>158</v>
      </c>
      <c r="C36" s="379">
        <v>1238153.5433333335</v>
      </c>
      <c r="D36" s="379">
        <v>147138.81646350556</v>
      </c>
      <c r="E36" s="326">
        <v>2.13</v>
      </c>
      <c r="F36" s="85"/>
      <c r="G36" s="75"/>
      <c r="T36" s="304"/>
    </row>
    <row r="37" spans="2:20" ht="18" customHeight="1" x14ac:dyDescent="0.25">
      <c r="B37" s="368" t="s">
        <v>159</v>
      </c>
      <c r="C37" s="379">
        <v>48485.303333333344</v>
      </c>
      <c r="D37" s="379">
        <v>32925.937728483448</v>
      </c>
      <c r="E37" s="326">
        <v>0.38700000000000001</v>
      </c>
      <c r="F37" s="85"/>
      <c r="G37" s="75"/>
      <c r="T37" s="304"/>
    </row>
    <row r="38" spans="2:20" ht="18" customHeight="1" x14ac:dyDescent="0.25">
      <c r="B38" s="368" t="s">
        <v>160</v>
      </c>
      <c r="C38" s="379">
        <v>71336.176666666681</v>
      </c>
      <c r="D38" s="379">
        <v>83296.254599635024</v>
      </c>
      <c r="E38" s="326">
        <v>-0.155</v>
      </c>
      <c r="F38" s="85"/>
      <c r="G38" s="75"/>
      <c r="T38" s="304"/>
    </row>
    <row r="39" spans="2:20" ht="18" customHeight="1" x14ac:dyDescent="0.25">
      <c r="B39" s="368" t="s">
        <v>161</v>
      </c>
      <c r="C39" s="379">
        <v>936827.64</v>
      </c>
      <c r="D39" s="379">
        <v>442526.04281930032</v>
      </c>
      <c r="E39" s="326">
        <v>0.75</v>
      </c>
      <c r="F39" s="85"/>
      <c r="G39" s="75"/>
      <c r="T39" s="304"/>
    </row>
    <row r="40" spans="2:20" ht="18" customHeight="1" x14ac:dyDescent="0.25">
      <c r="B40" s="368" t="s">
        <v>162</v>
      </c>
      <c r="C40" s="379">
        <v>46597.333333333328</v>
      </c>
      <c r="D40" s="379">
        <v>60373.080281507508</v>
      </c>
      <c r="E40" s="326">
        <v>-0.25900000000000001</v>
      </c>
      <c r="F40" s="85"/>
      <c r="G40" s="75"/>
      <c r="T40" s="304"/>
    </row>
    <row r="41" spans="2:20" ht="18" customHeight="1" x14ac:dyDescent="0.25">
      <c r="B41" s="368" t="s">
        <v>250</v>
      </c>
      <c r="C41" s="379">
        <v>123232.91333333332</v>
      </c>
      <c r="D41" s="379">
        <v>188307.48195478588</v>
      </c>
      <c r="E41" s="326">
        <v>-0.42399999999999999</v>
      </c>
      <c r="F41" s="85"/>
      <c r="G41" s="75"/>
      <c r="T41" s="304"/>
    </row>
    <row r="42" spans="2:20" ht="18" customHeight="1" x14ac:dyDescent="0.25">
      <c r="B42" s="368" t="s">
        <v>164</v>
      </c>
      <c r="C42" s="379">
        <v>157817.19999999998</v>
      </c>
      <c r="D42" s="379">
        <v>225752.07892040012</v>
      </c>
      <c r="E42" s="326">
        <v>-0.35799999999999998</v>
      </c>
      <c r="F42" s="85"/>
      <c r="G42" s="75"/>
      <c r="T42" s="304"/>
    </row>
    <row r="43" spans="2:20" ht="18" customHeight="1" x14ac:dyDescent="0.25">
      <c r="B43" s="368" t="s">
        <v>165</v>
      </c>
      <c r="C43" s="379"/>
      <c r="D43" s="379"/>
      <c r="E43" s="326"/>
      <c r="F43" s="85"/>
      <c r="G43" s="75"/>
      <c r="T43" s="304"/>
    </row>
    <row r="44" spans="2:20" ht="18" customHeight="1" x14ac:dyDescent="0.25">
      <c r="B44" s="368" t="s">
        <v>166</v>
      </c>
      <c r="C44" s="379">
        <v>109774.86666666668</v>
      </c>
      <c r="D44" s="379">
        <v>318120.93265046499</v>
      </c>
      <c r="E44" s="326">
        <v>-1.0640000000000001</v>
      </c>
      <c r="F44" s="85"/>
      <c r="G44" s="75"/>
      <c r="T44" s="304"/>
    </row>
    <row r="45" spans="2:20" ht="18" customHeight="1" x14ac:dyDescent="0.25">
      <c r="B45" s="368" t="s">
        <v>167</v>
      </c>
      <c r="C45" s="379">
        <v>26039.479999999996</v>
      </c>
      <c r="D45" s="379">
        <v>60984.14106694769</v>
      </c>
      <c r="E45" s="326">
        <v>-0.85099999999999998</v>
      </c>
      <c r="F45" s="85"/>
      <c r="G45" s="75"/>
      <c r="T45" s="304"/>
    </row>
    <row r="46" spans="2:20" ht="18" customHeight="1" x14ac:dyDescent="0.25">
      <c r="B46" s="368" t="s">
        <v>251</v>
      </c>
      <c r="C46" s="379">
        <v>368579.60333333333</v>
      </c>
      <c r="D46" s="379">
        <v>205132.62233855884</v>
      </c>
      <c r="E46" s="326">
        <v>0.58599999999999997</v>
      </c>
      <c r="F46" s="85"/>
      <c r="G46" s="75"/>
      <c r="T46" s="304"/>
    </row>
    <row r="47" spans="2:20" ht="18" customHeight="1" x14ac:dyDescent="0.25">
      <c r="B47" s="368" t="s">
        <v>169</v>
      </c>
      <c r="C47" s="379">
        <v>41369.620000000003</v>
      </c>
      <c r="D47" s="379">
        <v>21381.94330441449</v>
      </c>
      <c r="E47" s="326">
        <v>0.66</v>
      </c>
      <c r="F47" s="85"/>
      <c r="G47" s="75"/>
      <c r="T47" s="304"/>
    </row>
    <row r="48" spans="2:20" ht="18" customHeight="1" x14ac:dyDescent="0.25">
      <c r="B48" s="368" t="s">
        <v>252</v>
      </c>
      <c r="C48" s="379">
        <v>231637.33333333334</v>
      </c>
      <c r="D48" s="379">
        <v>156205.57531005319</v>
      </c>
      <c r="E48" s="326">
        <v>0.39400000000000002</v>
      </c>
      <c r="F48" s="85"/>
      <c r="G48" s="75"/>
      <c r="T48" s="304"/>
    </row>
    <row r="49" spans="2:20" ht="18" customHeight="1" x14ac:dyDescent="0.25">
      <c r="B49" s="368" t="s">
        <v>171</v>
      </c>
      <c r="C49" s="379">
        <v>184245.55333333334</v>
      </c>
      <c r="D49" s="379">
        <v>329069.63894814561</v>
      </c>
      <c r="E49" s="326">
        <v>-0.57999999999999996</v>
      </c>
      <c r="F49" s="85"/>
      <c r="G49" s="75"/>
      <c r="T49" s="304"/>
    </row>
    <row r="50" spans="2:20" ht="18" customHeight="1" x14ac:dyDescent="0.25">
      <c r="B50" s="368" t="s">
        <v>172</v>
      </c>
      <c r="C50" s="379">
        <v>123477.84333333334</v>
      </c>
      <c r="D50" s="379">
        <v>174175.20776456423</v>
      </c>
      <c r="E50" s="326">
        <v>-0.34399999999999997</v>
      </c>
      <c r="F50" s="85"/>
      <c r="G50" s="75"/>
      <c r="T50" s="304"/>
    </row>
    <row r="51" spans="2:20" ht="18" customHeight="1" x14ac:dyDescent="0.25">
      <c r="B51" s="368" t="s">
        <v>253</v>
      </c>
      <c r="C51" s="379">
        <v>375676.17000000004</v>
      </c>
      <c r="D51" s="379">
        <v>269273.48131056939</v>
      </c>
      <c r="E51" s="326">
        <v>0.33300000000000002</v>
      </c>
      <c r="F51" s="85"/>
      <c r="G51" s="75"/>
      <c r="T51" s="304"/>
    </row>
    <row r="52" spans="2:20" ht="18" customHeight="1" x14ac:dyDescent="0.25">
      <c r="B52" s="368" t="s">
        <v>174</v>
      </c>
      <c r="C52" s="379">
        <v>274047.69000000006</v>
      </c>
      <c r="D52" s="379">
        <v>195059.01276364765</v>
      </c>
      <c r="E52" s="326">
        <v>0.34</v>
      </c>
      <c r="F52" s="85"/>
      <c r="G52" s="75"/>
      <c r="T52" s="304"/>
    </row>
    <row r="53" spans="2:20" ht="18" customHeight="1" x14ac:dyDescent="0.25">
      <c r="B53" s="368" t="s">
        <v>175</v>
      </c>
      <c r="C53" s="379">
        <v>60903.55333333333</v>
      </c>
      <c r="D53" s="379">
        <v>62009.743134581207</v>
      </c>
      <c r="E53" s="326">
        <v>-1.7999999999999999E-2</v>
      </c>
      <c r="F53" s="85"/>
      <c r="G53" s="75"/>
      <c r="T53" s="304"/>
    </row>
    <row r="54" spans="2:20" ht="18" customHeight="1" x14ac:dyDescent="0.25">
      <c r="B54" s="368" t="s">
        <v>176</v>
      </c>
      <c r="C54" s="379">
        <v>41252.876666666656</v>
      </c>
      <c r="D54" s="379">
        <v>118595.77330880641</v>
      </c>
      <c r="E54" s="326">
        <v>-1.056</v>
      </c>
      <c r="F54" s="85"/>
      <c r="G54" s="75"/>
      <c r="T54" s="304"/>
    </row>
    <row r="55" spans="2:20" ht="18" customHeight="1" x14ac:dyDescent="0.25">
      <c r="B55" s="368" t="s">
        <v>177</v>
      </c>
      <c r="C55" s="379"/>
      <c r="D55" s="379"/>
      <c r="E55" s="326"/>
      <c r="F55" s="85"/>
      <c r="G55" s="75"/>
      <c r="T55" s="304"/>
    </row>
    <row r="56" spans="2:20" ht="18" customHeight="1" x14ac:dyDescent="0.25">
      <c r="B56" s="368" t="s">
        <v>178</v>
      </c>
      <c r="C56" s="379">
        <v>394955.29333333339</v>
      </c>
      <c r="D56" s="379">
        <v>235986.02261428713</v>
      </c>
      <c r="E56" s="326">
        <v>0.51500000000000001</v>
      </c>
      <c r="F56" s="85"/>
      <c r="G56" s="75"/>
      <c r="T56" s="304"/>
    </row>
    <row r="57" spans="2:20" ht="18" customHeight="1" x14ac:dyDescent="0.25">
      <c r="B57" s="368" t="s">
        <v>179</v>
      </c>
      <c r="C57" s="379">
        <v>21810.469999999998</v>
      </c>
      <c r="D57" s="379">
        <v>3828.1824320449914</v>
      </c>
      <c r="E57" s="326">
        <v>1.74</v>
      </c>
      <c r="F57" s="85"/>
      <c r="G57" s="75"/>
      <c r="T57" s="304"/>
    </row>
    <row r="58" spans="2:20" ht="18" customHeight="1" x14ac:dyDescent="0.25">
      <c r="B58" s="368" t="s">
        <v>254</v>
      </c>
      <c r="C58" s="379">
        <v>11584086.036666667</v>
      </c>
      <c r="D58" s="379">
        <v>6825272.4713360025</v>
      </c>
      <c r="E58" s="326">
        <v>0.52900000000000003</v>
      </c>
      <c r="F58" s="85"/>
      <c r="G58" s="75"/>
      <c r="T58" s="304"/>
    </row>
    <row r="59" spans="2:20" ht="18" customHeight="1" x14ac:dyDescent="0.25">
      <c r="B59" s="368" t="s">
        <v>180</v>
      </c>
      <c r="C59" s="379">
        <v>20833.210000000003</v>
      </c>
      <c r="D59" s="379">
        <v>50934.900066376438</v>
      </c>
      <c r="E59" s="326">
        <v>-0.89400000000000002</v>
      </c>
      <c r="F59" s="85"/>
      <c r="G59" s="75"/>
      <c r="T59" s="304"/>
    </row>
    <row r="60" spans="2:20" ht="18" customHeight="1" x14ac:dyDescent="0.25">
      <c r="B60" s="368" t="s">
        <v>181</v>
      </c>
      <c r="C60" s="379">
        <v>518453.66666666669</v>
      </c>
      <c r="D60" s="379">
        <v>84762.282612645678</v>
      </c>
      <c r="E60" s="326">
        <v>1.8109999999999999</v>
      </c>
      <c r="F60" s="85"/>
      <c r="G60" s="75"/>
      <c r="T60" s="304"/>
    </row>
    <row r="61" spans="2:20" ht="18" customHeight="1" x14ac:dyDescent="0.25">
      <c r="B61" s="368" t="s">
        <v>182</v>
      </c>
      <c r="C61" s="379">
        <v>211908.65666666665</v>
      </c>
      <c r="D61" s="379">
        <v>191551.23471546927</v>
      </c>
      <c r="E61" s="326">
        <v>0.10100000000000001</v>
      </c>
      <c r="F61" s="85"/>
      <c r="G61" s="75"/>
      <c r="T61" s="304"/>
    </row>
    <row r="62" spans="2:20" ht="18" customHeight="1" x14ac:dyDescent="0.25">
      <c r="B62" s="368" t="s">
        <v>183</v>
      </c>
      <c r="C62" s="379">
        <v>32628.423333333332</v>
      </c>
      <c r="D62" s="379">
        <v>36935.893059013142</v>
      </c>
      <c r="E62" s="326">
        <v>-0.124</v>
      </c>
      <c r="F62" s="85"/>
      <c r="G62" s="75"/>
      <c r="T62" s="304"/>
    </row>
    <row r="63" spans="2:20" ht="18" customHeight="1" x14ac:dyDescent="0.25">
      <c r="B63" s="422" t="s">
        <v>184</v>
      </c>
      <c r="C63" s="423">
        <v>215196.14333333334</v>
      </c>
      <c r="D63" s="423">
        <v>213054.90593062883</v>
      </c>
      <c r="E63" s="327">
        <v>0.01</v>
      </c>
      <c r="F63" s="85"/>
      <c r="G63" s="75"/>
      <c r="T63" s="304"/>
    </row>
    <row r="64" spans="2:20" ht="18" customHeight="1" x14ac:dyDescent="0.25">
      <c r="B64" s="389"/>
      <c r="C64" s="424"/>
      <c r="D64" s="424"/>
      <c r="F64" s="85"/>
      <c r="G64" s="75"/>
    </row>
    <row r="65" spans="2:7" ht="18" customHeight="1" x14ac:dyDescent="0.3">
      <c r="B65" s="425" t="s">
        <v>37</v>
      </c>
      <c r="C65" s="426">
        <v>958793.52646258508</v>
      </c>
      <c r="D65" s="426">
        <v>2173164.2056248989</v>
      </c>
      <c r="E65" s="362">
        <v>6.5897959183673471E-2</v>
      </c>
      <c r="F65" s="85"/>
    </row>
    <row r="66" spans="2:7" ht="18" customHeight="1" x14ac:dyDescent="0.3">
      <c r="B66" s="427" t="s">
        <v>185</v>
      </c>
      <c r="C66" s="428">
        <v>130697.91</v>
      </c>
      <c r="D66" s="364">
        <v>174175.20776456423</v>
      </c>
      <c r="E66" s="365">
        <v>3.1E-2</v>
      </c>
      <c r="F66" s="85"/>
      <c r="G66" s="85"/>
    </row>
    <row r="67" spans="2:7" ht="18" hidden="1" customHeight="1" x14ac:dyDescent="0.3">
      <c r="B67" s="317" t="s">
        <v>186</v>
      </c>
      <c r="C67" s="320"/>
      <c r="D67" s="320"/>
      <c r="E67" s="319">
        <f>MAX(E6:E63)</f>
        <v>2.13</v>
      </c>
      <c r="F67" s="85"/>
      <c r="G67" s="85"/>
    </row>
    <row r="68" spans="2:7" ht="18" hidden="1" customHeight="1" x14ac:dyDescent="0.3">
      <c r="B68" s="317" t="s">
        <v>187</v>
      </c>
      <c r="C68" s="320"/>
      <c r="D68" s="320"/>
      <c r="E68" s="319">
        <f>MIN(E6:E63)</f>
        <v>-1.738</v>
      </c>
      <c r="F68" s="85"/>
      <c r="G68" s="85"/>
    </row>
    <row r="69" spans="2:7" ht="18" customHeight="1" x14ac:dyDescent="0.25">
      <c r="C69" s="301"/>
      <c r="D69" s="301"/>
      <c r="F69" s="85"/>
      <c r="G69" s="85"/>
    </row>
    <row r="70" spans="2:7" ht="18" customHeight="1" x14ac:dyDescent="0.25">
      <c r="C70" s="302"/>
      <c r="D70" s="302"/>
      <c r="F70" s="85"/>
      <c r="G70" s="85"/>
    </row>
    <row r="71" spans="2:7" ht="18" customHeight="1" x14ac:dyDescent="0.25">
      <c r="C71" s="302"/>
      <c r="D71" s="302"/>
      <c r="F71" s="85"/>
      <c r="G71" s="85"/>
    </row>
    <row r="72" spans="2:7" ht="18" customHeight="1" x14ac:dyDescent="0.25">
      <c r="C72" s="302"/>
      <c r="D72" s="302"/>
      <c r="F72" s="85"/>
      <c r="G72" s="85"/>
    </row>
    <row r="73" spans="2:7" ht="18" customHeight="1" x14ac:dyDescent="0.25">
      <c r="F73" s="85"/>
      <c r="G73" s="85"/>
    </row>
    <row r="74" spans="2:7" ht="18" customHeight="1" x14ac:dyDescent="0.25">
      <c r="F74" s="85"/>
      <c r="G74" s="85"/>
    </row>
    <row r="75" spans="2:7" ht="18" customHeight="1" x14ac:dyDescent="0.25">
      <c r="F75" s="85"/>
      <c r="G75" s="85"/>
    </row>
    <row r="76" spans="2:7" ht="18" customHeight="1" x14ac:dyDescent="0.25">
      <c r="F76" s="85"/>
      <c r="G76" s="85"/>
    </row>
    <row r="77" spans="2:7" ht="18" customHeight="1" x14ac:dyDescent="0.25">
      <c r="F77" s="85"/>
      <c r="G77" s="85"/>
    </row>
    <row r="78" spans="2:7" ht="18" customHeight="1" x14ac:dyDescent="0.25">
      <c r="F78" s="85"/>
      <c r="G78" s="85"/>
    </row>
    <row r="79" spans="2:7" ht="18" customHeight="1" x14ac:dyDescent="0.25">
      <c r="F79" s="85"/>
      <c r="G79" s="85"/>
    </row>
    <row r="80" spans="2:7" ht="18" customHeight="1" x14ac:dyDescent="0.25">
      <c r="F80" s="85"/>
      <c r="G80" s="85"/>
    </row>
    <row r="81" spans="2:7" ht="18" customHeight="1" x14ac:dyDescent="0.25">
      <c r="F81" s="85"/>
      <c r="G81" s="85"/>
    </row>
    <row r="82" spans="2:7" ht="18" customHeight="1" x14ac:dyDescent="0.25">
      <c r="F82" s="85"/>
      <c r="G82" s="85"/>
    </row>
    <row r="83" spans="2:7" ht="18" customHeight="1" x14ac:dyDescent="0.25">
      <c r="F83" s="85"/>
      <c r="G83" s="85"/>
    </row>
    <row r="84" spans="2:7" ht="18" customHeight="1" x14ac:dyDescent="0.25">
      <c r="F84" s="85"/>
      <c r="G84" s="85"/>
    </row>
    <row r="85" spans="2:7" ht="18" customHeight="1" x14ac:dyDescent="0.25">
      <c r="F85" s="85"/>
      <c r="G85" s="85"/>
    </row>
    <row r="86" spans="2:7" ht="18" customHeight="1" x14ac:dyDescent="0.25">
      <c r="F86" s="85"/>
      <c r="G86" s="85"/>
    </row>
    <row r="87" spans="2:7" ht="18" customHeight="1" x14ac:dyDescent="0.25">
      <c r="F87" s="85"/>
      <c r="G87" s="85"/>
    </row>
    <row r="89" spans="2:7" x14ac:dyDescent="0.25">
      <c r="B89" s="77"/>
      <c r="E89" s="78"/>
    </row>
    <row r="90" spans="2:7" x14ac:dyDescent="0.25">
      <c r="B90" s="79"/>
      <c r="E90" s="80"/>
    </row>
    <row r="91" spans="2:7" x14ac:dyDescent="0.25">
      <c r="B91" s="79"/>
      <c r="E91" s="80"/>
    </row>
    <row r="92" spans="2:7" x14ac:dyDescent="0.25">
      <c r="B92" s="79"/>
      <c r="E92" s="80"/>
    </row>
    <row r="98" spans="3:4" x14ac:dyDescent="0.25">
      <c r="C98" s="301"/>
      <c r="D98" s="301"/>
    </row>
    <row r="99" spans="3:4" x14ac:dyDescent="0.25">
      <c r="C99" s="302"/>
      <c r="D99" s="302"/>
    </row>
    <row r="100" spans="3:4" x14ac:dyDescent="0.25">
      <c r="C100" s="302"/>
      <c r="D100" s="302"/>
    </row>
    <row r="101" spans="3:4" x14ac:dyDescent="0.25">
      <c r="C101" s="302"/>
      <c r="D101" s="302"/>
    </row>
  </sheetData>
  <mergeCells count="2">
    <mergeCell ref="B1:E1"/>
    <mergeCell ref="B3:F4"/>
  </mergeCells>
  <printOptions horizontalCentered="1"/>
  <pageMargins left="0.7" right="0.7" top="0.75" bottom="0.75" header="0.3" footer="0.3"/>
  <pageSetup scale="56"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E6144-9A48-4E26-BEBA-12A01406B87D}">
  <sheetPr>
    <tabColor theme="5" tint="0.59999389629810485"/>
    <pageSetUpPr fitToPage="1"/>
  </sheetPr>
  <dimension ref="A1:U101"/>
  <sheetViews>
    <sheetView showGridLines="0" zoomScale="80" zoomScaleNormal="80" workbookViewId="0">
      <selection activeCell="E20" sqref="E20"/>
    </sheetView>
  </sheetViews>
  <sheetFormatPr defaultColWidth="8.7109375" defaultRowHeight="15" x14ac:dyDescent="0.25"/>
  <cols>
    <col min="1" max="1" width="8.7109375" style="70"/>
    <col min="2" max="2" width="45.7109375" style="70" customWidth="1"/>
    <col min="3" max="4" width="18.7109375" style="299" customWidth="1"/>
    <col min="5" max="5" width="18.7109375" style="70" customWidth="1"/>
    <col min="6" max="6" width="4.7109375" style="70" customWidth="1"/>
    <col min="7" max="7" width="8.7109375" style="70" customWidth="1"/>
    <col min="8" max="9" width="8.7109375" style="389"/>
    <col min="10" max="10" width="24" style="389" customWidth="1"/>
    <col min="11" max="17" width="8.7109375" style="389"/>
    <col min="18" max="18" width="15.7109375" style="389" customWidth="1"/>
    <col min="19" max="19" width="15.140625" style="390" customWidth="1"/>
    <col min="20" max="20" width="53.7109375" style="389" customWidth="1"/>
    <col min="21" max="21" width="8.7109375" style="389"/>
    <col min="22" max="16384" width="8.7109375" style="70"/>
  </cols>
  <sheetData>
    <row r="1" spans="1:21" ht="21" x14ac:dyDescent="0.35">
      <c r="B1" s="476" t="s">
        <v>315</v>
      </c>
      <c r="C1" s="476"/>
      <c r="D1" s="476"/>
      <c r="E1" s="476"/>
    </row>
    <row r="2" spans="1:21" x14ac:dyDescent="0.25">
      <c r="E2" s="71"/>
    </row>
    <row r="3" spans="1:21" ht="24" customHeight="1" x14ac:dyDescent="0.4">
      <c r="B3" s="479" t="s">
        <v>189</v>
      </c>
      <c r="C3" s="479"/>
      <c r="D3" s="479"/>
      <c r="E3" s="479"/>
      <c r="F3" s="479"/>
    </row>
    <row r="4" spans="1:21" x14ac:dyDescent="0.25">
      <c r="E4" s="123"/>
    </row>
    <row r="5" spans="1:21" s="81" customFormat="1" ht="57" customHeight="1" x14ac:dyDescent="0.25">
      <c r="A5" s="84"/>
      <c r="B5" s="346" t="s">
        <v>133</v>
      </c>
      <c r="C5" s="347" t="s">
        <v>227</v>
      </c>
      <c r="D5" s="347" t="s">
        <v>228</v>
      </c>
      <c r="E5" s="339" t="s">
        <v>244</v>
      </c>
      <c r="F5" s="72"/>
      <c r="G5" s="72"/>
      <c r="H5" s="391"/>
      <c r="I5" s="389"/>
      <c r="J5" s="389"/>
      <c r="K5" s="389"/>
      <c r="L5" s="389"/>
      <c r="M5" s="389"/>
      <c r="N5" s="389"/>
      <c r="O5" s="389"/>
      <c r="P5" s="389"/>
      <c r="Q5" s="391"/>
      <c r="R5" s="391"/>
      <c r="S5" s="392"/>
      <c r="T5" s="391"/>
      <c r="U5" s="391"/>
    </row>
    <row r="6" spans="1:21" ht="18" customHeight="1" x14ac:dyDescent="0.25">
      <c r="B6" s="316" t="s">
        <v>194</v>
      </c>
      <c r="C6" s="323">
        <v>33593474.594444446</v>
      </c>
      <c r="D6" s="323">
        <v>34651182.069349632</v>
      </c>
      <c r="E6" s="325">
        <v>-3.1E-2</v>
      </c>
      <c r="F6" s="85"/>
      <c r="G6" s="87"/>
      <c r="T6" s="304"/>
    </row>
    <row r="7" spans="1:21" ht="18" customHeight="1" x14ac:dyDescent="0.25">
      <c r="B7" s="120" t="s">
        <v>195</v>
      </c>
      <c r="C7" s="342">
        <v>2646831.6688888883</v>
      </c>
      <c r="D7" s="342">
        <v>2782537.630475603</v>
      </c>
      <c r="E7" s="326">
        <v>-0.05</v>
      </c>
      <c r="F7" s="85"/>
      <c r="G7" s="87"/>
      <c r="T7" s="304"/>
    </row>
    <row r="8" spans="1:21" ht="18" customHeight="1" x14ac:dyDescent="0.25">
      <c r="B8" s="120" t="s">
        <v>134</v>
      </c>
      <c r="C8" s="342">
        <v>281972.11777777778</v>
      </c>
      <c r="D8" s="342">
        <v>109926.08582852117</v>
      </c>
      <c r="E8" s="326">
        <v>0.94199999999999995</v>
      </c>
      <c r="F8" s="85"/>
      <c r="G8" s="87"/>
      <c r="T8" s="304"/>
    </row>
    <row r="9" spans="1:21" ht="18" customHeight="1" x14ac:dyDescent="0.25">
      <c r="B9" s="120" t="s">
        <v>245</v>
      </c>
      <c r="C9" s="342">
        <v>2127215.111111111</v>
      </c>
      <c r="D9" s="342">
        <v>1418803.1508188439</v>
      </c>
      <c r="E9" s="326">
        <v>0.40500000000000003</v>
      </c>
      <c r="F9" s="85"/>
      <c r="G9" s="87"/>
      <c r="T9" s="304"/>
    </row>
    <row r="10" spans="1:21" ht="18" customHeight="1" x14ac:dyDescent="0.25">
      <c r="B10" s="120" t="s">
        <v>136</v>
      </c>
      <c r="C10" s="342">
        <v>741673.60444444476</v>
      </c>
      <c r="D10" s="342">
        <v>901364.07987077255</v>
      </c>
      <c r="E10" s="326">
        <v>-0.19500000000000001</v>
      </c>
      <c r="F10" s="85"/>
      <c r="G10" s="87"/>
      <c r="T10" s="304"/>
    </row>
    <row r="11" spans="1:21" ht="18" customHeight="1" x14ac:dyDescent="0.25">
      <c r="B11" s="120" t="s">
        <v>137</v>
      </c>
      <c r="C11" s="342">
        <v>1538641.0188888889</v>
      </c>
      <c r="D11" s="342">
        <v>1561894.6000277523</v>
      </c>
      <c r="E11" s="326">
        <v>-1.4999999999999999E-2</v>
      </c>
      <c r="F11" s="85"/>
      <c r="G11" s="87"/>
      <c r="T11" s="304"/>
    </row>
    <row r="12" spans="1:21" ht="18" customHeight="1" x14ac:dyDescent="0.25">
      <c r="B12" s="120" t="s">
        <v>138</v>
      </c>
      <c r="C12" s="342">
        <v>2202715.6988888895</v>
      </c>
      <c r="D12" s="342">
        <v>3021311.4971384653</v>
      </c>
      <c r="E12" s="326">
        <v>-0.316</v>
      </c>
      <c r="F12" s="85"/>
      <c r="G12" s="87"/>
      <c r="T12" s="304"/>
    </row>
    <row r="13" spans="1:21" ht="18" customHeight="1" x14ac:dyDescent="0.25">
      <c r="B13" s="120" t="s">
        <v>139</v>
      </c>
      <c r="C13" s="342">
        <v>170107.13888888891</v>
      </c>
      <c r="D13" s="342">
        <v>118561.10329484301</v>
      </c>
      <c r="E13" s="326">
        <v>0.36099999999999999</v>
      </c>
      <c r="F13" s="85"/>
      <c r="G13" s="87"/>
      <c r="T13" s="304"/>
    </row>
    <row r="14" spans="1:21" ht="18" customHeight="1" x14ac:dyDescent="0.25">
      <c r="B14" s="120" t="s">
        <v>140</v>
      </c>
      <c r="C14" s="342">
        <v>32095.702222222222</v>
      </c>
      <c r="D14" s="342">
        <v>54202.23447187095</v>
      </c>
      <c r="E14" s="326">
        <v>-0.52400000000000002</v>
      </c>
      <c r="F14" s="85"/>
      <c r="G14" s="87"/>
      <c r="T14" s="304"/>
    </row>
    <row r="15" spans="1:21" ht="18" customHeight="1" x14ac:dyDescent="0.25">
      <c r="B15" s="120" t="s">
        <v>141</v>
      </c>
      <c r="C15" s="342">
        <v>22936.777777777777</v>
      </c>
      <c r="D15" s="342">
        <v>33877.180251331978</v>
      </c>
      <c r="E15" s="326">
        <v>-0.39</v>
      </c>
      <c r="F15" s="85"/>
      <c r="G15" s="87"/>
      <c r="T15" s="304"/>
    </row>
    <row r="16" spans="1:21" ht="18" customHeight="1" x14ac:dyDescent="0.25">
      <c r="B16" s="120" t="s">
        <v>142</v>
      </c>
      <c r="C16" s="342">
        <v>48132.514444444438</v>
      </c>
      <c r="D16" s="342">
        <v>277815.69458725408</v>
      </c>
      <c r="E16" s="326">
        <v>-1.7529999999999999</v>
      </c>
      <c r="F16" s="85"/>
      <c r="G16" s="87"/>
      <c r="T16" s="304"/>
    </row>
    <row r="17" spans="2:20" ht="18" customHeight="1" x14ac:dyDescent="0.25">
      <c r="B17" s="120" t="s">
        <v>143</v>
      </c>
      <c r="C17" s="342">
        <v>7693434.4536444452</v>
      </c>
      <c r="D17" s="342">
        <v>6186486.3779695667</v>
      </c>
      <c r="E17" s="326">
        <v>0.218</v>
      </c>
      <c r="F17" s="85"/>
      <c r="G17" s="87"/>
      <c r="T17" s="304"/>
    </row>
    <row r="18" spans="2:20" ht="18" customHeight="1" x14ac:dyDescent="0.25">
      <c r="B18" s="368" t="s">
        <v>246</v>
      </c>
      <c r="C18" s="342">
        <v>3444499.4600000004</v>
      </c>
      <c r="D18" s="342">
        <v>2579972.1370429038</v>
      </c>
      <c r="E18" s="326">
        <v>0.28899999999999998</v>
      </c>
      <c r="F18" s="85"/>
      <c r="G18" s="87"/>
      <c r="T18" s="304"/>
    </row>
    <row r="19" spans="2:20" ht="18" customHeight="1" x14ac:dyDescent="0.25">
      <c r="B19" s="120" t="s">
        <v>144</v>
      </c>
      <c r="C19" s="342">
        <v>1647216.1466666667</v>
      </c>
      <c r="D19" s="342">
        <v>2001879.8801672796</v>
      </c>
      <c r="E19" s="326">
        <v>-0.19500000000000001</v>
      </c>
      <c r="F19" s="85"/>
      <c r="G19" s="87"/>
      <c r="T19" s="304"/>
    </row>
    <row r="20" spans="2:20" ht="18" customHeight="1" x14ac:dyDescent="0.25">
      <c r="B20" s="120" t="s">
        <v>197</v>
      </c>
      <c r="C20" s="342">
        <v>6111826.6855555559</v>
      </c>
      <c r="D20" s="342">
        <v>3099453.1572430166</v>
      </c>
      <c r="E20" s="326">
        <v>0.67900000000000005</v>
      </c>
      <c r="F20" s="85"/>
      <c r="G20" s="87"/>
      <c r="T20" s="304"/>
    </row>
    <row r="21" spans="2:20" ht="18" customHeight="1" x14ac:dyDescent="0.25">
      <c r="B21" s="120" t="s">
        <v>145</v>
      </c>
      <c r="C21" s="342">
        <v>594757.98555555544</v>
      </c>
      <c r="D21" s="342">
        <v>1026750.8450151088</v>
      </c>
      <c r="E21" s="326">
        <v>-0.54600000000000004</v>
      </c>
      <c r="F21" s="85"/>
      <c r="G21" s="87"/>
      <c r="T21" s="304"/>
    </row>
    <row r="22" spans="2:20" ht="18" customHeight="1" x14ac:dyDescent="0.25">
      <c r="B22" s="120" t="s">
        <v>247</v>
      </c>
      <c r="C22" s="342">
        <v>161309.4788888889</v>
      </c>
      <c r="D22" s="342">
        <v>122037.05754626973</v>
      </c>
      <c r="E22" s="326">
        <v>0.27900000000000003</v>
      </c>
      <c r="F22" s="85"/>
      <c r="G22" s="87"/>
      <c r="T22" s="304"/>
    </row>
    <row r="23" spans="2:20" ht="18" customHeight="1" x14ac:dyDescent="0.25">
      <c r="B23" s="120" t="s">
        <v>147</v>
      </c>
      <c r="C23" s="342">
        <v>724038.03333333333</v>
      </c>
      <c r="D23" s="342">
        <v>1145783.4562109499</v>
      </c>
      <c r="E23" s="326">
        <v>-0.45900000000000002</v>
      </c>
      <c r="F23" s="85"/>
      <c r="G23" s="87"/>
      <c r="T23" s="304"/>
    </row>
    <row r="24" spans="2:20" ht="18" customHeight="1" x14ac:dyDescent="0.25">
      <c r="B24" s="120" t="s">
        <v>148</v>
      </c>
      <c r="C24" s="342">
        <v>483765.39333333331</v>
      </c>
      <c r="D24" s="342">
        <v>537860.9474047866</v>
      </c>
      <c r="E24" s="326">
        <v>-0.106</v>
      </c>
      <c r="F24" s="85"/>
      <c r="G24" s="87"/>
      <c r="T24" s="304"/>
    </row>
    <row r="25" spans="2:20" ht="18" customHeight="1" x14ac:dyDescent="0.25">
      <c r="B25" s="120" t="s">
        <v>149</v>
      </c>
      <c r="C25" s="342">
        <v>46348.013333333336</v>
      </c>
      <c r="D25" s="342">
        <v>259609.46103052999</v>
      </c>
      <c r="E25" s="326">
        <v>-1.7230000000000001</v>
      </c>
      <c r="F25" s="85"/>
      <c r="G25" s="87"/>
      <c r="T25" s="304"/>
    </row>
    <row r="26" spans="2:20" ht="18" customHeight="1" x14ac:dyDescent="0.25">
      <c r="B26" s="120" t="s">
        <v>150</v>
      </c>
      <c r="C26" s="342">
        <v>1890911.8962962967</v>
      </c>
      <c r="D26" s="342">
        <v>1135484.2336494441</v>
      </c>
      <c r="E26" s="326">
        <v>0.51</v>
      </c>
      <c r="F26" s="85"/>
      <c r="G26" s="87"/>
      <c r="T26" s="304"/>
    </row>
    <row r="27" spans="2:20" ht="18" customHeight="1" x14ac:dyDescent="0.25">
      <c r="B27" s="120" t="s">
        <v>151</v>
      </c>
      <c r="C27" s="342">
        <v>179303.5211111111</v>
      </c>
      <c r="D27" s="342">
        <v>358912.99972387886</v>
      </c>
      <c r="E27" s="326">
        <v>-0.69399999999999995</v>
      </c>
      <c r="F27" s="85"/>
      <c r="G27" s="87"/>
      <c r="T27" s="304"/>
    </row>
    <row r="28" spans="2:20" ht="18" customHeight="1" x14ac:dyDescent="0.25">
      <c r="B28" s="120" t="s">
        <v>152</v>
      </c>
      <c r="C28" s="342">
        <v>2304729.777777778</v>
      </c>
      <c r="D28" s="342">
        <v>1555758.8554178006</v>
      </c>
      <c r="E28" s="326">
        <v>0.39300000000000002</v>
      </c>
      <c r="F28" s="85"/>
      <c r="G28" s="87"/>
      <c r="T28" s="304"/>
    </row>
    <row r="29" spans="2:20" ht="18" customHeight="1" x14ac:dyDescent="0.25">
      <c r="B29" s="120" t="s">
        <v>248</v>
      </c>
      <c r="C29" s="342">
        <v>89409.916666666657</v>
      </c>
      <c r="D29" s="342">
        <v>101314.70875966716</v>
      </c>
      <c r="E29" s="326">
        <v>-0.125</v>
      </c>
      <c r="F29" s="85"/>
      <c r="G29" s="87"/>
      <c r="T29" s="304"/>
    </row>
    <row r="30" spans="2:20" ht="18" customHeight="1" x14ac:dyDescent="0.25">
      <c r="B30" s="120" t="s">
        <v>249</v>
      </c>
      <c r="C30" s="342">
        <v>222111111.11111113</v>
      </c>
      <c r="D30" s="342">
        <v>77958587.57442987</v>
      </c>
      <c r="E30" s="326">
        <v>1.0469999999999999</v>
      </c>
      <c r="F30" s="85"/>
      <c r="G30" s="87"/>
      <c r="T30" s="304"/>
    </row>
    <row r="31" spans="2:20" ht="18" customHeight="1" x14ac:dyDescent="0.25">
      <c r="B31" s="120" t="s">
        <v>154</v>
      </c>
      <c r="C31" s="342">
        <v>23388.972222222223</v>
      </c>
      <c r="D31" s="342">
        <v>11037.125534828885</v>
      </c>
      <c r="E31" s="326">
        <v>0.751</v>
      </c>
      <c r="F31" s="85"/>
      <c r="G31" s="87"/>
      <c r="T31" s="304"/>
    </row>
    <row r="32" spans="2:20" ht="18" customHeight="1" x14ac:dyDescent="0.25">
      <c r="B32" s="120" t="s">
        <v>155</v>
      </c>
      <c r="C32" s="342">
        <v>78170.844444444432</v>
      </c>
      <c r="D32" s="342">
        <v>95096.935479370222</v>
      </c>
      <c r="E32" s="326">
        <v>-0.19600000000000001</v>
      </c>
      <c r="F32" s="85"/>
      <c r="G32" s="87"/>
      <c r="T32" s="304"/>
    </row>
    <row r="33" spans="1:20" ht="18" customHeight="1" x14ac:dyDescent="0.25">
      <c r="B33" s="120" t="s">
        <v>199</v>
      </c>
      <c r="C33" s="342">
        <v>11390725.333333334</v>
      </c>
      <c r="D33" s="342">
        <v>10770376.588844847</v>
      </c>
      <c r="E33" s="326">
        <v>5.6000000000000001E-2</v>
      </c>
      <c r="F33" s="85"/>
      <c r="G33" s="87"/>
      <c r="T33" s="304"/>
    </row>
    <row r="34" spans="1:20" ht="18" customHeight="1" x14ac:dyDescent="0.25">
      <c r="B34" s="120" t="s">
        <v>156</v>
      </c>
      <c r="C34" s="342">
        <v>1363375.9311111111</v>
      </c>
      <c r="D34" s="342">
        <v>1282695.7605405895</v>
      </c>
      <c r="E34" s="326">
        <v>6.0999999999999999E-2</v>
      </c>
      <c r="F34" s="85"/>
      <c r="G34" s="87"/>
      <c r="T34" s="304"/>
    </row>
    <row r="35" spans="1:20" ht="18" customHeight="1" x14ac:dyDescent="0.25">
      <c r="B35" s="120" t="s">
        <v>157</v>
      </c>
      <c r="C35" s="342">
        <v>1363004.9087806758</v>
      </c>
      <c r="D35" s="342">
        <v>364106.72788806219</v>
      </c>
      <c r="E35" s="326">
        <v>1.32</v>
      </c>
      <c r="F35" s="85"/>
      <c r="G35" s="87"/>
      <c r="T35" s="304"/>
    </row>
    <row r="36" spans="1:20" ht="18" customHeight="1" x14ac:dyDescent="0.25">
      <c r="A36" s="71"/>
      <c r="B36" s="120" t="s">
        <v>158</v>
      </c>
      <c r="C36" s="342">
        <v>3193971.666666667</v>
      </c>
      <c r="D36" s="342">
        <v>3418716.4682641323</v>
      </c>
      <c r="E36" s="326">
        <v>-6.8000000000000005E-2</v>
      </c>
      <c r="T36" s="304"/>
    </row>
    <row r="37" spans="1:20" ht="18" customHeight="1" x14ac:dyDescent="0.25">
      <c r="A37" s="71"/>
      <c r="B37" s="120" t="s">
        <v>159</v>
      </c>
      <c r="C37" s="342">
        <v>426314.79111111112</v>
      </c>
      <c r="D37" s="342">
        <v>265118.79794200655</v>
      </c>
      <c r="E37" s="326">
        <v>0.47499999999999998</v>
      </c>
      <c r="T37" s="304"/>
    </row>
    <row r="38" spans="1:20" ht="18" customHeight="1" x14ac:dyDescent="0.25">
      <c r="A38" s="71"/>
      <c r="B38" s="120" t="s">
        <v>160</v>
      </c>
      <c r="C38" s="342">
        <v>751088.23</v>
      </c>
      <c r="D38" s="342">
        <v>515698.93103861238</v>
      </c>
      <c r="E38" s="326">
        <v>0.376</v>
      </c>
      <c r="T38" s="304"/>
    </row>
    <row r="39" spans="1:20" ht="18" customHeight="1" x14ac:dyDescent="0.25">
      <c r="B39" s="120" t="s">
        <v>161</v>
      </c>
      <c r="C39" s="342">
        <v>1611778.8566666665</v>
      </c>
      <c r="D39" s="342">
        <v>4514698.6884993436</v>
      </c>
      <c r="E39" s="326">
        <v>-1.03</v>
      </c>
      <c r="F39" s="85"/>
      <c r="G39" s="87"/>
      <c r="T39" s="304"/>
    </row>
    <row r="40" spans="1:20" ht="18" customHeight="1" x14ac:dyDescent="0.25">
      <c r="B40" s="120" t="s">
        <v>162</v>
      </c>
      <c r="C40" s="342">
        <v>950670.30453333328</v>
      </c>
      <c r="D40" s="342">
        <v>1459964.3834487738</v>
      </c>
      <c r="E40" s="326">
        <v>-0.42899999999999999</v>
      </c>
      <c r="F40" s="85"/>
      <c r="G40" s="87"/>
      <c r="T40" s="304"/>
    </row>
    <row r="41" spans="1:20" ht="18" customHeight="1" x14ac:dyDescent="0.25">
      <c r="B41" s="120" t="s">
        <v>250</v>
      </c>
      <c r="C41" s="342">
        <v>2042510.3566666658</v>
      </c>
      <c r="D41" s="342">
        <v>2225940.7123240978</v>
      </c>
      <c r="E41" s="326">
        <v>-8.5999999999999993E-2</v>
      </c>
      <c r="F41" s="85"/>
      <c r="G41" s="87"/>
      <c r="T41" s="304"/>
    </row>
    <row r="42" spans="1:20" ht="18" customHeight="1" x14ac:dyDescent="0.25">
      <c r="B42" s="120" t="s">
        <v>164</v>
      </c>
      <c r="C42" s="342">
        <v>2326806.9355555554</v>
      </c>
      <c r="D42" s="342">
        <v>3980856.1681082775</v>
      </c>
      <c r="E42" s="326">
        <v>-0.53700000000000003</v>
      </c>
      <c r="F42" s="85"/>
      <c r="G42" s="87"/>
      <c r="T42" s="304"/>
    </row>
    <row r="43" spans="1:20" ht="18" customHeight="1" x14ac:dyDescent="0.25">
      <c r="B43" s="120" t="s">
        <v>165</v>
      </c>
      <c r="C43" s="342">
        <v>404768.93777777778</v>
      </c>
      <c r="D43" s="342">
        <v>432384.9936131218</v>
      </c>
      <c r="E43" s="326">
        <v>-6.6000000000000003E-2</v>
      </c>
      <c r="F43" s="85"/>
      <c r="G43" s="87"/>
      <c r="T43" s="304"/>
    </row>
    <row r="44" spans="1:20" ht="18" customHeight="1" x14ac:dyDescent="0.25">
      <c r="B44" s="120" t="s">
        <v>166</v>
      </c>
      <c r="C44" s="342">
        <v>1081850.3822222222</v>
      </c>
      <c r="D44" s="342">
        <v>984789.754260474</v>
      </c>
      <c r="E44" s="326">
        <v>9.4E-2</v>
      </c>
      <c r="F44" s="85"/>
      <c r="G44" s="87"/>
      <c r="T44" s="304"/>
    </row>
    <row r="45" spans="1:20" ht="18" customHeight="1" x14ac:dyDescent="0.25">
      <c r="B45" s="120" t="s">
        <v>167</v>
      </c>
      <c r="C45" s="342">
        <v>250650.65555555554</v>
      </c>
      <c r="D45" s="342">
        <v>257253.03155837889</v>
      </c>
      <c r="E45" s="326">
        <v>-2.5999999999999999E-2</v>
      </c>
      <c r="F45" s="85"/>
      <c r="G45" s="87"/>
      <c r="T45" s="304"/>
    </row>
    <row r="46" spans="1:20" ht="18" customHeight="1" x14ac:dyDescent="0.25">
      <c r="B46" s="120" t="s">
        <v>251</v>
      </c>
      <c r="C46" s="342">
        <v>1965124.9522027613</v>
      </c>
      <c r="D46" s="342">
        <v>1248016.9258147036</v>
      </c>
      <c r="E46" s="326">
        <v>0.45400000000000001</v>
      </c>
      <c r="F46" s="85"/>
      <c r="G46" s="87"/>
      <c r="T46" s="304"/>
    </row>
    <row r="47" spans="1:20" ht="18" customHeight="1" x14ac:dyDescent="0.25">
      <c r="B47" s="120" t="s">
        <v>169</v>
      </c>
      <c r="C47" s="342">
        <v>147934.75</v>
      </c>
      <c r="D47" s="342">
        <v>115442.35311885018</v>
      </c>
      <c r="E47" s="326">
        <v>0.248</v>
      </c>
      <c r="F47" s="85"/>
      <c r="G47" s="87"/>
      <c r="T47" s="304"/>
    </row>
    <row r="48" spans="1:20" ht="18" customHeight="1" x14ac:dyDescent="0.25">
      <c r="B48" s="120" t="s">
        <v>252</v>
      </c>
      <c r="C48" s="342">
        <v>796143.11111111112</v>
      </c>
      <c r="D48" s="342">
        <v>459334.61699128628</v>
      </c>
      <c r="E48" s="326">
        <v>0.55000000000000004</v>
      </c>
      <c r="F48" s="85"/>
      <c r="G48" s="87"/>
      <c r="T48" s="304"/>
    </row>
    <row r="49" spans="2:20" ht="18" customHeight="1" x14ac:dyDescent="0.25">
      <c r="B49" s="120" t="s">
        <v>171</v>
      </c>
      <c r="C49" s="342">
        <v>2643449.5550788883</v>
      </c>
      <c r="D49" s="342">
        <v>2307315.4685061905</v>
      </c>
      <c r="E49" s="326">
        <v>0.13600000000000001</v>
      </c>
      <c r="F49" s="85"/>
      <c r="G49" s="87"/>
      <c r="T49" s="304"/>
    </row>
    <row r="50" spans="2:20" ht="18" customHeight="1" x14ac:dyDescent="0.25">
      <c r="B50" s="120" t="s">
        <v>172</v>
      </c>
      <c r="C50" s="342">
        <v>179538.47777777776</v>
      </c>
      <c r="D50" s="342">
        <v>448267.22808023123</v>
      </c>
      <c r="E50" s="326">
        <v>-0.91500000000000004</v>
      </c>
      <c r="F50" s="85"/>
      <c r="G50" s="87"/>
      <c r="T50" s="304"/>
    </row>
    <row r="51" spans="2:20" ht="18" customHeight="1" x14ac:dyDescent="0.25">
      <c r="B51" s="120" t="s">
        <v>253</v>
      </c>
      <c r="C51" s="342">
        <v>1308853.5555555555</v>
      </c>
      <c r="D51" s="342">
        <v>1434980.9955665113</v>
      </c>
      <c r="E51" s="326">
        <v>-9.1999999999999998E-2</v>
      </c>
      <c r="F51" s="85"/>
      <c r="G51" s="87"/>
      <c r="T51" s="304"/>
    </row>
    <row r="52" spans="2:20" ht="18" customHeight="1" x14ac:dyDescent="0.25">
      <c r="B52" s="120" t="s">
        <v>174</v>
      </c>
      <c r="C52" s="342">
        <v>1719481.5466666666</v>
      </c>
      <c r="D52" s="342">
        <v>1690497.4234516001</v>
      </c>
      <c r="E52" s="326">
        <v>1.7000000000000001E-2</v>
      </c>
      <c r="F52" s="85"/>
      <c r="G52" s="87"/>
      <c r="T52" s="304"/>
    </row>
    <row r="53" spans="2:20" ht="18" customHeight="1" x14ac:dyDescent="0.25">
      <c r="B53" s="120" t="s">
        <v>175</v>
      </c>
      <c r="C53" s="342">
        <v>201868.10888888888</v>
      </c>
      <c r="D53" s="342">
        <v>97769.684823445292</v>
      </c>
      <c r="E53" s="326">
        <v>0.72499999999999998</v>
      </c>
      <c r="F53" s="85"/>
      <c r="G53" s="87"/>
      <c r="T53" s="304"/>
    </row>
    <row r="54" spans="2:20" ht="18" customHeight="1" x14ac:dyDescent="0.25">
      <c r="B54" s="120" t="s">
        <v>176</v>
      </c>
      <c r="C54" s="342">
        <v>95357.074444444443</v>
      </c>
      <c r="D54" s="342">
        <v>139021.48976158834</v>
      </c>
      <c r="E54" s="326">
        <v>-0.377</v>
      </c>
      <c r="F54" s="85"/>
      <c r="G54" s="87"/>
      <c r="T54" s="304"/>
    </row>
    <row r="55" spans="2:20" ht="18" customHeight="1" x14ac:dyDescent="0.25">
      <c r="B55" s="120" t="s">
        <v>177</v>
      </c>
      <c r="C55" s="342">
        <v>194102.84333333335</v>
      </c>
      <c r="D55" s="342">
        <v>350159.28076911846</v>
      </c>
      <c r="E55" s="326">
        <v>-0.59</v>
      </c>
      <c r="F55" s="85"/>
      <c r="G55" s="87"/>
      <c r="T55" s="304"/>
    </row>
    <row r="56" spans="2:20" ht="18" customHeight="1" x14ac:dyDescent="0.25">
      <c r="B56" s="120" t="s">
        <v>178</v>
      </c>
      <c r="C56" s="342">
        <v>4055209.2122222227</v>
      </c>
      <c r="D56" s="342">
        <v>2601276.4838609523</v>
      </c>
      <c r="E56" s="326">
        <v>0.44400000000000001</v>
      </c>
      <c r="F56" s="85"/>
      <c r="G56" s="87"/>
      <c r="T56" s="304"/>
    </row>
    <row r="57" spans="2:20" ht="18" customHeight="1" x14ac:dyDescent="0.25">
      <c r="B57" s="120" t="s">
        <v>179</v>
      </c>
      <c r="C57" s="342">
        <v>265500.81333333335</v>
      </c>
      <c r="D57" s="342">
        <v>125664.78234680052</v>
      </c>
      <c r="E57" s="326">
        <v>0.748</v>
      </c>
      <c r="F57" s="85"/>
      <c r="G57" s="87"/>
      <c r="T57" s="304"/>
    </row>
    <row r="58" spans="2:20" ht="18" customHeight="1" x14ac:dyDescent="0.25">
      <c r="B58" s="120" t="s">
        <v>254</v>
      </c>
      <c r="C58" s="342">
        <v>29045664.572222229</v>
      </c>
      <c r="D58" s="342">
        <v>41924451.802863009</v>
      </c>
      <c r="E58" s="326">
        <v>-0.36699999999999999</v>
      </c>
      <c r="F58" s="85"/>
      <c r="G58" s="87"/>
      <c r="T58" s="304"/>
    </row>
    <row r="59" spans="2:20" ht="18" customHeight="1" x14ac:dyDescent="0.25">
      <c r="B59" s="120" t="s">
        <v>180</v>
      </c>
      <c r="C59" s="342">
        <v>399647.07111111109</v>
      </c>
      <c r="D59" s="342">
        <v>518832.88412598963</v>
      </c>
      <c r="E59" s="326">
        <v>-0.26100000000000001</v>
      </c>
      <c r="F59" s="85"/>
      <c r="G59" s="87"/>
      <c r="T59" s="304"/>
    </row>
    <row r="60" spans="2:20" ht="18" customHeight="1" x14ac:dyDescent="0.25">
      <c r="B60" s="120" t="s">
        <v>181</v>
      </c>
      <c r="C60" s="342">
        <v>4630427.6277777776</v>
      </c>
      <c r="D60" s="342">
        <v>2647588.4956251648</v>
      </c>
      <c r="E60" s="326">
        <v>0.55900000000000005</v>
      </c>
      <c r="F60" s="85"/>
      <c r="G60" s="87"/>
      <c r="T60" s="304"/>
    </row>
    <row r="61" spans="2:20" ht="18" customHeight="1" x14ac:dyDescent="0.25">
      <c r="B61" s="120" t="s">
        <v>182</v>
      </c>
      <c r="C61" s="342">
        <v>675615.08000000007</v>
      </c>
      <c r="D61" s="342">
        <v>815354.92201960494</v>
      </c>
      <c r="E61" s="326">
        <v>-0.188</v>
      </c>
      <c r="F61" s="85"/>
      <c r="G61" s="87"/>
      <c r="T61" s="304"/>
    </row>
    <row r="62" spans="2:20" ht="18" customHeight="1" x14ac:dyDescent="0.25">
      <c r="B62" s="120" t="s">
        <v>183</v>
      </c>
      <c r="C62" s="342">
        <v>128371.30333333334</v>
      </c>
      <c r="D62" s="342">
        <v>115114.45243289263</v>
      </c>
      <c r="E62" s="326">
        <v>0.109</v>
      </c>
      <c r="F62" s="85"/>
      <c r="G62" s="87"/>
      <c r="T62" s="304"/>
    </row>
    <row r="63" spans="2:20" ht="18" customHeight="1" x14ac:dyDescent="0.25">
      <c r="B63" s="121" t="s">
        <v>184</v>
      </c>
      <c r="C63" s="343">
        <v>867485.33333333337</v>
      </c>
      <c r="D63" s="343">
        <v>927598.14431611914</v>
      </c>
      <c r="E63" s="327">
        <v>-6.7000000000000004E-2</v>
      </c>
      <c r="F63" s="85"/>
      <c r="G63" s="87"/>
      <c r="T63" s="304"/>
    </row>
    <row r="64" spans="2:20" ht="18" customHeight="1" x14ac:dyDescent="0.25">
      <c r="C64" s="300"/>
      <c r="D64" s="300"/>
      <c r="E64" s="71"/>
      <c r="F64" s="85"/>
      <c r="G64" s="87"/>
    </row>
    <row r="65" spans="2:7" ht="18" customHeight="1" x14ac:dyDescent="0.3">
      <c r="B65" s="360" t="s">
        <v>37</v>
      </c>
      <c r="C65" s="361">
        <f>AVERAGE(C6:C63)</f>
        <v>6335643.2744153794</v>
      </c>
      <c r="D65" s="361">
        <f>AVERAGE(D6:D63)</f>
        <v>3992186.0261990507</v>
      </c>
      <c r="E65" s="362">
        <f>AVERAGE(E6:E63)</f>
        <v>-2.9482758620689681E-3</v>
      </c>
      <c r="F65" s="85"/>
      <c r="G65" s="87"/>
    </row>
    <row r="66" spans="2:7" ht="18" customHeight="1" x14ac:dyDescent="0.3">
      <c r="B66" s="363" t="s">
        <v>185</v>
      </c>
      <c r="C66" s="364">
        <f>MEDIAN(C6:C63)</f>
        <v>831814.22222222225</v>
      </c>
      <c r="D66" s="364">
        <f>MEDIAN(D6:D63)</f>
        <v>956193.94928829651</v>
      </c>
      <c r="E66" s="365">
        <f>MEDIAN(E6:E63)</f>
        <v>-2.8499999999999998E-2</v>
      </c>
      <c r="F66" s="85"/>
      <c r="G66" s="87"/>
    </row>
    <row r="67" spans="2:7" ht="18" hidden="1" customHeight="1" x14ac:dyDescent="0.3">
      <c r="B67" s="317" t="s">
        <v>186</v>
      </c>
      <c r="C67" s="320"/>
      <c r="D67" s="320"/>
      <c r="E67" s="319">
        <f>MAX(E6:E63)</f>
        <v>1.32</v>
      </c>
      <c r="F67" s="85"/>
      <c r="G67" s="87"/>
    </row>
    <row r="68" spans="2:7" ht="18" hidden="1" customHeight="1" x14ac:dyDescent="0.3">
      <c r="B68" s="317" t="s">
        <v>187</v>
      </c>
      <c r="C68" s="320"/>
      <c r="D68" s="320"/>
      <c r="E68" s="319">
        <f>MIN(E6:E63)</f>
        <v>-1.7529999999999999</v>
      </c>
      <c r="F68" s="85"/>
      <c r="G68" s="87"/>
    </row>
    <row r="69" spans="2:7" ht="18" hidden="1" customHeight="1" x14ac:dyDescent="0.25">
      <c r="C69" s="301"/>
      <c r="D69" s="301"/>
      <c r="F69" s="85"/>
      <c r="G69" s="87"/>
    </row>
    <row r="70" spans="2:7" ht="18" customHeight="1" x14ac:dyDescent="0.25">
      <c r="C70" s="302"/>
      <c r="D70" s="302"/>
      <c r="F70" s="85"/>
      <c r="G70" s="87"/>
    </row>
    <row r="71" spans="2:7" ht="18" customHeight="1" x14ac:dyDescent="0.25">
      <c r="C71" s="302"/>
      <c r="D71" s="302"/>
      <c r="F71" s="85"/>
      <c r="G71" s="87"/>
    </row>
    <row r="72" spans="2:7" ht="18" customHeight="1" x14ac:dyDescent="0.25">
      <c r="C72" s="302"/>
      <c r="D72" s="302"/>
      <c r="F72" s="85"/>
      <c r="G72" s="87"/>
    </row>
    <row r="73" spans="2:7" ht="18" customHeight="1" x14ac:dyDescent="0.25"/>
    <row r="74" spans="2:7" ht="18" customHeight="1" x14ac:dyDescent="0.25">
      <c r="F74" s="85"/>
      <c r="G74" s="87"/>
    </row>
    <row r="75" spans="2:7" ht="18" customHeight="1" x14ac:dyDescent="0.25">
      <c r="F75" s="85"/>
      <c r="G75" s="87"/>
    </row>
    <row r="76" spans="2:7" ht="18" customHeight="1" x14ac:dyDescent="0.25">
      <c r="F76" s="85"/>
      <c r="G76" s="87"/>
    </row>
    <row r="77" spans="2:7" ht="18" customHeight="1" x14ac:dyDescent="0.25">
      <c r="F77" s="85"/>
      <c r="G77" s="87"/>
    </row>
    <row r="78" spans="2:7" ht="18" customHeight="1" x14ac:dyDescent="0.25">
      <c r="F78" s="85"/>
      <c r="G78" s="87"/>
    </row>
    <row r="79" spans="2:7" ht="18" customHeight="1" x14ac:dyDescent="0.25">
      <c r="F79" s="85"/>
      <c r="G79" s="87"/>
    </row>
    <row r="80" spans="2:7" ht="18" customHeight="1" x14ac:dyDescent="0.25">
      <c r="F80" s="85"/>
      <c r="G80" s="87"/>
    </row>
    <row r="81" spans="6:7" ht="18" customHeight="1" x14ac:dyDescent="0.25">
      <c r="F81" s="85"/>
      <c r="G81" s="87"/>
    </row>
    <row r="82" spans="6:7" ht="18" customHeight="1" x14ac:dyDescent="0.25">
      <c r="F82" s="85"/>
      <c r="G82" s="87"/>
    </row>
    <row r="83" spans="6:7" ht="18" customHeight="1" x14ac:dyDescent="0.25">
      <c r="F83" s="85"/>
      <c r="G83" s="87"/>
    </row>
    <row r="84" spans="6:7" ht="18" customHeight="1" x14ac:dyDescent="0.25">
      <c r="F84" s="85"/>
      <c r="G84" s="87"/>
    </row>
    <row r="85" spans="6:7" ht="18" customHeight="1" x14ac:dyDescent="0.25">
      <c r="F85" s="85"/>
      <c r="G85" s="87"/>
    </row>
    <row r="86" spans="6:7" ht="18" customHeight="1" x14ac:dyDescent="0.25">
      <c r="F86" s="85"/>
      <c r="G86" s="87"/>
    </row>
    <row r="87" spans="6:7" ht="18" customHeight="1" x14ac:dyDescent="0.25">
      <c r="F87" s="85"/>
      <c r="G87" s="87"/>
    </row>
    <row r="88" spans="6:7" ht="18" customHeight="1" x14ac:dyDescent="0.25">
      <c r="F88" s="85"/>
      <c r="G88" s="87"/>
    </row>
    <row r="89" spans="6:7" ht="18" customHeight="1" x14ac:dyDescent="0.25">
      <c r="F89" s="85"/>
      <c r="G89" s="87"/>
    </row>
    <row r="90" spans="6:7" ht="18" customHeight="1" x14ac:dyDescent="0.25">
      <c r="F90" s="85"/>
      <c r="G90" s="87"/>
    </row>
    <row r="91" spans="6:7" ht="18" customHeight="1" x14ac:dyDescent="0.25">
      <c r="F91" s="85"/>
      <c r="G91" s="87"/>
    </row>
    <row r="92" spans="6:7" ht="18" customHeight="1" x14ac:dyDescent="0.25">
      <c r="F92" s="85"/>
      <c r="G92" s="87"/>
    </row>
    <row r="93" spans="6:7" ht="18" customHeight="1" x14ac:dyDescent="0.25">
      <c r="F93" s="85"/>
      <c r="G93" s="87"/>
    </row>
    <row r="94" spans="6:7" ht="18" customHeight="1" x14ac:dyDescent="0.25">
      <c r="F94" s="85"/>
      <c r="G94" s="87"/>
    </row>
    <row r="95" spans="6:7" ht="18" customHeight="1" x14ac:dyDescent="0.25">
      <c r="F95" s="85"/>
      <c r="G95" s="87"/>
    </row>
    <row r="97" spans="2:5" x14ac:dyDescent="0.25">
      <c r="B97" s="77"/>
      <c r="E97" s="78"/>
    </row>
    <row r="98" spans="2:5" x14ac:dyDescent="0.25">
      <c r="B98" s="79"/>
      <c r="C98" s="301"/>
      <c r="D98" s="301"/>
      <c r="E98" s="80"/>
    </row>
    <row r="99" spans="2:5" x14ac:dyDescent="0.25">
      <c r="B99" s="79"/>
      <c r="C99" s="302"/>
      <c r="D99" s="302"/>
      <c r="E99" s="80"/>
    </row>
    <row r="100" spans="2:5" x14ac:dyDescent="0.25">
      <c r="B100" s="79"/>
      <c r="C100" s="302"/>
      <c r="D100" s="302"/>
      <c r="E100" s="80"/>
    </row>
    <row r="101" spans="2:5" x14ac:dyDescent="0.25">
      <c r="C101" s="302"/>
      <c r="D101" s="302"/>
    </row>
  </sheetData>
  <mergeCells count="2">
    <mergeCell ref="B1:E1"/>
    <mergeCell ref="B3:F3"/>
  </mergeCells>
  <printOptions horizontalCentered="1"/>
  <pageMargins left="0.7" right="0.7" top="0.75" bottom="0.75" header="0.3" footer="0.3"/>
  <pageSetup scale="56"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7C5F8-1E49-4A67-9D9E-BA73B596F64B}">
  <sheetPr>
    <tabColor theme="5" tint="0.59999389629810485"/>
    <pageSetUpPr fitToPage="1"/>
  </sheetPr>
  <dimension ref="A1:X102"/>
  <sheetViews>
    <sheetView showGridLines="0" zoomScale="80" zoomScaleNormal="80" workbookViewId="0">
      <selection activeCell="A40" sqref="A40:XFD40"/>
    </sheetView>
  </sheetViews>
  <sheetFormatPr defaultColWidth="8.7109375" defaultRowHeight="15" x14ac:dyDescent="0.25"/>
  <cols>
    <col min="1" max="1" width="8.7109375" style="70"/>
    <col min="2" max="2" width="45.7109375" style="88" customWidth="1"/>
    <col min="3" max="4" width="18.7109375" style="299" customWidth="1"/>
    <col min="5" max="5" width="18.7109375" style="88" customWidth="1"/>
    <col min="6" max="6" width="4.7109375" style="70" customWidth="1"/>
    <col min="7" max="7" width="11.7109375" style="70" customWidth="1"/>
    <col min="8" max="9" width="8.7109375" style="389"/>
    <col min="10" max="10" width="25.140625" style="389" customWidth="1"/>
    <col min="11" max="17" width="8.7109375" style="389"/>
    <col min="18" max="18" width="15.7109375" style="389" customWidth="1"/>
    <col min="19" max="19" width="15.140625" style="390" customWidth="1"/>
    <col min="20" max="20" width="53.7109375" style="389" customWidth="1"/>
    <col min="21" max="24" width="8.7109375" style="389"/>
    <col min="25" max="16384" width="8.7109375" style="70"/>
  </cols>
  <sheetData>
    <row r="1" spans="1:24" ht="21" x14ac:dyDescent="0.35">
      <c r="B1" s="476" t="s">
        <v>316</v>
      </c>
      <c r="C1" s="476"/>
      <c r="D1" s="476"/>
      <c r="E1" s="476"/>
    </row>
    <row r="2" spans="1:24" x14ac:dyDescent="0.25">
      <c r="E2" s="89"/>
    </row>
    <row r="3" spans="1:24" ht="42.75" customHeight="1" x14ac:dyDescent="0.4">
      <c r="B3" s="481" t="s">
        <v>192</v>
      </c>
      <c r="C3" s="481"/>
      <c r="D3" s="481"/>
      <c r="E3" s="481"/>
      <c r="F3" s="481"/>
      <c r="G3" s="315"/>
    </row>
    <row r="4" spans="1:24" x14ac:dyDescent="0.25">
      <c r="E4" s="124"/>
    </row>
    <row r="5" spans="1:24" s="81" customFormat="1" ht="57" customHeight="1" x14ac:dyDescent="0.25">
      <c r="B5" s="346" t="s">
        <v>133</v>
      </c>
      <c r="C5" s="347" t="s">
        <v>227</v>
      </c>
      <c r="D5" s="347" t="s">
        <v>228</v>
      </c>
      <c r="E5" s="339" t="s">
        <v>244</v>
      </c>
      <c r="F5" s="72"/>
      <c r="G5" s="86"/>
      <c r="H5" s="391"/>
      <c r="I5" s="389"/>
      <c r="J5" s="389"/>
      <c r="K5" s="389"/>
      <c r="L5" s="389"/>
      <c r="M5" s="389"/>
      <c r="N5" s="389"/>
      <c r="O5" s="389"/>
      <c r="P5" s="389"/>
      <c r="Q5" s="391"/>
      <c r="R5" s="391"/>
      <c r="S5" s="392"/>
      <c r="T5" s="391"/>
      <c r="U5" s="391"/>
      <c r="V5" s="391"/>
      <c r="W5" s="391"/>
      <c r="X5" s="391"/>
    </row>
    <row r="6" spans="1:24" ht="18" customHeight="1" x14ac:dyDescent="0.25">
      <c r="B6" s="316" t="s">
        <v>194</v>
      </c>
      <c r="C6" s="323">
        <v>6425413.1677777776</v>
      </c>
      <c r="D6" s="323">
        <v>43959156.215557776</v>
      </c>
      <c r="E6" s="325">
        <v>-1.923</v>
      </c>
      <c r="F6" s="76"/>
      <c r="G6" s="76"/>
      <c r="T6" s="304"/>
    </row>
    <row r="7" spans="1:24" ht="18" customHeight="1" x14ac:dyDescent="0.25">
      <c r="A7" s="71"/>
      <c r="B7" s="120" t="s">
        <v>195</v>
      </c>
      <c r="C7" s="342">
        <v>562793.63888888899</v>
      </c>
      <c r="D7" s="342">
        <v>6808404.0825127643</v>
      </c>
      <c r="E7" s="326">
        <v>-2.4929999999999999</v>
      </c>
      <c r="F7" s="76"/>
      <c r="G7" s="76"/>
      <c r="T7" s="304"/>
    </row>
    <row r="8" spans="1:24" ht="18" customHeight="1" x14ac:dyDescent="0.25">
      <c r="B8" s="120" t="s">
        <v>134</v>
      </c>
      <c r="C8" s="342"/>
      <c r="D8" s="342"/>
      <c r="E8" s="326"/>
      <c r="F8" s="76"/>
      <c r="G8" s="76"/>
      <c r="T8" s="304"/>
    </row>
    <row r="9" spans="1:24" ht="18" customHeight="1" x14ac:dyDescent="0.25">
      <c r="B9" s="120" t="s">
        <v>245</v>
      </c>
      <c r="C9" s="342">
        <v>289669.00000000006</v>
      </c>
      <c r="D9" s="342">
        <v>323027.96286105691</v>
      </c>
      <c r="E9" s="326">
        <v>-0.109</v>
      </c>
      <c r="F9" s="76"/>
      <c r="G9" s="76"/>
      <c r="T9" s="304"/>
    </row>
    <row r="10" spans="1:24" ht="18" customHeight="1" x14ac:dyDescent="0.25">
      <c r="B10" s="120" t="s">
        <v>136</v>
      </c>
      <c r="C10" s="342"/>
      <c r="D10" s="342"/>
      <c r="E10" s="326"/>
      <c r="F10" s="76"/>
      <c r="G10" s="76"/>
      <c r="T10" s="304"/>
    </row>
    <row r="11" spans="1:24" ht="18" customHeight="1" x14ac:dyDescent="0.25">
      <c r="B11" s="120" t="s">
        <v>137</v>
      </c>
      <c r="C11" s="342">
        <v>105210.84222222221</v>
      </c>
      <c r="D11" s="342">
        <v>1094405.2652515951</v>
      </c>
      <c r="E11" s="326">
        <v>-2.3420000000000001</v>
      </c>
      <c r="F11" s="76"/>
      <c r="G11" s="76"/>
      <c r="T11" s="304"/>
    </row>
    <row r="12" spans="1:24" ht="18" customHeight="1" x14ac:dyDescent="0.25">
      <c r="B12" s="120" t="s">
        <v>138</v>
      </c>
      <c r="C12" s="342">
        <v>1246624.6066666665</v>
      </c>
      <c r="D12" s="342">
        <v>312684.55260744254</v>
      </c>
      <c r="E12" s="326">
        <v>1.383</v>
      </c>
      <c r="F12" s="76"/>
      <c r="G12" s="76"/>
      <c r="T12" s="304"/>
    </row>
    <row r="13" spans="1:24" ht="18" customHeight="1" x14ac:dyDescent="0.25">
      <c r="B13" s="120" t="s">
        <v>139</v>
      </c>
      <c r="C13" s="342">
        <v>458707.45666666672</v>
      </c>
      <c r="D13" s="342">
        <v>195275.74908818546</v>
      </c>
      <c r="E13" s="326">
        <v>0.85399999999999998</v>
      </c>
      <c r="F13" s="76"/>
      <c r="G13" s="76"/>
      <c r="T13" s="304"/>
    </row>
    <row r="14" spans="1:24" ht="18" customHeight="1" x14ac:dyDescent="0.25">
      <c r="B14" s="120" t="s">
        <v>140</v>
      </c>
      <c r="C14" s="342">
        <v>12632.777777777781</v>
      </c>
      <c r="D14" s="342">
        <v>15963.340060173703</v>
      </c>
      <c r="E14" s="326">
        <v>-0.23400000000000001</v>
      </c>
      <c r="F14" s="76"/>
      <c r="G14" s="76"/>
      <c r="T14" s="304"/>
    </row>
    <row r="15" spans="1:24" ht="18" customHeight="1" x14ac:dyDescent="0.25">
      <c r="B15" s="120" t="s">
        <v>141</v>
      </c>
      <c r="C15" s="342">
        <v>534952</v>
      </c>
      <c r="D15" s="342">
        <v>155894.11444662622</v>
      </c>
      <c r="E15" s="326">
        <v>1.2330000000000001</v>
      </c>
      <c r="F15" s="76"/>
      <c r="G15" s="76"/>
      <c r="T15" s="304"/>
    </row>
    <row r="16" spans="1:24" ht="18" customHeight="1" x14ac:dyDescent="0.25">
      <c r="B16" s="120" t="s">
        <v>142</v>
      </c>
      <c r="C16" s="342"/>
      <c r="D16" s="342"/>
      <c r="E16" s="326"/>
      <c r="F16" s="76"/>
      <c r="G16" s="76"/>
      <c r="T16" s="304"/>
    </row>
    <row r="17" spans="2:20" ht="18" customHeight="1" x14ac:dyDescent="0.25">
      <c r="B17" s="120" t="s">
        <v>143</v>
      </c>
      <c r="C17" s="342">
        <v>4198016.2088888893</v>
      </c>
      <c r="D17" s="342">
        <v>3066730.7211150248</v>
      </c>
      <c r="E17" s="326">
        <v>0.314</v>
      </c>
      <c r="F17" s="76"/>
      <c r="G17" s="76"/>
      <c r="T17" s="304"/>
    </row>
    <row r="18" spans="2:20" ht="18" customHeight="1" x14ac:dyDescent="0.25">
      <c r="B18" s="120" t="s">
        <v>246</v>
      </c>
      <c r="C18" s="342"/>
      <c r="D18" s="342"/>
      <c r="E18" s="326"/>
      <c r="F18" s="76"/>
      <c r="G18" s="76"/>
      <c r="T18" s="304"/>
    </row>
    <row r="19" spans="2:20" ht="18" customHeight="1" x14ac:dyDescent="0.25">
      <c r="B19" s="120" t="s">
        <v>144</v>
      </c>
      <c r="C19" s="342">
        <v>59912.625555555562</v>
      </c>
      <c r="D19" s="342">
        <v>247123.26485287718</v>
      </c>
      <c r="E19" s="326">
        <v>-1.417</v>
      </c>
      <c r="F19" s="76"/>
      <c r="G19" s="76"/>
      <c r="T19" s="304"/>
    </row>
    <row r="20" spans="2:20" ht="18" customHeight="1" x14ac:dyDescent="0.25">
      <c r="B20" s="120" t="s">
        <v>197</v>
      </c>
      <c r="C20" s="342">
        <v>450881.88888888893</v>
      </c>
      <c r="D20" s="342">
        <v>217501.42843837265</v>
      </c>
      <c r="E20" s="326">
        <v>0.72899999999999998</v>
      </c>
      <c r="F20" s="76"/>
      <c r="G20" s="76"/>
      <c r="T20" s="304"/>
    </row>
    <row r="21" spans="2:20" ht="18" customHeight="1" x14ac:dyDescent="0.25">
      <c r="B21" s="120" t="s">
        <v>145</v>
      </c>
      <c r="C21" s="342">
        <v>3530.3333333333335</v>
      </c>
      <c r="D21" s="342">
        <v>37389.588944242052</v>
      </c>
      <c r="E21" s="326">
        <v>-2.36</v>
      </c>
      <c r="F21" s="76"/>
      <c r="G21" s="76"/>
      <c r="T21" s="304"/>
    </row>
    <row r="22" spans="2:20" ht="18" customHeight="1" x14ac:dyDescent="0.25">
      <c r="B22" s="120" t="s">
        <v>247</v>
      </c>
      <c r="C22" s="342"/>
      <c r="D22" s="342"/>
      <c r="E22" s="326"/>
      <c r="F22" s="76"/>
      <c r="G22" s="76"/>
      <c r="T22" s="304"/>
    </row>
    <row r="23" spans="2:20" ht="18" customHeight="1" x14ac:dyDescent="0.25">
      <c r="B23" s="120" t="s">
        <v>147</v>
      </c>
      <c r="C23" s="342"/>
      <c r="D23" s="342"/>
      <c r="E23" s="326"/>
      <c r="F23" s="76"/>
      <c r="G23" s="76"/>
      <c r="T23" s="304"/>
    </row>
    <row r="24" spans="2:20" ht="18" customHeight="1" x14ac:dyDescent="0.25">
      <c r="B24" s="120" t="s">
        <v>148</v>
      </c>
      <c r="C24" s="342">
        <v>18338.155555555557</v>
      </c>
      <c r="D24" s="342">
        <v>43466.211636359505</v>
      </c>
      <c r="E24" s="326">
        <v>-0.86299999999999999</v>
      </c>
      <c r="F24" s="76"/>
      <c r="G24" s="76"/>
      <c r="T24" s="304"/>
    </row>
    <row r="25" spans="2:20" ht="18" customHeight="1" x14ac:dyDescent="0.25">
      <c r="B25" s="120" t="s">
        <v>149</v>
      </c>
      <c r="C25" s="342"/>
      <c r="D25" s="342"/>
      <c r="E25" s="326"/>
      <c r="F25" s="76"/>
      <c r="G25" s="76"/>
      <c r="T25" s="304"/>
    </row>
    <row r="26" spans="2:20" ht="18" customHeight="1" x14ac:dyDescent="0.25">
      <c r="B26" s="120" t="s">
        <v>150</v>
      </c>
      <c r="C26" s="342">
        <v>1215174.0933333333</v>
      </c>
      <c r="D26" s="342">
        <v>534666.20281457831</v>
      </c>
      <c r="E26" s="326">
        <v>0.82099999999999995</v>
      </c>
      <c r="F26" s="76"/>
      <c r="G26" s="76"/>
      <c r="T26" s="304"/>
    </row>
    <row r="27" spans="2:20" ht="18" customHeight="1" x14ac:dyDescent="0.25">
      <c r="B27" s="120" t="s">
        <v>151</v>
      </c>
      <c r="C27" s="342"/>
      <c r="D27" s="342"/>
      <c r="E27" s="326"/>
      <c r="F27" s="76"/>
      <c r="G27" s="76"/>
      <c r="T27" s="304"/>
    </row>
    <row r="28" spans="2:20" ht="18" customHeight="1" x14ac:dyDescent="0.25">
      <c r="B28" s="120" t="s">
        <v>152</v>
      </c>
      <c r="C28" s="342">
        <v>476685.22222222219</v>
      </c>
      <c r="D28" s="342">
        <v>303037.43979840359</v>
      </c>
      <c r="E28" s="326">
        <v>0.45300000000000001</v>
      </c>
      <c r="F28" s="76"/>
      <c r="G28" s="76"/>
      <c r="T28" s="304"/>
    </row>
    <row r="29" spans="2:20" ht="18" customHeight="1" x14ac:dyDescent="0.25">
      <c r="B29" s="120" t="s">
        <v>248</v>
      </c>
      <c r="C29" s="342"/>
      <c r="D29" s="342"/>
      <c r="E29" s="326"/>
      <c r="F29" s="76"/>
      <c r="G29" s="76"/>
      <c r="T29" s="304"/>
    </row>
    <row r="30" spans="2:20" ht="18" customHeight="1" x14ac:dyDescent="0.25">
      <c r="B30" s="120" t="s">
        <v>249</v>
      </c>
      <c r="C30" s="342">
        <v>48333333.333333336</v>
      </c>
      <c r="D30" s="342">
        <v>1374543.1945189177</v>
      </c>
      <c r="E30" s="326">
        <v>3.56</v>
      </c>
      <c r="F30" s="76"/>
      <c r="G30" s="76"/>
      <c r="T30" s="304"/>
    </row>
    <row r="31" spans="2:20" ht="18" customHeight="1" x14ac:dyDescent="0.25">
      <c r="B31" s="120" t="s">
        <v>154</v>
      </c>
      <c r="C31" s="342"/>
      <c r="D31" s="342"/>
      <c r="E31" s="326"/>
      <c r="F31" s="76"/>
      <c r="G31" s="76"/>
      <c r="T31" s="304"/>
    </row>
    <row r="32" spans="2:20" ht="18" customHeight="1" x14ac:dyDescent="0.25">
      <c r="B32" s="120" t="s">
        <v>155</v>
      </c>
      <c r="C32" s="342">
        <v>44776.953333333331</v>
      </c>
      <c r="D32" s="342">
        <v>215657.94672738365</v>
      </c>
      <c r="E32" s="326">
        <v>-1.5720000000000001</v>
      </c>
      <c r="F32" s="76"/>
      <c r="G32" s="76"/>
      <c r="T32" s="304"/>
    </row>
    <row r="33" spans="2:20" ht="18" customHeight="1" x14ac:dyDescent="0.25">
      <c r="B33" s="120" t="s">
        <v>199</v>
      </c>
      <c r="C33" s="342">
        <v>13223562.602222223</v>
      </c>
      <c r="D33" s="342">
        <v>8347818.8061198974</v>
      </c>
      <c r="E33" s="326">
        <v>0.46</v>
      </c>
      <c r="F33" s="76"/>
      <c r="G33" s="76"/>
      <c r="T33" s="304"/>
    </row>
    <row r="34" spans="2:20" ht="18" customHeight="1" x14ac:dyDescent="0.25">
      <c r="B34" s="120" t="s">
        <v>156</v>
      </c>
      <c r="C34" s="342">
        <v>754771.1533333332</v>
      </c>
      <c r="D34" s="342">
        <v>302298.39580374269</v>
      </c>
      <c r="E34" s="326">
        <v>0.91500000000000004</v>
      </c>
      <c r="F34" s="76"/>
      <c r="G34" s="76"/>
      <c r="T34" s="304"/>
    </row>
    <row r="35" spans="2:20" ht="18" customHeight="1" x14ac:dyDescent="0.25">
      <c r="B35" s="120" t="s">
        <v>157</v>
      </c>
      <c r="C35" s="342">
        <v>435036.87933097989</v>
      </c>
      <c r="D35" s="342">
        <v>155777.82720731437</v>
      </c>
      <c r="E35" s="326">
        <v>1.0269999999999999</v>
      </c>
      <c r="F35" s="76"/>
      <c r="G35" s="76"/>
      <c r="T35" s="304"/>
    </row>
    <row r="36" spans="2:20" ht="18" customHeight="1" x14ac:dyDescent="0.25">
      <c r="B36" s="120" t="s">
        <v>158</v>
      </c>
      <c r="C36" s="342">
        <v>872798.4444444445</v>
      </c>
      <c r="D36" s="342">
        <v>3903795.8445862052</v>
      </c>
      <c r="E36" s="326">
        <v>-1.498</v>
      </c>
      <c r="F36" s="76"/>
      <c r="G36" s="76"/>
      <c r="T36" s="304"/>
    </row>
    <row r="37" spans="2:20" ht="18" customHeight="1" x14ac:dyDescent="0.25">
      <c r="B37" s="120" t="s">
        <v>159</v>
      </c>
      <c r="C37" s="342">
        <v>576406.14999999991</v>
      </c>
      <c r="D37" s="342">
        <v>37555.225653812755</v>
      </c>
      <c r="E37" s="326">
        <v>2.7309999999999999</v>
      </c>
      <c r="F37" s="76"/>
      <c r="G37" s="76"/>
      <c r="T37" s="304"/>
    </row>
    <row r="38" spans="2:20" ht="18" customHeight="1" x14ac:dyDescent="0.25">
      <c r="B38" s="120" t="s">
        <v>160</v>
      </c>
      <c r="C38" s="342">
        <v>128574.35222222224</v>
      </c>
      <c r="D38" s="342">
        <v>66520.312590979971</v>
      </c>
      <c r="E38" s="326">
        <v>0.65900000000000003</v>
      </c>
      <c r="F38" s="76"/>
      <c r="G38" s="76"/>
      <c r="T38" s="304"/>
    </row>
    <row r="39" spans="2:20" ht="18" customHeight="1" x14ac:dyDescent="0.25">
      <c r="B39" s="120" t="s">
        <v>161</v>
      </c>
      <c r="C39" s="342">
        <v>169525.63111111111</v>
      </c>
      <c r="D39" s="342">
        <v>1508700.7536520311</v>
      </c>
      <c r="E39" s="326">
        <v>-2.1859999999999999</v>
      </c>
      <c r="F39" s="76"/>
      <c r="G39" s="76"/>
      <c r="T39" s="304"/>
    </row>
    <row r="40" spans="2:20" ht="18" customHeight="1" x14ac:dyDescent="0.25">
      <c r="B40" s="120" t="s">
        <v>162</v>
      </c>
      <c r="C40" s="342">
        <v>326.75</v>
      </c>
      <c r="D40" s="342">
        <v>47819.814051909707</v>
      </c>
      <c r="E40" s="326">
        <v>-4.9859999999999998</v>
      </c>
      <c r="F40" s="76"/>
      <c r="G40" s="76"/>
      <c r="T40" s="304"/>
    </row>
    <row r="41" spans="2:20" ht="18" customHeight="1" x14ac:dyDescent="0.25">
      <c r="B41" s="120" t="s">
        <v>250</v>
      </c>
      <c r="C41" s="342">
        <v>2773313.1466666665</v>
      </c>
      <c r="D41" s="342">
        <v>54600480.730082378</v>
      </c>
      <c r="E41" s="326">
        <v>-2.98</v>
      </c>
      <c r="F41" s="76"/>
      <c r="G41" s="76"/>
      <c r="T41" s="304"/>
    </row>
    <row r="42" spans="2:20" ht="18" customHeight="1" x14ac:dyDescent="0.25">
      <c r="B42" s="120" t="s">
        <v>164</v>
      </c>
      <c r="C42" s="342">
        <v>99121.871111111046</v>
      </c>
      <c r="D42" s="342">
        <v>357576.78216985933</v>
      </c>
      <c r="E42" s="326">
        <v>-1.2829999999999999</v>
      </c>
      <c r="F42" s="76"/>
      <c r="G42" s="76"/>
      <c r="T42" s="304"/>
    </row>
    <row r="43" spans="2:20" ht="18" customHeight="1" x14ac:dyDescent="0.25">
      <c r="B43" s="120" t="s">
        <v>165</v>
      </c>
      <c r="C43" s="342"/>
      <c r="D43" s="342"/>
      <c r="E43" s="326"/>
      <c r="F43" s="76"/>
      <c r="G43" s="76"/>
      <c r="T43" s="304"/>
    </row>
    <row r="44" spans="2:20" ht="18" customHeight="1" x14ac:dyDescent="0.25">
      <c r="B44" s="120" t="s">
        <v>166</v>
      </c>
      <c r="C44" s="342">
        <v>1551864.5255555555</v>
      </c>
      <c r="D44" s="342">
        <v>191179.42914936136</v>
      </c>
      <c r="E44" s="326">
        <v>2.0939999999999999</v>
      </c>
      <c r="F44" s="76"/>
      <c r="G44" s="76"/>
      <c r="T44" s="304"/>
    </row>
    <row r="45" spans="2:20" ht="18" customHeight="1" x14ac:dyDescent="0.25">
      <c r="B45" s="120" t="s">
        <v>167</v>
      </c>
      <c r="C45" s="342">
        <v>48578.403333333343</v>
      </c>
      <c r="D45" s="342">
        <v>76951.78495290257</v>
      </c>
      <c r="E45" s="326">
        <v>-0.46</v>
      </c>
      <c r="F45" s="76"/>
      <c r="G45" s="76"/>
      <c r="T45" s="304"/>
    </row>
    <row r="46" spans="2:20" ht="18" customHeight="1" x14ac:dyDescent="0.25">
      <c r="B46" s="120" t="s">
        <v>251</v>
      </c>
      <c r="C46" s="342">
        <v>330688.24201756378</v>
      </c>
      <c r="D46" s="342">
        <v>280949.81653043366</v>
      </c>
      <c r="E46" s="326">
        <v>0.16300000000000001</v>
      </c>
      <c r="F46" s="76"/>
      <c r="G46" s="76"/>
      <c r="T46" s="304"/>
    </row>
    <row r="47" spans="2:20" ht="18" customHeight="1" x14ac:dyDescent="0.25">
      <c r="B47" s="120" t="s">
        <v>169</v>
      </c>
      <c r="C47" s="342">
        <v>32299.170000000006</v>
      </c>
      <c r="D47" s="342">
        <v>75719.939951254477</v>
      </c>
      <c r="E47" s="326">
        <v>-0.85199999999999998</v>
      </c>
      <c r="F47" s="76"/>
      <c r="G47" s="76"/>
      <c r="T47" s="304"/>
    </row>
    <row r="48" spans="2:20" ht="18" customHeight="1" x14ac:dyDescent="0.25">
      <c r="B48" s="120" t="s">
        <v>252</v>
      </c>
      <c r="C48" s="342">
        <v>1137358.7800000003</v>
      </c>
      <c r="D48" s="342">
        <v>143662.09702330173</v>
      </c>
      <c r="E48" s="326">
        <v>2.069</v>
      </c>
      <c r="F48" s="76"/>
      <c r="G48" s="76"/>
      <c r="T48" s="304"/>
    </row>
    <row r="49" spans="2:20" ht="18" customHeight="1" x14ac:dyDescent="0.25">
      <c r="B49" s="120" t="s">
        <v>171</v>
      </c>
      <c r="C49" s="342">
        <v>1544079.9922222225</v>
      </c>
      <c r="D49" s="342">
        <v>212763.99307516785</v>
      </c>
      <c r="E49" s="326">
        <v>1.982</v>
      </c>
      <c r="F49" s="76"/>
      <c r="G49" s="76"/>
      <c r="T49" s="304"/>
    </row>
    <row r="50" spans="2:20" ht="18" customHeight="1" x14ac:dyDescent="0.25">
      <c r="B50" s="120" t="s">
        <v>172</v>
      </c>
      <c r="C50" s="342">
        <v>89878.207777777789</v>
      </c>
      <c r="D50" s="342">
        <v>79158.764022572592</v>
      </c>
      <c r="E50" s="326">
        <v>0.127</v>
      </c>
      <c r="F50" s="76"/>
      <c r="G50" s="76"/>
      <c r="T50" s="304"/>
    </row>
    <row r="51" spans="2:20" ht="18" customHeight="1" x14ac:dyDescent="0.25">
      <c r="B51" s="120" t="s">
        <v>253</v>
      </c>
      <c r="C51" s="342">
        <v>252276.55555555556</v>
      </c>
      <c r="D51" s="342">
        <v>1248285.050180577</v>
      </c>
      <c r="E51" s="326">
        <v>-1.599</v>
      </c>
      <c r="F51" s="76"/>
      <c r="G51" s="76"/>
      <c r="T51" s="304"/>
    </row>
    <row r="52" spans="2:20" ht="18" customHeight="1" x14ac:dyDescent="0.25">
      <c r="B52" s="120" t="s">
        <v>174</v>
      </c>
      <c r="C52" s="342">
        <v>434042.35444444447</v>
      </c>
      <c r="D52" s="342">
        <v>609806.76007927163</v>
      </c>
      <c r="E52" s="326">
        <v>-0.34</v>
      </c>
      <c r="F52" s="76"/>
      <c r="G52" s="76"/>
      <c r="T52" s="304"/>
    </row>
    <row r="53" spans="2:20" ht="18" customHeight="1" x14ac:dyDescent="0.25">
      <c r="B53" s="120" t="s">
        <v>175</v>
      </c>
      <c r="C53" s="342">
        <v>73172.612222222233</v>
      </c>
      <c r="D53" s="342">
        <v>24725.156348470198</v>
      </c>
      <c r="E53" s="326">
        <v>1.085</v>
      </c>
      <c r="F53" s="76"/>
      <c r="G53" s="76"/>
      <c r="T53" s="304"/>
    </row>
    <row r="54" spans="2:20" ht="18" customHeight="1" x14ac:dyDescent="0.25">
      <c r="B54" s="120" t="s">
        <v>176</v>
      </c>
      <c r="C54" s="342">
        <v>151329.21888888889</v>
      </c>
      <c r="D54" s="342">
        <v>88984.101686971408</v>
      </c>
      <c r="E54" s="326">
        <v>0.53100000000000003</v>
      </c>
      <c r="F54" s="76"/>
      <c r="G54" s="76"/>
      <c r="T54" s="304"/>
    </row>
    <row r="55" spans="2:20" ht="18" customHeight="1" x14ac:dyDescent="0.25">
      <c r="B55" s="120" t="s">
        <v>177</v>
      </c>
      <c r="C55" s="342"/>
      <c r="D55" s="342"/>
      <c r="E55" s="326"/>
      <c r="F55" s="76"/>
      <c r="G55" s="76"/>
      <c r="T55" s="304"/>
    </row>
    <row r="56" spans="2:20" ht="18" customHeight="1" x14ac:dyDescent="0.25">
      <c r="B56" s="120" t="s">
        <v>178</v>
      </c>
      <c r="C56" s="342"/>
      <c r="D56" s="342"/>
      <c r="E56" s="326"/>
      <c r="F56" s="76"/>
      <c r="G56" s="76"/>
      <c r="T56" s="304"/>
    </row>
    <row r="57" spans="2:20" ht="18" customHeight="1" x14ac:dyDescent="0.25">
      <c r="B57" s="368" t="s">
        <v>179</v>
      </c>
      <c r="C57" s="379"/>
      <c r="D57" s="379"/>
      <c r="E57" s="326"/>
      <c r="F57" s="76"/>
      <c r="G57" s="76"/>
      <c r="T57" s="304"/>
    </row>
    <row r="58" spans="2:20" ht="18" customHeight="1" x14ac:dyDescent="0.25">
      <c r="B58" s="120" t="s">
        <v>254</v>
      </c>
      <c r="C58" s="342">
        <v>30955856.211111113</v>
      </c>
      <c r="D58" s="342">
        <v>22613841.995183788</v>
      </c>
      <c r="E58" s="326">
        <v>0.314</v>
      </c>
      <c r="F58" s="76"/>
      <c r="G58" s="76"/>
      <c r="T58" s="304"/>
    </row>
    <row r="59" spans="2:20" ht="18" customHeight="1" x14ac:dyDescent="0.25">
      <c r="B59" s="120" t="s">
        <v>180</v>
      </c>
      <c r="C59" s="342">
        <v>8327.8755555555563</v>
      </c>
      <c r="D59" s="342">
        <v>22300.48413464622</v>
      </c>
      <c r="E59" s="326">
        <v>-0.98499999999999999</v>
      </c>
      <c r="F59" s="76"/>
      <c r="G59" s="76"/>
      <c r="T59" s="304"/>
    </row>
    <row r="60" spans="2:20" ht="18" customHeight="1" x14ac:dyDescent="0.25">
      <c r="B60" s="120" t="s">
        <v>181</v>
      </c>
      <c r="C60" s="342">
        <v>191431.84555555554</v>
      </c>
      <c r="D60" s="342">
        <v>71274.017309345232</v>
      </c>
      <c r="E60" s="326">
        <v>0.98799999999999999</v>
      </c>
      <c r="F60" s="76"/>
      <c r="G60" s="76"/>
      <c r="T60" s="304"/>
    </row>
    <row r="61" spans="2:20" ht="18" customHeight="1" x14ac:dyDescent="0.25">
      <c r="B61" s="120" t="s">
        <v>182</v>
      </c>
      <c r="C61" s="342">
        <v>163414.89333333334</v>
      </c>
      <c r="D61" s="342">
        <v>366607.69477189559</v>
      </c>
      <c r="E61" s="326">
        <v>-0.80800000000000005</v>
      </c>
      <c r="F61" s="76"/>
      <c r="G61" s="76"/>
      <c r="T61" s="304"/>
    </row>
    <row r="62" spans="2:20" ht="18" customHeight="1" x14ac:dyDescent="0.25">
      <c r="B62" s="120" t="s">
        <v>183</v>
      </c>
      <c r="C62" s="342">
        <v>6895.9611111111108</v>
      </c>
      <c r="D62" s="342">
        <v>55976.720223300006</v>
      </c>
      <c r="E62" s="326">
        <v>-2.0939999999999999</v>
      </c>
      <c r="F62" s="76"/>
      <c r="G62" s="76"/>
      <c r="T62" s="304"/>
    </row>
    <row r="63" spans="2:20" ht="18" customHeight="1" x14ac:dyDescent="0.25">
      <c r="B63" s="121" t="s">
        <v>184</v>
      </c>
      <c r="C63" s="343">
        <v>1649408.0000000002</v>
      </c>
      <c r="D63" s="343">
        <v>304043.78317447577</v>
      </c>
      <c r="E63" s="327">
        <v>1.6910000000000001</v>
      </c>
      <c r="F63" s="76"/>
      <c r="G63" s="76"/>
      <c r="T63" s="304"/>
    </row>
    <row r="64" spans="2:20" ht="18" customHeight="1" x14ac:dyDescent="0.25">
      <c r="C64" s="300"/>
      <c r="D64" s="300"/>
      <c r="E64" s="89"/>
      <c r="F64" s="76"/>
      <c r="G64" s="76"/>
    </row>
    <row r="65" spans="2:7" ht="18" customHeight="1" x14ac:dyDescent="0.3">
      <c r="B65" s="360" t="s">
        <v>37</v>
      </c>
      <c r="C65" s="361">
        <f>AVERAGE(C6:C63)</f>
        <v>2774795.2757629724</v>
      </c>
      <c r="D65" s="361">
        <f>AVERAGE(D6:D63)</f>
        <v>3515897.8036579015</v>
      </c>
      <c r="E65" s="362">
        <f>AVERAGE(E6:E63)</f>
        <v>-0.16365909090909089</v>
      </c>
      <c r="F65" s="76"/>
      <c r="G65" s="76"/>
    </row>
    <row r="66" spans="2:7" ht="18" customHeight="1" x14ac:dyDescent="0.3">
      <c r="B66" s="363" t="s">
        <v>185</v>
      </c>
      <c r="C66" s="364">
        <f>MEDIAN(C6:C63)</f>
        <v>382365.29823100416</v>
      </c>
      <c r="D66" s="364">
        <f>MEDIAN(D6:D63)</f>
        <v>232312.3466456249</v>
      </c>
      <c r="E66" s="365">
        <f>MEDIAN(E6:E63)</f>
        <v>0.14500000000000002</v>
      </c>
      <c r="F66" s="76"/>
      <c r="G66" s="76"/>
    </row>
    <row r="67" spans="2:7" ht="18" hidden="1" customHeight="1" x14ac:dyDescent="0.3">
      <c r="B67" s="317" t="s">
        <v>186</v>
      </c>
      <c r="C67" s="300"/>
      <c r="D67" s="300"/>
      <c r="E67" s="319">
        <f>MAX(E6:E63)</f>
        <v>3.56</v>
      </c>
      <c r="F67" s="76"/>
      <c r="G67" s="76"/>
    </row>
    <row r="68" spans="2:7" ht="18" hidden="1" customHeight="1" x14ac:dyDescent="0.3">
      <c r="B68" s="317" t="s">
        <v>187</v>
      </c>
      <c r="C68" s="300"/>
      <c r="D68" s="300"/>
      <c r="E68" s="319">
        <f>MIN(E6:E63)</f>
        <v>-4.9859999999999998</v>
      </c>
      <c r="F68" s="76"/>
      <c r="G68" s="76"/>
    </row>
    <row r="69" spans="2:7" ht="18" customHeight="1" x14ac:dyDescent="0.25">
      <c r="C69" s="300"/>
      <c r="D69" s="300"/>
      <c r="F69" s="76"/>
      <c r="G69" s="76"/>
    </row>
    <row r="70" spans="2:7" ht="18" customHeight="1" x14ac:dyDescent="0.25">
      <c r="C70" s="301"/>
      <c r="D70" s="301"/>
      <c r="F70" s="76"/>
      <c r="G70" s="76"/>
    </row>
    <row r="71" spans="2:7" ht="18" customHeight="1" x14ac:dyDescent="0.25">
      <c r="C71" s="302"/>
      <c r="D71" s="302"/>
      <c r="F71" s="76"/>
      <c r="G71" s="76"/>
    </row>
    <row r="72" spans="2:7" ht="18" customHeight="1" x14ac:dyDescent="0.25">
      <c r="C72" s="302"/>
      <c r="D72" s="302"/>
      <c r="F72" s="76"/>
      <c r="G72" s="76"/>
    </row>
    <row r="73" spans="2:7" ht="18" customHeight="1" x14ac:dyDescent="0.25">
      <c r="C73" s="302"/>
      <c r="D73" s="302"/>
      <c r="F73" s="76"/>
      <c r="G73" s="76"/>
    </row>
    <row r="74" spans="2:7" ht="18" customHeight="1" x14ac:dyDescent="0.25">
      <c r="F74" s="76"/>
      <c r="G74" s="76"/>
    </row>
    <row r="75" spans="2:7" ht="18" customHeight="1" x14ac:dyDescent="0.25">
      <c r="F75" s="76"/>
      <c r="G75" s="76"/>
    </row>
    <row r="76" spans="2:7" ht="18" customHeight="1" x14ac:dyDescent="0.25">
      <c r="F76" s="76"/>
      <c r="G76" s="76"/>
    </row>
    <row r="77" spans="2:7" ht="18" customHeight="1" x14ac:dyDescent="0.25">
      <c r="F77" s="76"/>
      <c r="G77" s="76"/>
    </row>
    <row r="78" spans="2:7" ht="18" customHeight="1" x14ac:dyDescent="0.25">
      <c r="F78" s="76"/>
      <c r="G78" s="76"/>
    </row>
    <row r="79" spans="2:7" ht="18" customHeight="1" x14ac:dyDescent="0.25">
      <c r="F79" s="76"/>
      <c r="G79" s="76"/>
    </row>
    <row r="80" spans="2:7" ht="18" customHeight="1" x14ac:dyDescent="0.25">
      <c r="F80" s="76"/>
      <c r="G80" s="76"/>
    </row>
    <row r="81" spans="2:7" ht="18" customHeight="1" x14ac:dyDescent="0.25">
      <c r="F81" s="76"/>
      <c r="G81" s="76"/>
    </row>
    <row r="82" spans="2:7" ht="18" customHeight="1" x14ac:dyDescent="0.25">
      <c r="F82" s="76"/>
      <c r="G82" s="76"/>
    </row>
    <row r="83" spans="2:7" ht="18" customHeight="1" x14ac:dyDescent="0.25">
      <c r="F83" s="76"/>
      <c r="G83" s="76"/>
    </row>
    <row r="84" spans="2:7" ht="18" customHeight="1" x14ac:dyDescent="0.25">
      <c r="F84" s="76"/>
      <c r="G84" s="76"/>
    </row>
    <row r="85" spans="2:7" ht="18" customHeight="1" x14ac:dyDescent="0.25">
      <c r="F85" s="76"/>
      <c r="G85" s="76"/>
    </row>
    <row r="86" spans="2:7" ht="18" customHeight="1" x14ac:dyDescent="0.25">
      <c r="F86" s="76"/>
      <c r="G86" s="76"/>
    </row>
    <row r="87" spans="2:7" ht="18" customHeight="1" x14ac:dyDescent="0.25">
      <c r="F87" s="76"/>
      <c r="G87" s="76"/>
    </row>
    <row r="88" spans="2:7" ht="18" customHeight="1" x14ac:dyDescent="0.25">
      <c r="F88" s="76"/>
      <c r="G88" s="76"/>
    </row>
    <row r="89" spans="2:7" x14ac:dyDescent="0.25">
      <c r="F89" s="76"/>
      <c r="G89" s="76"/>
    </row>
    <row r="90" spans="2:7" x14ac:dyDescent="0.25">
      <c r="F90" s="76"/>
      <c r="G90" s="76"/>
    </row>
    <row r="92" spans="2:7" x14ac:dyDescent="0.25">
      <c r="B92" s="91"/>
      <c r="E92" s="92"/>
    </row>
    <row r="93" spans="2:7" x14ac:dyDescent="0.25">
      <c r="B93" s="93"/>
      <c r="E93" s="94"/>
    </row>
    <row r="94" spans="2:7" x14ac:dyDescent="0.25">
      <c r="B94" s="93"/>
      <c r="E94" s="94"/>
    </row>
    <row r="95" spans="2:7" x14ac:dyDescent="0.25">
      <c r="B95" s="93"/>
      <c r="E95" s="94"/>
    </row>
    <row r="99" spans="3:4" x14ac:dyDescent="0.25">
      <c r="C99" s="301"/>
      <c r="D99" s="301"/>
    </row>
    <row r="100" spans="3:4" x14ac:dyDescent="0.25">
      <c r="C100" s="302"/>
      <c r="D100" s="302"/>
    </row>
    <row r="101" spans="3:4" x14ac:dyDescent="0.25">
      <c r="C101" s="302"/>
      <c r="D101" s="302"/>
    </row>
    <row r="102" spans="3:4" x14ac:dyDescent="0.25">
      <c r="C102" s="302"/>
      <c r="D102" s="302"/>
    </row>
  </sheetData>
  <mergeCells count="2">
    <mergeCell ref="B1:E1"/>
    <mergeCell ref="B3:F3"/>
  </mergeCells>
  <printOptions horizontalCentered="1"/>
  <pageMargins left="0.7" right="0.7" top="0.75" bottom="0.75" header="0.3" footer="0.3"/>
  <pageSetup scale="56" orientation="portrait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71D02-CEBA-42B8-AB20-29AFA3FC508E}">
  <sheetPr>
    <tabColor theme="5" tint="0.59999389629810485"/>
    <pageSetUpPr fitToPage="1"/>
  </sheetPr>
  <dimension ref="A1:X97"/>
  <sheetViews>
    <sheetView showGridLines="0" topLeftCell="A58" zoomScale="80" zoomScaleNormal="80" workbookViewId="0">
      <selection activeCell="F45" sqref="F45"/>
    </sheetView>
  </sheetViews>
  <sheetFormatPr defaultColWidth="8.7109375" defaultRowHeight="15" x14ac:dyDescent="0.25"/>
  <cols>
    <col min="1" max="1" width="8.7109375" style="88"/>
    <col min="2" max="2" width="45.7109375" style="88" customWidth="1"/>
    <col min="3" max="4" width="18.7109375" style="299" customWidth="1"/>
    <col min="5" max="5" width="18.7109375" style="88" customWidth="1"/>
    <col min="6" max="6" width="4.7109375" style="88" customWidth="1"/>
    <col min="7" max="7" width="11.28515625" style="399" customWidth="1"/>
    <col min="8" max="9" width="8.7109375" style="389"/>
    <col min="10" max="10" width="24.5703125" style="389" customWidth="1"/>
    <col min="11" max="17" width="8.7109375" style="389"/>
    <col min="18" max="18" width="15.7109375" style="389" customWidth="1"/>
    <col min="19" max="19" width="15.140625" style="390" customWidth="1"/>
    <col min="20" max="20" width="53.7109375" style="389" customWidth="1"/>
    <col min="21" max="24" width="8.7109375" style="389"/>
    <col min="25" max="16384" width="8.7109375" style="70"/>
  </cols>
  <sheetData>
    <row r="1" spans="1:24" ht="21" x14ac:dyDescent="0.35">
      <c r="B1" s="476" t="s">
        <v>317</v>
      </c>
      <c r="C1" s="476"/>
      <c r="D1" s="476"/>
      <c r="E1" s="476"/>
    </row>
    <row r="2" spans="1:24" x14ac:dyDescent="0.25">
      <c r="E2" s="89"/>
    </row>
    <row r="3" spans="1:24" ht="30.75" customHeight="1" x14ac:dyDescent="0.4">
      <c r="B3" s="481" t="s">
        <v>190</v>
      </c>
      <c r="C3" s="481"/>
      <c r="D3" s="481"/>
      <c r="E3" s="481"/>
      <c r="F3" s="481"/>
      <c r="G3" s="400"/>
    </row>
    <row r="4" spans="1:24" x14ac:dyDescent="0.25">
      <c r="E4" s="124"/>
    </row>
    <row r="5" spans="1:24" s="81" customFormat="1" ht="57" customHeight="1" x14ac:dyDescent="0.25">
      <c r="A5" s="84"/>
      <c r="B5" s="346" t="s">
        <v>133</v>
      </c>
      <c r="C5" s="347" t="s">
        <v>227</v>
      </c>
      <c r="D5" s="347" t="s">
        <v>228</v>
      </c>
      <c r="E5" s="339" t="s">
        <v>244</v>
      </c>
      <c r="F5" s="72"/>
      <c r="G5" s="397"/>
      <c r="H5" s="391"/>
      <c r="I5" s="389"/>
      <c r="J5" s="389"/>
      <c r="K5" s="389"/>
      <c r="L5" s="389"/>
      <c r="M5" s="389"/>
      <c r="N5" s="389"/>
      <c r="O5" s="389"/>
      <c r="P5" s="389"/>
      <c r="Q5" s="391"/>
      <c r="R5" s="391"/>
      <c r="S5" s="392"/>
      <c r="T5" s="391"/>
      <c r="U5" s="391"/>
      <c r="V5" s="391"/>
      <c r="W5" s="391"/>
      <c r="X5" s="391"/>
    </row>
    <row r="6" spans="1:24" ht="18" customHeight="1" x14ac:dyDescent="0.25">
      <c r="B6" s="316" t="s">
        <v>194</v>
      </c>
      <c r="C6" s="323">
        <v>26542966.865555555</v>
      </c>
      <c r="D6" s="323">
        <v>28782420.77754429</v>
      </c>
      <c r="E6" s="325">
        <v>-8.1000000000000003E-2</v>
      </c>
      <c r="F6" s="90"/>
      <c r="G6" s="90"/>
      <c r="T6" s="304"/>
    </row>
    <row r="7" spans="1:24" ht="18" customHeight="1" x14ac:dyDescent="0.25">
      <c r="B7" s="120" t="s">
        <v>195</v>
      </c>
      <c r="C7" s="342">
        <v>367999.99111111113</v>
      </c>
      <c r="D7" s="342">
        <v>492297.35500237223</v>
      </c>
      <c r="E7" s="326">
        <v>-0.29099999999999998</v>
      </c>
      <c r="F7" s="90"/>
      <c r="G7" s="90"/>
      <c r="T7" s="304"/>
    </row>
    <row r="8" spans="1:24" ht="18" customHeight="1" x14ac:dyDescent="0.25">
      <c r="B8" s="120" t="s">
        <v>134</v>
      </c>
      <c r="C8" s="342">
        <v>12798.555555555557</v>
      </c>
      <c r="D8" s="342">
        <v>5739.271680414111</v>
      </c>
      <c r="E8" s="326">
        <v>0.80200000000000005</v>
      </c>
      <c r="F8" s="90"/>
      <c r="G8" s="90"/>
      <c r="T8" s="304"/>
    </row>
    <row r="9" spans="1:24" ht="18" customHeight="1" x14ac:dyDescent="0.25">
      <c r="B9" s="120" t="s">
        <v>245</v>
      </c>
      <c r="C9" s="342">
        <v>1033050.1111111109</v>
      </c>
      <c r="D9" s="342">
        <v>973863.33262293832</v>
      </c>
      <c r="E9" s="326">
        <v>5.8999999999999997E-2</v>
      </c>
      <c r="F9" s="90"/>
      <c r="G9" s="90"/>
      <c r="T9" s="304"/>
    </row>
    <row r="10" spans="1:24" ht="18" customHeight="1" x14ac:dyDescent="0.25">
      <c r="B10" s="120" t="s">
        <v>136</v>
      </c>
      <c r="C10" s="342">
        <v>1010472.7488888883</v>
      </c>
      <c r="D10" s="342">
        <v>845707.5113244236</v>
      </c>
      <c r="E10" s="326">
        <v>0.17799999999999999</v>
      </c>
      <c r="F10" s="90"/>
      <c r="G10" s="90"/>
      <c r="T10" s="304"/>
    </row>
    <row r="11" spans="1:24" ht="18" customHeight="1" x14ac:dyDescent="0.25">
      <c r="B11" s="120" t="s">
        <v>137</v>
      </c>
      <c r="C11" s="342">
        <v>1786555.7555555559</v>
      </c>
      <c r="D11" s="342">
        <v>2264354.2237892002</v>
      </c>
      <c r="E11" s="326">
        <v>-0.23699999999999999</v>
      </c>
      <c r="F11" s="90"/>
      <c r="G11" s="90"/>
      <c r="T11" s="304"/>
    </row>
    <row r="12" spans="1:24" ht="18" customHeight="1" x14ac:dyDescent="0.25">
      <c r="B12" s="120" t="s">
        <v>138</v>
      </c>
      <c r="C12" s="342">
        <v>1202693.3544444446</v>
      </c>
      <c r="D12" s="342">
        <v>1057136.1470913531</v>
      </c>
      <c r="E12" s="326">
        <v>0.129</v>
      </c>
      <c r="F12" s="90"/>
      <c r="G12" s="90"/>
      <c r="T12" s="304"/>
    </row>
    <row r="13" spans="1:24" ht="18" customHeight="1" x14ac:dyDescent="0.25">
      <c r="B13" s="120" t="s">
        <v>139</v>
      </c>
      <c r="C13" s="342">
        <v>147263.7644444445</v>
      </c>
      <c r="D13" s="342">
        <v>116772.23111977092</v>
      </c>
      <c r="E13" s="326">
        <v>0.23200000000000001</v>
      </c>
      <c r="F13" s="90"/>
      <c r="G13" s="90"/>
      <c r="T13" s="304"/>
    </row>
    <row r="14" spans="1:24" ht="18" customHeight="1" x14ac:dyDescent="0.25">
      <c r="B14" s="120" t="s">
        <v>140</v>
      </c>
      <c r="C14" s="342">
        <v>3102.3466666666668</v>
      </c>
      <c r="D14" s="342">
        <v>4812.2214353096506</v>
      </c>
      <c r="E14" s="326">
        <v>-0.439</v>
      </c>
      <c r="F14" s="90"/>
      <c r="G14" s="90"/>
      <c r="T14" s="304"/>
    </row>
    <row r="15" spans="1:24" ht="18" customHeight="1" x14ac:dyDescent="0.25">
      <c r="B15" s="120" t="s">
        <v>141</v>
      </c>
      <c r="C15" s="342">
        <v>62734.555555555555</v>
      </c>
      <c r="D15" s="342">
        <v>16675.030503795326</v>
      </c>
      <c r="E15" s="326">
        <v>1.325</v>
      </c>
      <c r="F15" s="90"/>
      <c r="G15" s="90"/>
      <c r="T15" s="304"/>
    </row>
    <row r="16" spans="1:24" ht="18" customHeight="1" x14ac:dyDescent="0.25">
      <c r="B16" s="120" t="s">
        <v>142</v>
      </c>
      <c r="C16" s="342">
        <v>228857.42333333334</v>
      </c>
      <c r="D16" s="342">
        <v>192500.58720208623</v>
      </c>
      <c r="E16" s="326">
        <v>0.17299999999999999</v>
      </c>
      <c r="F16" s="90"/>
      <c r="G16" s="90"/>
      <c r="T16" s="304"/>
    </row>
    <row r="17" spans="1:20" ht="18" customHeight="1" x14ac:dyDescent="0.25">
      <c r="B17" s="120" t="s">
        <v>143</v>
      </c>
      <c r="C17" s="342">
        <v>4198016.2088888893</v>
      </c>
      <c r="D17" s="342">
        <v>4980907.3960898649</v>
      </c>
      <c r="E17" s="326">
        <v>-0.17100000000000001</v>
      </c>
      <c r="F17" s="90"/>
      <c r="G17" s="90"/>
      <c r="T17" s="304"/>
    </row>
    <row r="18" spans="1:20" ht="18" customHeight="1" x14ac:dyDescent="0.25">
      <c r="B18" s="120" t="s">
        <v>246</v>
      </c>
      <c r="C18" s="342">
        <v>3065396.9533333336</v>
      </c>
      <c r="D18" s="342">
        <v>1984123.1384613218</v>
      </c>
      <c r="E18" s="326">
        <v>0.435</v>
      </c>
      <c r="F18" s="90"/>
      <c r="G18" s="90"/>
      <c r="T18" s="304"/>
    </row>
    <row r="19" spans="1:20" ht="18" customHeight="1" x14ac:dyDescent="0.25">
      <c r="B19" s="120" t="s">
        <v>144</v>
      </c>
      <c r="C19" s="342">
        <v>1105342.1844444445</v>
      </c>
      <c r="D19" s="342">
        <v>2243764.3218080625</v>
      </c>
      <c r="E19" s="326">
        <v>-0.70799999999999996</v>
      </c>
      <c r="F19" s="90"/>
      <c r="G19" s="90"/>
      <c r="T19" s="304"/>
    </row>
    <row r="20" spans="1:20" ht="18" customHeight="1" x14ac:dyDescent="0.25">
      <c r="B20" s="120" t="s">
        <v>197</v>
      </c>
      <c r="C20" s="342">
        <v>2535645.21</v>
      </c>
      <c r="D20" s="342">
        <v>3855297.302714461</v>
      </c>
      <c r="E20" s="326">
        <v>-0.41899999999999998</v>
      </c>
      <c r="F20" s="90"/>
      <c r="G20" s="90"/>
      <c r="T20" s="304"/>
    </row>
    <row r="21" spans="1:20" ht="18" customHeight="1" x14ac:dyDescent="0.25">
      <c r="B21" s="120" t="s">
        <v>145</v>
      </c>
      <c r="C21" s="342">
        <v>556460.56555555563</v>
      </c>
      <c r="D21" s="342">
        <v>514191.77895262587</v>
      </c>
      <c r="E21" s="326">
        <v>7.9000000000000001E-2</v>
      </c>
      <c r="F21" s="90"/>
      <c r="G21" s="90"/>
      <c r="T21" s="304"/>
    </row>
    <row r="22" spans="1:20" ht="18" customHeight="1" x14ac:dyDescent="0.25">
      <c r="B22" s="120" t="s">
        <v>247</v>
      </c>
      <c r="C22" s="342">
        <v>35556.219999999994</v>
      </c>
      <c r="D22" s="342">
        <v>42271.584782910955</v>
      </c>
      <c r="E22" s="326">
        <v>-0.17299999999999999</v>
      </c>
      <c r="F22" s="90"/>
      <c r="G22" s="90"/>
      <c r="T22" s="304"/>
    </row>
    <row r="23" spans="1:20" ht="18" customHeight="1" x14ac:dyDescent="0.25">
      <c r="B23" s="120" t="s">
        <v>147</v>
      </c>
      <c r="C23" s="342">
        <v>909018.77666666661</v>
      </c>
      <c r="D23" s="342">
        <v>1017766.4500058589</v>
      </c>
      <c r="E23" s="326">
        <v>-0.113</v>
      </c>
      <c r="F23" s="90"/>
      <c r="G23" s="90"/>
      <c r="T23" s="304"/>
    </row>
    <row r="24" spans="1:20" ht="18" customHeight="1" x14ac:dyDescent="0.25">
      <c r="B24" s="120" t="s">
        <v>148</v>
      </c>
      <c r="C24" s="342">
        <v>401304.10333333333</v>
      </c>
      <c r="D24" s="342">
        <v>448415.16116446187</v>
      </c>
      <c r="E24" s="326">
        <v>-0.111</v>
      </c>
      <c r="F24" s="90"/>
      <c r="G24" s="90"/>
      <c r="T24" s="304"/>
    </row>
    <row r="25" spans="1:20" ht="18" customHeight="1" x14ac:dyDescent="0.25">
      <c r="B25" s="120" t="s">
        <v>149</v>
      </c>
      <c r="C25" s="342">
        <v>51726.653333333328</v>
      </c>
      <c r="D25" s="342">
        <v>53195.467057563117</v>
      </c>
      <c r="E25" s="326">
        <v>-2.8000000000000001E-2</v>
      </c>
      <c r="F25" s="90"/>
      <c r="G25" s="90"/>
      <c r="T25" s="304"/>
    </row>
    <row r="26" spans="1:20" ht="18" customHeight="1" x14ac:dyDescent="0.25">
      <c r="B26" s="120" t="s">
        <v>150</v>
      </c>
      <c r="C26" s="342">
        <v>1941817.9344444445</v>
      </c>
      <c r="D26" s="342">
        <v>1205174.7942609582</v>
      </c>
      <c r="E26" s="326">
        <v>0.47699999999999998</v>
      </c>
      <c r="F26" s="90"/>
      <c r="G26" s="90"/>
      <c r="T26" s="304"/>
    </row>
    <row r="27" spans="1:20" ht="18" customHeight="1" x14ac:dyDescent="0.25">
      <c r="B27" s="120" t="s">
        <v>151</v>
      </c>
      <c r="C27" s="342">
        <v>311967.13444444438</v>
      </c>
      <c r="D27" s="342">
        <v>262669.82991527952</v>
      </c>
      <c r="E27" s="326">
        <v>0.17199999999999999</v>
      </c>
      <c r="F27" s="90"/>
      <c r="G27" s="90"/>
      <c r="T27" s="304"/>
    </row>
    <row r="28" spans="1:20" ht="18" customHeight="1" x14ac:dyDescent="0.25">
      <c r="B28" s="120" t="s">
        <v>152</v>
      </c>
      <c r="C28" s="342">
        <v>1723649</v>
      </c>
      <c r="D28" s="342">
        <v>1112315.1402961928</v>
      </c>
      <c r="E28" s="326">
        <v>0.438</v>
      </c>
      <c r="F28" s="90"/>
      <c r="G28" s="90"/>
      <c r="T28" s="304"/>
    </row>
    <row r="29" spans="1:20" ht="18" customHeight="1" x14ac:dyDescent="0.25">
      <c r="B29" s="120" t="s">
        <v>248</v>
      </c>
      <c r="C29" s="342">
        <v>19757.63</v>
      </c>
      <c r="D29" s="342">
        <v>30616.520406978911</v>
      </c>
      <c r="E29" s="326">
        <v>-0.438</v>
      </c>
      <c r="F29" s="90"/>
      <c r="G29" s="90"/>
      <c r="T29" s="304"/>
    </row>
    <row r="30" spans="1:20" ht="18" customHeight="1" x14ac:dyDescent="0.25">
      <c r="A30" s="89"/>
      <c r="B30" s="120" t="s">
        <v>249</v>
      </c>
      <c r="C30" s="342">
        <v>88333333.333333328</v>
      </c>
      <c r="D30" s="342">
        <v>130336235.36775318</v>
      </c>
      <c r="E30" s="326">
        <v>-0.38900000000000001</v>
      </c>
      <c r="F30" s="90"/>
      <c r="G30" s="90"/>
      <c r="T30" s="304"/>
    </row>
    <row r="31" spans="1:20" ht="18" customHeight="1" x14ac:dyDescent="0.25">
      <c r="B31" s="120" t="s">
        <v>154</v>
      </c>
      <c r="C31" s="342">
        <v>18694.407777777778</v>
      </c>
      <c r="D31" s="342">
        <v>5151.1728665264536</v>
      </c>
      <c r="E31" s="326">
        <v>1.2889999999999999</v>
      </c>
      <c r="F31" s="90"/>
      <c r="G31" s="90"/>
      <c r="T31" s="304"/>
    </row>
    <row r="32" spans="1:20" ht="18" customHeight="1" x14ac:dyDescent="0.25">
      <c r="B32" s="120" t="s">
        <v>155</v>
      </c>
      <c r="C32" s="342">
        <v>10766.880000000001</v>
      </c>
      <c r="D32" s="342">
        <v>68612.501490927709</v>
      </c>
      <c r="E32" s="326">
        <v>-1.8520000000000001</v>
      </c>
      <c r="F32" s="90"/>
      <c r="G32" s="90"/>
      <c r="T32" s="304"/>
    </row>
    <row r="33" spans="2:20" ht="18" customHeight="1" x14ac:dyDescent="0.25">
      <c r="B33" s="120" t="s">
        <v>199</v>
      </c>
      <c r="C33" s="342">
        <v>8617002</v>
      </c>
      <c r="D33" s="342">
        <v>11075519.56730208</v>
      </c>
      <c r="E33" s="326">
        <v>-0.251</v>
      </c>
      <c r="F33" s="90"/>
      <c r="G33" s="90"/>
      <c r="T33" s="304"/>
    </row>
    <row r="34" spans="2:20" ht="18" customHeight="1" x14ac:dyDescent="0.25">
      <c r="B34" s="120" t="s">
        <v>156</v>
      </c>
      <c r="C34" s="342">
        <v>688836.44000000006</v>
      </c>
      <c r="D34" s="342">
        <v>640342.92637601227</v>
      </c>
      <c r="E34" s="326">
        <v>7.2999999999999995E-2</v>
      </c>
      <c r="F34" s="90"/>
      <c r="T34" s="304"/>
    </row>
    <row r="35" spans="2:20" ht="18" customHeight="1" x14ac:dyDescent="0.25">
      <c r="B35" s="120" t="s">
        <v>157</v>
      </c>
      <c r="C35" s="342">
        <v>391753.43597310659</v>
      </c>
      <c r="D35" s="342">
        <v>541115.44720787939</v>
      </c>
      <c r="E35" s="326">
        <v>-0.32300000000000001</v>
      </c>
      <c r="F35" s="90"/>
      <c r="T35" s="304"/>
    </row>
    <row r="36" spans="2:20" ht="18" customHeight="1" x14ac:dyDescent="0.25">
      <c r="B36" s="120" t="s">
        <v>158</v>
      </c>
      <c r="C36" s="342">
        <v>3299541.222222222</v>
      </c>
      <c r="D36" s="342">
        <v>3468712.3182234415</v>
      </c>
      <c r="E36" s="326">
        <v>-0.05</v>
      </c>
      <c r="F36" s="90"/>
      <c r="T36" s="304"/>
    </row>
    <row r="37" spans="2:20" ht="18" customHeight="1" x14ac:dyDescent="0.25">
      <c r="B37" s="120" t="s">
        <v>159</v>
      </c>
      <c r="C37" s="342">
        <v>143580.7022222222</v>
      </c>
      <c r="D37" s="342">
        <v>211642.23152456208</v>
      </c>
      <c r="E37" s="326">
        <v>-0.38800000000000001</v>
      </c>
      <c r="F37" s="90"/>
      <c r="T37" s="304"/>
    </row>
    <row r="38" spans="2:20" ht="18" customHeight="1" x14ac:dyDescent="0.25">
      <c r="B38" s="120" t="s">
        <v>160</v>
      </c>
      <c r="C38" s="342">
        <v>509011.49000000005</v>
      </c>
      <c r="D38" s="342">
        <v>288723.81968550634</v>
      </c>
      <c r="E38" s="326">
        <v>0.56699999999999995</v>
      </c>
      <c r="F38" s="90"/>
      <c r="T38" s="304"/>
    </row>
    <row r="39" spans="2:20" ht="18" customHeight="1" x14ac:dyDescent="0.25">
      <c r="B39" s="120" t="s">
        <v>161</v>
      </c>
      <c r="C39" s="342">
        <v>5057132.4577777768</v>
      </c>
      <c r="D39" s="342">
        <v>5617010.678828002</v>
      </c>
      <c r="E39" s="326">
        <v>-0.105</v>
      </c>
      <c r="F39" s="90"/>
      <c r="T39" s="304"/>
    </row>
    <row r="40" spans="2:20" ht="18" customHeight="1" x14ac:dyDescent="0.25">
      <c r="B40" s="120" t="s">
        <v>162</v>
      </c>
      <c r="C40" s="342">
        <v>1686597.1688888888</v>
      </c>
      <c r="D40" s="342">
        <v>1748420.8158037064</v>
      </c>
      <c r="E40" s="326">
        <v>-3.5999999999999997E-2</v>
      </c>
      <c r="F40" s="90"/>
      <c r="T40" s="304"/>
    </row>
    <row r="41" spans="2:20" ht="18" customHeight="1" x14ac:dyDescent="0.25">
      <c r="B41" s="120" t="s">
        <v>250</v>
      </c>
      <c r="C41" s="342">
        <v>494487.34111111111</v>
      </c>
      <c r="D41" s="342">
        <v>1604426.3404024292</v>
      </c>
      <c r="E41" s="326">
        <v>-1.177</v>
      </c>
      <c r="F41" s="90"/>
      <c r="T41" s="304"/>
    </row>
    <row r="42" spans="2:20" ht="18" customHeight="1" x14ac:dyDescent="0.25">
      <c r="B42" s="120" t="s">
        <v>164</v>
      </c>
      <c r="C42" s="342">
        <v>2029111.1733333338</v>
      </c>
      <c r="D42" s="342">
        <v>2267318.4905241411</v>
      </c>
      <c r="E42" s="326">
        <v>-0.111</v>
      </c>
      <c r="F42" s="90"/>
      <c r="T42" s="304"/>
    </row>
    <row r="43" spans="2:20" ht="18" customHeight="1" x14ac:dyDescent="0.25">
      <c r="B43" s="120" t="s">
        <v>165</v>
      </c>
      <c r="C43" s="342">
        <v>445978.07222222217</v>
      </c>
      <c r="D43" s="342">
        <v>284368.17385489721</v>
      </c>
      <c r="E43" s="326">
        <v>0.45</v>
      </c>
      <c r="F43" s="90"/>
      <c r="T43" s="304"/>
    </row>
    <row r="44" spans="2:20" ht="18" customHeight="1" x14ac:dyDescent="0.25">
      <c r="B44" s="120" t="s">
        <v>166</v>
      </c>
      <c r="C44" s="342">
        <v>671050.89777777786</v>
      </c>
      <c r="D44" s="342">
        <v>546669.81305013713</v>
      </c>
      <c r="E44" s="326">
        <v>0.20499999999999999</v>
      </c>
      <c r="F44" s="90"/>
      <c r="T44" s="304"/>
    </row>
    <row r="45" spans="2:20" ht="18" customHeight="1" x14ac:dyDescent="0.25">
      <c r="B45" s="120" t="s">
        <v>167</v>
      </c>
      <c r="C45" s="342">
        <v>76558.956666666665</v>
      </c>
      <c r="D45" s="342">
        <v>108208.62961693885</v>
      </c>
      <c r="E45" s="326">
        <v>-0.34599999999999997</v>
      </c>
      <c r="F45" s="90"/>
      <c r="T45" s="304"/>
    </row>
    <row r="46" spans="2:20" ht="18" customHeight="1" x14ac:dyDescent="0.25">
      <c r="B46" s="120" t="s">
        <v>251</v>
      </c>
      <c r="C46" s="342">
        <v>2165277.1257249829</v>
      </c>
      <c r="D46" s="342">
        <v>2453580.4254762484</v>
      </c>
      <c r="E46" s="326">
        <v>-0.125</v>
      </c>
      <c r="F46" s="90"/>
      <c r="T46" s="304"/>
    </row>
    <row r="47" spans="2:20" ht="18" customHeight="1" x14ac:dyDescent="0.25">
      <c r="B47" s="120" t="s">
        <v>169</v>
      </c>
      <c r="C47" s="342">
        <v>383101.05999999994</v>
      </c>
      <c r="D47" s="342">
        <v>253990.99626238612</v>
      </c>
      <c r="E47" s="326">
        <v>0.41099999999999998</v>
      </c>
      <c r="F47" s="90"/>
      <c r="T47" s="304"/>
    </row>
    <row r="48" spans="2:20" ht="18" customHeight="1" x14ac:dyDescent="0.25">
      <c r="B48" s="120" t="s">
        <v>252</v>
      </c>
      <c r="C48" s="342">
        <v>310731.22222222225</v>
      </c>
      <c r="D48" s="342">
        <v>416517.42658980249</v>
      </c>
      <c r="E48" s="326">
        <v>-0.29299999999999998</v>
      </c>
      <c r="F48" s="90"/>
      <c r="T48" s="304"/>
    </row>
    <row r="49" spans="2:20" ht="18" customHeight="1" x14ac:dyDescent="0.25">
      <c r="B49" s="120" t="s">
        <v>171</v>
      </c>
      <c r="C49" s="342">
        <v>1833620.1769622227</v>
      </c>
      <c r="D49" s="342">
        <v>1314284.2902490194</v>
      </c>
      <c r="E49" s="326">
        <v>0.33300000000000002</v>
      </c>
      <c r="F49" s="90"/>
      <c r="T49" s="304"/>
    </row>
    <row r="50" spans="2:20" ht="18" customHeight="1" x14ac:dyDescent="0.25">
      <c r="B50" s="120" t="s">
        <v>172</v>
      </c>
      <c r="C50" s="342">
        <v>261288.96888888886</v>
      </c>
      <c r="D50" s="342">
        <v>224444.16216248754</v>
      </c>
      <c r="E50" s="326">
        <v>0.152</v>
      </c>
      <c r="F50" s="90"/>
      <c r="T50" s="304"/>
    </row>
    <row r="51" spans="2:20" ht="18" customHeight="1" x14ac:dyDescent="0.25">
      <c r="B51" s="120" t="s">
        <v>253</v>
      </c>
      <c r="C51" s="342">
        <v>1154243.888888889</v>
      </c>
      <c r="D51" s="342">
        <v>924451.6648004984</v>
      </c>
      <c r="E51" s="326">
        <v>0.222</v>
      </c>
      <c r="F51" s="90"/>
      <c r="T51" s="304"/>
    </row>
    <row r="52" spans="2:20" ht="18" customHeight="1" x14ac:dyDescent="0.25">
      <c r="B52" s="120" t="s">
        <v>174</v>
      </c>
      <c r="C52" s="342">
        <v>1029047.901111111</v>
      </c>
      <c r="D52" s="342">
        <v>1008671.3874382122</v>
      </c>
      <c r="E52" s="326">
        <v>0.02</v>
      </c>
      <c r="F52" s="90"/>
      <c r="T52" s="304"/>
    </row>
    <row r="53" spans="2:20" ht="18" customHeight="1" x14ac:dyDescent="0.25">
      <c r="B53" s="120" t="s">
        <v>175</v>
      </c>
      <c r="C53" s="342">
        <v>66225.695555555561</v>
      </c>
      <c r="D53" s="342">
        <v>71669.733962335071</v>
      </c>
      <c r="E53" s="326">
        <v>-7.9000000000000001E-2</v>
      </c>
      <c r="F53" s="90"/>
      <c r="T53" s="304"/>
    </row>
    <row r="54" spans="2:20" ht="18" customHeight="1" x14ac:dyDescent="0.25">
      <c r="B54" s="120" t="s">
        <v>176</v>
      </c>
      <c r="C54" s="342">
        <v>97588.90333333335</v>
      </c>
      <c r="D54" s="342">
        <v>80540.792209570864</v>
      </c>
      <c r="E54" s="326">
        <v>0.192</v>
      </c>
      <c r="F54" s="90"/>
      <c r="T54" s="304"/>
    </row>
    <row r="55" spans="2:20" ht="18" customHeight="1" x14ac:dyDescent="0.25">
      <c r="B55" s="120" t="s">
        <v>177</v>
      </c>
      <c r="C55" s="342">
        <v>67323.607777777783</v>
      </c>
      <c r="D55" s="342">
        <v>55230.258225364501</v>
      </c>
      <c r="E55" s="326">
        <v>0.19800000000000001</v>
      </c>
      <c r="F55" s="90"/>
      <c r="T55" s="304"/>
    </row>
    <row r="56" spans="2:20" ht="18" customHeight="1" x14ac:dyDescent="0.25">
      <c r="B56" s="120" t="s">
        <v>178</v>
      </c>
      <c r="C56" s="342">
        <v>1579108.6833333331</v>
      </c>
      <c r="D56" s="342">
        <v>1896216.4588722165</v>
      </c>
      <c r="E56" s="326">
        <v>-0.183</v>
      </c>
      <c r="F56" s="90"/>
      <c r="T56" s="304"/>
    </row>
    <row r="57" spans="2:20" ht="18" customHeight="1" x14ac:dyDescent="0.25">
      <c r="B57" s="120" t="s">
        <v>179</v>
      </c>
      <c r="C57" s="342">
        <v>250876.29222222223</v>
      </c>
      <c r="D57" s="342">
        <v>78882.543737203072</v>
      </c>
      <c r="E57" s="326">
        <v>1.157</v>
      </c>
      <c r="F57" s="90"/>
      <c r="T57" s="304"/>
    </row>
    <row r="58" spans="2:20" ht="18" customHeight="1" x14ac:dyDescent="0.25">
      <c r="B58" s="120" t="s">
        <v>254</v>
      </c>
      <c r="C58" s="342">
        <v>64685743.272222221</v>
      </c>
      <c r="D58" s="342">
        <v>24991626.429605205</v>
      </c>
      <c r="E58" s="326">
        <v>0.95099999999999996</v>
      </c>
      <c r="F58" s="90"/>
      <c r="T58" s="304"/>
    </row>
    <row r="59" spans="2:20" ht="18" customHeight="1" x14ac:dyDescent="0.25">
      <c r="B59" s="120" t="s">
        <v>180</v>
      </c>
      <c r="C59" s="342">
        <v>240172.49999999997</v>
      </c>
      <c r="D59" s="342">
        <v>249974.12566472133</v>
      </c>
      <c r="E59" s="326">
        <v>-0.04</v>
      </c>
      <c r="F59" s="90"/>
      <c r="T59" s="304"/>
    </row>
    <row r="60" spans="2:20" ht="18" customHeight="1" x14ac:dyDescent="0.25">
      <c r="B60" s="120" t="s">
        <v>181</v>
      </c>
      <c r="C60" s="342">
        <v>3380326.9377777772</v>
      </c>
      <c r="D60" s="342">
        <v>1883199.9518775954</v>
      </c>
      <c r="E60" s="326">
        <v>0.58499999999999996</v>
      </c>
      <c r="F60" s="90"/>
      <c r="T60" s="304"/>
    </row>
    <row r="61" spans="2:20" ht="18" customHeight="1" x14ac:dyDescent="0.25">
      <c r="B61" s="120" t="s">
        <v>182</v>
      </c>
      <c r="C61" s="342">
        <v>380873.88444444444</v>
      </c>
      <c r="D61" s="342">
        <v>504449.78889726521</v>
      </c>
      <c r="E61" s="326">
        <v>-0.28100000000000003</v>
      </c>
      <c r="F61" s="90"/>
      <c r="T61" s="304"/>
    </row>
    <row r="62" spans="2:20" ht="18" customHeight="1" x14ac:dyDescent="0.25">
      <c r="B62" s="120" t="s">
        <v>183</v>
      </c>
      <c r="C62" s="342">
        <v>68372.122222222228</v>
      </c>
      <c r="D62" s="342">
        <v>55255.350188404744</v>
      </c>
      <c r="E62" s="326">
        <v>0.21299999999999999</v>
      </c>
      <c r="F62" s="90"/>
      <c r="T62" s="304"/>
    </row>
    <row r="63" spans="2:20" ht="18" customHeight="1" x14ac:dyDescent="0.25">
      <c r="B63" s="121" t="s">
        <v>184</v>
      </c>
      <c r="C63" s="343">
        <v>487979.55555555556</v>
      </c>
      <c r="D63" s="343">
        <v>620964.24924480508</v>
      </c>
      <c r="E63" s="327">
        <v>-0.24099999999999999</v>
      </c>
      <c r="F63" s="90"/>
      <c r="T63" s="304"/>
    </row>
    <row r="64" spans="2:20" ht="18" customHeight="1" x14ac:dyDescent="0.25">
      <c r="F64" s="90"/>
    </row>
    <row r="65" spans="2:6" ht="18" customHeight="1" x14ac:dyDescent="0.3">
      <c r="B65" s="360" t="s">
        <v>37</v>
      </c>
      <c r="C65" s="361">
        <f>AVERAGE(C6:C63)</f>
        <v>4140853.3073140671</v>
      </c>
      <c r="D65" s="361">
        <f>AVERAGE(D6:D63)</f>
        <v>4282748.5500897625</v>
      </c>
      <c r="E65" s="362">
        <f>AVERAGE(E6:E63)</f>
        <v>3.513793103448274E-2</v>
      </c>
      <c r="F65" s="90"/>
    </row>
    <row r="66" spans="2:6" ht="18" customHeight="1" x14ac:dyDescent="0.3">
      <c r="B66" s="363" t="s">
        <v>185</v>
      </c>
      <c r="C66" s="364">
        <f>MEDIAN(C6:C63)</f>
        <v>501749.41555555561</v>
      </c>
      <c r="D66" s="364">
        <f>MEDIAN(D6:D63)</f>
        <v>543892.63012900832</v>
      </c>
      <c r="E66" s="365">
        <f>MEDIAN(E6:E63)</f>
        <v>-3.2000000000000001E-2</v>
      </c>
      <c r="F66" s="90"/>
    </row>
    <row r="67" spans="2:6" ht="18" hidden="1" customHeight="1" x14ac:dyDescent="0.3">
      <c r="B67" s="317" t="s">
        <v>186</v>
      </c>
      <c r="C67" s="318"/>
      <c r="D67" s="318"/>
      <c r="E67" s="319">
        <f>MAX(E6:E63)</f>
        <v>1.325</v>
      </c>
      <c r="F67" s="90"/>
    </row>
    <row r="68" spans="2:6" ht="18" hidden="1" customHeight="1" x14ac:dyDescent="0.3">
      <c r="B68" s="317" t="s">
        <v>187</v>
      </c>
      <c r="C68" s="318"/>
      <c r="D68" s="318"/>
      <c r="E68" s="319">
        <f>MIN(E6:E63)</f>
        <v>-1.8520000000000001</v>
      </c>
      <c r="F68" s="90"/>
    </row>
    <row r="69" spans="2:6" ht="18" customHeight="1" x14ac:dyDescent="0.25">
      <c r="F69" s="90"/>
    </row>
    <row r="70" spans="2:6" ht="18" customHeight="1" x14ac:dyDescent="0.25">
      <c r="F70" s="90"/>
    </row>
    <row r="71" spans="2:6" ht="18" customHeight="1" x14ac:dyDescent="0.25">
      <c r="F71" s="90"/>
    </row>
    <row r="72" spans="2:6" ht="18" customHeight="1" x14ac:dyDescent="0.25">
      <c r="F72" s="90"/>
    </row>
    <row r="73" spans="2:6" ht="18" customHeight="1" x14ac:dyDescent="0.25">
      <c r="F73" s="90"/>
    </row>
    <row r="74" spans="2:6" ht="18" customHeight="1" x14ac:dyDescent="0.25">
      <c r="F74" s="90"/>
    </row>
    <row r="75" spans="2:6" ht="18" customHeight="1" x14ac:dyDescent="0.25">
      <c r="F75" s="90"/>
    </row>
    <row r="76" spans="2:6" ht="18" customHeight="1" x14ac:dyDescent="0.25">
      <c r="F76" s="90"/>
    </row>
    <row r="77" spans="2:6" ht="18" customHeight="1" x14ac:dyDescent="0.25">
      <c r="F77" s="90"/>
    </row>
    <row r="78" spans="2:6" ht="18" customHeight="1" x14ac:dyDescent="0.25">
      <c r="F78" s="90"/>
    </row>
    <row r="79" spans="2:6" ht="18" customHeight="1" x14ac:dyDescent="0.25">
      <c r="F79" s="90"/>
    </row>
    <row r="80" spans="2:6" ht="18" customHeight="1" x14ac:dyDescent="0.25">
      <c r="F80" s="90"/>
    </row>
    <row r="81" spans="2:24" ht="18" customHeight="1" x14ac:dyDescent="0.25">
      <c r="F81" s="90"/>
    </row>
    <row r="82" spans="2:24" ht="18" customHeight="1" x14ac:dyDescent="0.25">
      <c r="F82" s="90"/>
    </row>
    <row r="83" spans="2:24" ht="18" customHeight="1" x14ac:dyDescent="0.25">
      <c r="F83" s="90"/>
    </row>
    <row r="84" spans="2:24" ht="18" customHeight="1" x14ac:dyDescent="0.25">
      <c r="F84" s="90"/>
    </row>
    <row r="85" spans="2:24" ht="18" customHeight="1" x14ac:dyDescent="0.25">
      <c r="F85" s="90"/>
    </row>
    <row r="86" spans="2:24" ht="18" customHeight="1" x14ac:dyDescent="0.25">
      <c r="F86" s="90"/>
    </row>
    <row r="87" spans="2:24" ht="18" customHeight="1" x14ac:dyDescent="0.25">
      <c r="F87" s="90"/>
    </row>
    <row r="88" spans="2:24" ht="18" customHeight="1" x14ac:dyDescent="0.25">
      <c r="F88" s="90"/>
    </row>
    <row r="89" spans="2:24" ht="18" customHeight="1" x14ac:dyDescent="0.25">
      <c r="F89" s="90"/>
    </row>
    <row r="90" spans="2:24" ht="18" customHeight="1" x14ac:dyDescent="0.25">
      <c r="F90" s="90"/>
    </row>
    <row r="91" spans="2:24" ht="18" customHeight="1" x14ac:dyDescent="0.25">
      <c r="F91" s="90"/>
    </row>
    <row r="93" spans="2:24" x14ac:dyDescent="0.25">
      <c r="B93" s="91"/>
      <c r="E93" s="92"/>
    </row>
    <row r="94" spans="2:24" s="88" customFormat="1" x14ac:dyDescent="0.25">
      <c r="B94" s="93"/>
      <c r="C94" s="301"/>
      <c r="D94" s="301"/>
      <c r="E94" s="94"/>
      <c r="G94" s="399"/>
      <c r="H94" s="389"/>
      <c r="I94" s="389"/>
      <c r="J94" s="389"/>
      <c r="K94" s="389"/>
      <c r="L94" s="389"/>
      <c r="M94" s="389"/>
      <c r="N94" s="389"/>
      <c r="O94" s="389"/>
      <c r="P94" s="389"/>
      <c r="Q94" s="399"/>
      <c r="R94" s="389"/>
      <c r="S94" s="390"/>
      <c r="T94" s="389"/>
      <c r="U94" s="399"/>
      <c r="V94" s="399"/>
      <c r="W94" s="399"/>
      <c r="X94" s="399"/>
    </row>
    <row r="95" spans="2:24" s="88" customFormat="1" x14ac:dyDescent="0.25">
      <c r="B95" s="93"/>
      <c r="C95" s="302"/>
      <c r="D95" s="302"/>
      <c r="E95" s="94"/>
      <c r="G95" s="399"/>
      <c r="H95" s="389"/>
      <c r="I95" s="389"/>
      <c r="J95" s="389"/>
      <c r="K95" s="389"/>
      <c r="L95" s="389"/>
      <c r="M95" s="389"/>
      <c r="N95" s="389"/>
      <c r="O95" s="389"/>
      <c r="P95" s="389"/>
      <c r="Q95" s="399"/>
      <c r="R95" s="389"/>
      <c r="S95" s="390"/>
      <c r="T95" s="389"/>
      <c r="U95" s="399"/>
      <c r="V95" s="399"/>
      <c r="W95" s="399"/>
      <c r="X95" s="399"/>
    </row>
    <row r="96" spans="2:24" s="88" customFormat="1" x14ac:dyDescent="0.25">
      <c r="B96" s="93"/>
      <c r="C96" s="302"/>
      <c r="D96" s="302"/>
      <c r="E96" s="94"/>
      <c r="G96" s="399"/>
      <c r="H96" s="389"/>
      <c r="I96" s="389"/>
      <c r="J96" s="389"/>
      <c r="K96" s="389"/>
      <c r="L96" s="389"/>
      <c r="M96" s="389"/>
      <c r="N96" s="389"/>
      <c r="O96" s="389"/>
      <c r="P96" s="389"/>
      <c r="Q96" s="399"/>
      <c r="R96" s="389"/>
      <c r="S96" s="390"/>
      <c r="T96" s="389"/>
      <c r="U96" s="399"/>
      <c r="V96" s="399"/>
      <c r="W96" s="399"/>
      <c r="X96" s="399"/>
    </row>
    <row r="97" spans="3:24" s="88" customFormat="1" x14ac:dyDescent="0.25">
      <c r="C97" s="302"/>
      <c r="D97" s="302"/>
      <c r="G97" s="399"/>
      <c r="H97" s="389"/>
      <c r="I97" s="389"/>
      <c r="J97" s="389"/>
      <c r="K97" s="389"/>
      <c r="L97" s="389"/>
      <c r="M97" s="389"/>
      <c r="N97" s="389"/>
      <c r="O97" s="389"/>
      <c r="P97" s="389"/>
      <c r="Q97" s="399"/>
      <c r="R97" s="389"/>
      <c r="S97" s="390"/>
      <c r="T97" s="389"/>
      <c r="U97" s="399"/>
      <c r="V97" s="399"/>
      <c r="W97" s="399"/>
      <c r="X97" s="399"/>
    </row>
  </sheetData>
  <mergeCells count="2">
    <mergeCell ref="B1:E1"/>
    <mergeCell ref="B3:F3"/>
  </mergeCells>
  <printOptions horizontalCentered="1"/>
  <pageMargins left="0.7" right="0.7" top="0.75" bottom="0.75" header="0.3" footer="0.3"/>
  <pageSetup scale="56"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53497-0547-45AB-B8F4-49685DF2EDE3}">
  <sheetPr>
    <tabColor theme="5" tint="0.59999389629810485"/>
    <pageSetUpPr fitToPage="1"/>
  </sheetPr>
  <dimension ref="A1:V97"/>
  <sheetViews>
    <sheetView showGridLines="0" topLeftCell="A54" zoomScale="80" zoomScaleNormal="80" workbookViewId="0">
      <selection activeCell="I46" sqref="I46"/>
    </sheetView>
  </sheetViews>
  <sheetFormatPr defaultColWidth="8.7109375" defaultRowHeight="15" x14ac:dyDescent="0.25"/>
  <cols>
    <col min="1" max="1" width="8.7109375" style="88"/>
    <col min="2" max="2" width="45.7109375" style="88" customWidth="1"/>
    <col min="3" max="4" width="18.7109375" style="299" customWidth="1"/>
    <col min="5" max="5" width="18.7109375" style="88" customWidth="1"/>
    <col min="6" max="6" width="4.7109375" style="88" customWidth="1"/>
    <col min="7" max="9" width="8.7109375" style="389"/>
    <col min="10" max="10" width="21.7109375" style="389" customWidth="1"/>
    <col min="11" max="17" width="8.7109375" style="389"/>
    <col min="18" max="18" width="15.7109375" style="389" customWidth="1"/>
    <col min="19" max="19" width="15.140625" style="390" customWidth="1"/>
    <col min="20" max="20" width="53.7109375" style="389" customWidth="1"/>
    <col min="21" max="22" width="8.7109375" style="389"/>
    <col min="23" max="16384" width="8.7109375" style="70"/>
  </cols>
  <sheetData>
    <row r="1" spans="1:22" ht="21" x14ac:dyDescent="0.35">
      <c r="B1" s="476" t="s">
        <v>318</v>
      </c>
      <c r="C1" s="476"/>
      <c r="D1" s="476"/>
      <c r="E1" s="476"/>
    </row>
    <row r="2" spans="1:22" x14ac:dyDescent="0.25">
      <c r="E2" s="89"/>
    </row>
    <row r="3" spans="1:22" ht="26.25" x14ac:dyDescent="0.4">
      <c r="B3" s="482" t="s">
        <v>191</v>
      </c>
      <c r="C3" s="482"/>
      <c r="D3" s="482"/>
      <c r="E3" s="482"/>
      <c r="F3" s="482"/>
    </row>
    <row r="4" spans="1:22" x14ac:dyDescent="0.25">
      <c r="E4" s="124"/>
    </row>
    <row r="5" spans="1:22" s="81" customFormat="1" ht="57" customHeight="1" x14ac:dyDescent="0.25">
      <c r="A5" s="84"/>
      <c r="B5" s="346" t="s">
        <v>133</v>
      </c>
      <c r="C5" s="347" t="s">
        <v>227</v>
      </c>
      <c r="D5" s="347" t="s">
        <v>228</v>
      </c>
      <c r="E5" s="339" t="s">
        <v>244</v>
      </c>
      <c r="F5" s="72"/>
      <c r="G5" s="393"/>
      <c r="H5" s="391"/>
      <c r="I5" s="389"/>
      <c r="J5" s="389"/>
      <c r="K5" s="389"/>
      <c r="L5" s="389"/>
      <c r="M5" s="389"/>
      <c r="N5" s="389"/>
      <c r="O5" s="389"/>
      <c r="P5" s="389"/>
      <c r="Q5" s="391"/>
      <c r="R5" s="391"/>
      <c r="S5" s="392"/>
      <c r="T5" s="391"/>
      <c r="U5" s="391"/>
      <c r="V5" s="391"/>
    </row>
    <row r="6" spans="1:22" ht="18" customHeight="1" x14ac:dyDescent="0.25">
      <c r="B6" s="316" t="s">
        <v>194</v>
      </c>
      <c r="C6" s="323">
        <v>9049516.2855555546</v>
      </c>
      <c r="D6" s="323">
        <v>16889823.945533045</v>
      </c>
      <c r="E6" s="325">
        <v>-0.624</v>
      </c>
      <c r="F6" s="90"/>
      <c r="T6" s="304"/>
    </row>
    <row r="7" spans="1:22" ht="18" customHeight="1" x14ac:dyDescent="0.25">
      <c r="B7" s="120" t="s">
        <v>195</v>
      </c>
      <c r="C7" s="342">
        <v>102668.37444444446</v>
      </c>
      <c r="D7" s="342">
        <v>298122.39640335616</v>
      </c>
      <c r="E7" s="326">
        <v>-1.0660000000000001</v>
      </c>
      <c r="F7" s="90"/>
      <c r="T7" s="304"/>
    </row>
    <row r="8" spans="1:22" ht="18" customHeight="1" x14ac:dyDescent="0.25">
      <c r="B8" s="120" t="s">
        <v>134</v>
      </c>
      <c r="C8" s="342">
        <v>10767.234444444446</v>
      </c>
      <c r="D8" s="342">
        <v>9511.5578502806093</v>
      </c>
      <c r="E8" s="326">
        <v>0.124</v>
      </c>
      <c r="F8" s="90"/>
      <c r="T8" s="304"/>
    </row>
    <row r="9" spans="1:22" ht="18" customHeight="1" x14ac:dyDescent="0.25">
      <c r="B9" s="120" t="s">
        <v>245</v>
      </c>
      <c r="C9" s="342">
        <v>333325.22222222225</v>
      </c>
      <c r="D9" s="342">
        <v>327379.04436883784</v>
      </c>
      <c r="E9" s="326">
        <v>1.7999999999999999E-2</v>
      </c>
      <c r="F9" s="90"/>
      <c r="T9" s="304"/>
    </row>
    <row r="10" spans="1:22" ht="18" customHeight="1" x14ac:dyDescent="0.25">
      <c r="B10" s="120" t="s">
        <v>136</v>
      </c>
      <c r="C10" s="342">
        <v>180874.05666666667</v>
      </c>
      <c r="D10" s="342">
        <v>262119.62133611011</v>
      </c>
      <c r="E10" s="326">
        <v>-0.371</v>
      </c>
      <c r="F10" s="90"/>
      <c r="T10" s="304"/>
    </row>
    <row r="11" spans="1:22" ht="18" customHeight="1" x14ac:dyDescent="0.25">
      <c r="B11" s="120" t="s">
        <v>137</v>
      </c>
      <c r="C11" s="342">
        <v>587906.18333333335</v>
      </c>
      <c r="D11" s="342">
        <v>646496.24048589019</v>
      </c>
      <c r="E11" s="326">
        <v>-9.5000000000000001E-2</v>
      </c>
      <c r="F11" s="90"/>
      <c r="T11" s="304"/>
    </row>
    <row r="12" spans="1:22" ht="18" customHeight="1" x14ac:dyDescent="0.25">
      <c r="B12" s="120" t="s">
        <v>138</v>
      </c>
      <c r="C12" s="342">
        <v>290940.91888888867</v>
      </c>
      <c r="D12" s="342">
        <v>357494.58625806216</v>
      </c>
      <c r="E12" s="326">
        <v>-0.20599999999999999</v>
      </c>
      <c r="F12" s="90"/>
      <c r="T12" s="304"/>
    </row>
    <row r="13" spans="1:22" ht="18" customHeight="1" x14ac:dyDescent="0.25">
      <c r="B13" s="120" t="s">
        <v>139</v>
      </c>
      <c r="C13" s="342">
        <v>47407.731111111127</v>
      </c>
      <c r="D13" s="342">
        <v>37742.444841311561</v>
      </c>
      <c r="E13" s="326">
        <v>0.22800000000000001</v>
      </c>
      <c r="F13" s="90"/>
      <c r="T13" s="304"/>
    </row>
    <row r="14" spans="1:22" ht="18" customHeight="1" x14ac:dyDescent="0.25">
      <c r="B14" s="120" t="s">
        <v>140</v>
      </c>
      <c r="C14" s="342">
        <v>9250.9933333333338</v>
      </c>
      <c r="D14" s="342">
        <v>13870.037432675152</v>
      </c>
      <c r="E14" s="326">
        <v>-0.40500000000000003</v>
      </c>
      <c r="F14" s="90"/>
      <c r="T14" s="304"/>
    </row>
    <row r="15" spans="1:22" ht="18" customHeight="1" x14ac:dyDescent="0.25">
      <c r="B15" s="120" t="s">
        <v>141</v>
      </c>
      <c r="C15" s="342">
        <v>14377.504444444447</v>
      </c>
      <c r="D15" s="342">
        <v>8746.5977285362278</v>
      </c>
      <c r="E15" s="326">
        <v>0.497</v>
      </c>
      <c r="F15" s="90"/>
      <c r="T15" s="304"/>
    </row>
    <row r="16" spans="1:22" ht="18" customHeight="1" x14ac:dyDescent="0.25">
      <c r="B16" s="120" t="s">
        <v>142</v>
      </c>
      <c r="C16" s="342">
        <v>84042.626666666678</v>
      </c>
      <c r="D16" s="342">
        <v>127399.03014676487</v>
      </c>
      <c r="E16" s="326">
        <v>-0.41599999999999998</v>
      </c>
      <c r="F16" s="90"/>
      <c r="T16" s="304"/>
    </row>
    <row r="17" spans="1:20" ht="18" customHeight="1" x14ac:dyDescent="0.25">
      <c r="B17" s="120" t="s">
        <v>143</v>
      </c>
      <c r="C17" s="342">
        <v>1340853.361111111</v>
      </c>
      <c r="D17" s="342">
        <v>1952882.0345976048</v>
      </c>
      <c r="E17" s="326">
        <v>-0.376</v>
      </c>
      <c r="F17" s="90"/>
      <c r="T17" s="304"/>
    </row>
    <row r="18" spans="1:20" ht="18" customHeight="1" x14ac:dyDescent="0.25">
      <c r="B18" s="120" t="s">
        <v>246</v>
      </c>
      <c r="C18" s="342">
        <v>597652.47000000009</v>
      </c>
      <c r="D18" s="342">
        <v>601850.71400118852</v>
      </c>
      <c r="E18" s="326">
        <v>-7.0000000000000001E-3</v>
      </c>
      <c r="F18" s="90"/>
      <c r="T18" s="304"/>
    </row>
    <row r="19" spans="1:20" ht="18" customHeight="1" x14ac:dyDescent="0.25">
      <c r="B19" s="120" t="s">
        <v>144</v>
      </c>
      <c r="C19" s="342">
        <v>1012608.3044444455</v>
      </c>
      <c r="D19" s="342">
        <v>643090.04969410342</v>
      </c>
      <c r="E19" s="326">
        <v>0.45400000000000001</v>
      </c>
      <c r="F19" s="90"/>
      <c r="T19" s="304"/>
    </row>
    <row r="20" spans="1:20" ht="18" customHeight="1" x14ac:dyDescent="0.25">
      <c r="B20" s="120" t="s">
        <v>197</v>
      </c>
      <c r="C20" s="342">
        <v>612381.16444444447</v>
      </c>
      <c r="D20" s="342">
        <v>1238126.8434564916</v>
      </c>
      <c r="E20" s="326">
        <v>-0.70399999999999996</v>
      </c>
      <c r="F20" s="90"/>
      <c r="T20" s="304"/>
    </row>
    <row r="21" spans="1:20" ht="18" customHeight="1" x14ac:dyDescent="0.25">
      <c r="A21" s="89"/>
      <c r="B21" s="120" t="s">
        <v>145</v>
      </c>
      <c r="C21" s="342">
        <v>319005.91000000003</v>
      </c>
      <c r="D21" s="342">
        <v>163892.32040108085</v>
      </c>
      <c r="E21" s="326">
        <v>0.66600000000000004</v>
      </c>
      <c r="F21" s="90"/>
      <c r="T21" s="304"/>
    </row>
    <row r="22" spans="1:20" ht="18" customHeight="1" x14ac:dyDescent="0.25">
      <c r="B22" s="120" t="s">
        <v>247</v>
      </c>
      <c r="C22" s="342">
        <v>6568.387777777777</v>
      </c>
      <c r="D22" s="342">
        <v>161785.01902458598</v>
      </c>
      <c r="E22" s="326">
        <v>-3.2040000000000002</v>
      </c>
      <c r="F22" s="90"/>
      <c r="T22" s="304"/>
    </row>
    <row r="23" spans="1:20" ht="18" customHeight="1" x14ac:dyDescent="0.25">
      <c r="B23" s="120" t="s">
        <v>147</v>
      </c>
      <c r="C23" s="342">
        <v>926303.34333333338</v>
      </c>
      <c r="D23" s="342">
        <v>799672.09756026778</v>
      </c>
      <c r="E23" s="326">
        <v>0.14699999999999999</v>
      </c>
      <c r="F23" s="90"/>
      <c r="T23" s="304"/>
    </row>
    <row r="24" spans="1:20" ht="18" customHeight="1" x14ac:dyDescent="0.25">
      <c r="B24" s="120" t="s">
        <v>148</v>
      </c>
      <c r="C24" s="342">
        <v>164044.19666666668</v>
      </c>
      <c r="D24" s="342">
        <v>101001.55203311576</v>
      </c>
      <c r="E24" s="326">
        <v>0.48499999999999999</v>
      </c>
      <c r="F24" s="90"/>
      <c r="T24" s="304"/>
    </row>
    <row r="25" spans="1:20" ht="18" customHeight="1" x14ac:dyDescent="0.25">
      <c r="B25" s="120" t="s">
        <v>149</v>
      </c>
      <c r="C25" s="342">
        <v>38013.484444444439</v>
      </c>
      <c r="D25" s="342">
        <v>12036.466907329783</v>
      </c>
      <c r="E25" s="326">
        <v>1.1499999999999999</v>
      </c>
      <c r="F25" s="90"/>
      <c r="T25" s="304"/>
    </row>
    <row r="26" spans="1:20" ht="18" customHeight="1" x14ac:dyDescent="0.25">
      <c r="B26" s="120" t="s">
        <v>150</v>
      </c>
      <c r="C26" s="342">
        <v>121678.3688888889</v>
      </c>
      <c r="D26" s="342">
        <v>476458.79398709635</v>
      </c>
      <c r="E26" s="326">
        <v>-1.365</v>
      </c>
      <c r="F26" s="90"/>
      <c r="T26" s="304"/>
    </row>
    <row r="27" spans="1:20" ht="18" customHeight="1" x14ac:dyDescent="0.25">
      <c r="B27" s="120" t="s">
        <v>151</v>
      </c>
      <c r="C27" s="342">
        <v>120335.3</v>
      </c>
      <c r="D27" s="342">
        <v>111528.70626118523</v>
      </c>
      <c r="E27" s="326">
        <v>7.5999999999999998E-2</v>
      </c>
      <c r="F27" s="90"/>
      <c r="T27" s="304"/>
    </row>
    <row r="28" spans="1:20" ht="18" customHeight="1" x14ac:dyDescent="0.25">
      <c r="B28" s="120" t="s">
        <v>152</v>
      </c>
      <c r="C28" s="342">
        <v>289042.66666666669</v>
      </c>
      <c r="D28" s="342">
        <v>214342.30919485397</v>
      </c>
      <c r="E28" s="326">
        <v>0.29899999999999999</v>
      </c>
      <c r="F28" s="90"/>
      <c r="T28" s="304"/>
    </row>
    <row r="29" spans="1:20" ht="18" customHeight="1" x14ac:dyDescent="0.25">
      <c r="B29" s="120" t="s">
        <v>248</v>
      </c>
      <c r="C29" s="342">
        <v>6498.5266666666657</v>
      </c>
      <c r="D29" s="342">
        <v>13757.381061291242</v>
      </c>
      <c r="E29" s="326">
        <v>-0.75</v>
      </c>
      <c r="F29" s="90"/>
      <c r="T29" s="304"/>
    </row>
    <row r="30" spans="1:20" ht="18" customHeight="1" x14ac:dyDescent="0.25">
      <c r="B30" s="120" t="s">
        <v>249</v>
      </c>
      <c r="C30" s="342">
        <v>52888888.888888896</v>
      </c>
      <c r="D30" s="342">
        <v>18159489.778760187</v>
      </c>
      <c r="E30" s="326">
        <v>1.069</v>
      </c>
      <c r="F30" s="90"/>
      <c r="T30" s="304"/>
    </row>
    <row r="31" spans="1:20" ht="18" customHeight="1" x14ac:dyDescent="0.25">
      <c r="B31" s="120" t="s">
        <v>154</v>
      </c>
      <c r="C31" s="342">
        <v>6836.3144444444433</v>
      </c>
      <c r="D31" s="342">
        <v>3565.3019990880998</v>
      </c>
      <c r="E31" s="326">
        <v>0.65100000000000002</v>
      </c>
      <c r="F31" s="90"/>
      <c r="T31" s="304"/>
    </row>
    <row r="32" spans="1:20" ht="18" customHeight="1" x14ac:dyDescent="0.25">
      <c r="B32" s="120" t="s">
        <v>155</v>
      </c>
      <c r="C32" s="342">
        <v>20284.124444444446</v>
      </c>
      <c r="D32" s="342">
        <v>32228.09323905038</v>
      </c>
      <c r="E32" s="326">
        <v>-0.46300000000000002</v>
      </c>
      <c r="F32" s="90"/>
      <c r="T32" s="304"/>
    </row>
    <row r="33" spans="2:20" ht="18" customHeight="1" x14ac:dyDescent="0.25">
      <c r="B33" s="120" t="s">
        <v>199</v>
      </c>
      <c r="C33" s="342">
        <v>2697801.6666666665</v>
      </c>
      <c r="D33" s="342">
        <v>3324892.171109919</v>
      </c>
      <c r="E33" s="326">
        <v>-0.20899999999999999</v>
      </c>
      <c r="F33" s="90"/>
      <c r="T33" s="304"/>
    </row>
    <row r="34" spans="2:20" ht="18" customHeight="1" x14ac:dyDescent="0.25">
      <c r="B34" s="120" t="s">
        <v>156</v>
      </c>
      <c r="C34" s="342">
        <v>282309.09333333332</v>
      </c>
      <c r="D34" s="342">
        <v>287149.37373387982</v>
      </c>
      <c r="E34" s="326">
        <v>-1.7000000000000001E-2</v>
      </c>
      <c r="F34" s="90"/>
      <c r="T34" s="304"/>
    </row>
    <row r="35" spans="2:20" ht="18" customHeight="1" x14ac:dyDescent="0.25">
      <c r="B35" s="120" t="s">
        <v>157</v>
      </c>
      <c r="C35" s="342">
        <v>257265.21333333329</v>
      </c>
      <c r="D35" s="342">
        <v>154332.21378324245</v>
      </c>
      <c r="E35" s="326">
        <v>0.51100000000000001</v>
      </c>
      <c r="F35" s="90"/>
      <c r="T35" s="304"/>
    </row>
    <row r="36" spans="2:20" ht="18" customHeight="1" x14ac:dyDescent="0.25">
      <c r="B36" s="120" t="s">
        <v>158</v>
      </c>
      <c r="C36" s="342">
        <v>783322.66666666663</v>
      </c>
      <c r="D36" s="342">
        <v>908272.73401343497</v>
      </c>
      <c r="E36" s="326">
        <v>-0.14799999999999999</v>
      </c>
      <c r="F36" s="90"/>
      <c r="T36" s="304"/>
    </row>
    <row r="37" spans="2:20" ht="18" customHeight="1" x14ac:dyDescent="0.25">
      <c r="B37" s="120" t="s">
        <v>159</v>
      </c>
      <c r="C37" s="342">
        <v>103050.61555555555</v>
      </c>
      <c r="D37" s="342">
        <v>57871.224837340327</v>
      </c>
      <c r="E37" s="326">
        <v>0.57699999999999996</v>
      </c>
      <c r="F37" s="90"/>
      <c r="T37" s="304"/>
    </row>
    <row r="38" spans="2:20" ht="18" customHeight="1" x14ac:dyDescent="0.25">
      <c r="B38" s="120" t="s">
        <v>160</v>
      </c>
      <c r="C38" s="342">
        <v>238231.23222222226</v>
      </c>
      <c r="D38" s="342">
        <v>102129.51533073398</v>
      </c>
      <c r="E38" s="326">
        <v>0.84699999999999998</v>
      </c>
      <c r="F38" s="90"/>
      <c r="T38" s="304"/>
    </row>
    <row r="39" spans="2:20" ht="18" customHeight="1" x14ac:dyDescent="0.25">
      <c r="B39" s="120" t="s">
        <v>161</v>
      </c>
      <c r="C39" s="342">
        <v>1648285.2166666668</v>
      </c>
      <c r="D39" s="342">
        <v>1658204.6565279488</v>
      </c>
      <c r="E39" s="326">
        <v>-6.0000000000000001E-3</v>
      </c>
      <c r="F39" s="90"/>
      <c r="T39" s="304"/>
    </row>
    <row r="40" spans="2:20" ht="18" customHeight="1" x14ac:dyDescent="0.25">
      <c r="B40" s="120" t="s">
        <v>162</v>
      </c>
      <c r="C40" s="342">
        <v>1031067.1866666664</v>
      </c>
      <c r="D40" s="342">
        <v>466076.43691945716</v>
      </c>
      <c r="E40" s="326">
        <v>0.79400000000000004</v>
      </c>
      <c r="F40" s="90"/>
      <c r="T40" s="304"/>
    </row>
    <row r="41" spans="2:20" ht="18" customHeight="1" x14ac:dyDescent="0.25">
      <c r="B41" s="120" t="s">
        <v>250</v>
      </c>
      <c r="C41" s="342">
        <v>202712.34555555557</v>
      </c>
      <c r="D41" s="342">
        <v>434757.30556634389</v>
      </c>
      <c r="E41" s="326">
        <v>-0.76300000000000001</v>
      </c>
      <c r="F41" s="90"/>
      <c r="T41" s="304"/>
    </row>
    <row r="42" spans="2:20" ht="18" customHeight="1" x14ac:dyDescent="0.25">
      <c r="B42" s="120" t="s">
        <v>164</v>
      </c>
      <c r="C42" s="342">
        <v>832883.60666666692</v>
      </c>
      <c r="D42" s="342">
        <v>615782.55403114751</v>
      </c>
      <c r="E42" s="326">
        <v>0.30199999999999999</v>
      </c>
      <c r="F42" s="90"/>
      <c r="T42" s="304"/>
    </row>
    <row r="43" spans="2:20" ht="18" customHeight="1" x14ac:dyDescent="0.25">
      <c r="B43" s="120" t="s">
        <v>165</v>
      </c>
      <c r="C43" s="342">
        <v>101588.43333333333</v>
      </c>
      <c r="D43" s="342">
        <v>81038.932189856583</v>
      </c>
      <c r="E43" s="326">
        <v>0.22600000000000001</v>
      </c>
      <c r="F43" s="90"/>
      <c r="T43" s="304"/>
    </row>
    <row r="44" spans="2:20" ht="18" customHeight="1" x14ac:dyDescent="0.25">
      <c r="B44" s="120" t="s">
        <v>166</v>
      </c>
      <c r="C44" s="342">
        <v>190730.71000000008</v>
      </c>
      <c r="D44" s="342">
        <v>268771.75847205304</v>
      </c>
      <c r="E44" s="326">
        <v>-0.34300000000000003</v>
      </c>
      <c r="F44" s="90"/>
      <c r="T44" s="304"/>
    </row>
    <row r="45" spans="2:20" ht="18" customHeight="1" x14ac:dyDescent="0.25">
      <c r="B45" s="120" t="s">
        <v>167</v>
      </c>
      <c r="C45" s="342">
        <v>6064.4611111111108</v>
      </c>
      <c r="D45" s="342">
        <v>113006.53921526608</v>
      </c>
      <c r="E45" s="326">
        <v>-2.9249999999999998</v>
      </c>
      <c r="F45" s="90"/>
      <c r="T45" s="304"/>
    </row>
    <row r="46" spans="2:20" ht="18" customHeight="1" x14ac:dyDescent="0.25">
      <c r="B46" s="120" t="s">
        <v>251</v>
      </c>
      <c r="C46" s="342">
        <v>1134034.4992859892</v>
      </c>
      <c r="D46" s="342">
        <v>640684.35290722793</v>
      </c>
      <c r="E46" s="326">
        <v>0.57099999999999995</v>
      </c>
      <c r="F46" s="90"/>
      <c r="T46" s="304"/>
    </row>
    <row r="47" spans="2:20" ht="18" customHeight="1" x14ac:dyDescent="0.25">
      <c r="B47" s="120" t="s">
        <v>169</v>
      </c>
      <c r="C47" s="342">
        <v>90446.87000000001</v>
      </c>
      <c r="D47" s="342">
        <v>75095.647909763517</v>
      </c>
      <c r="E47" s="326">
        <v>0.186</v>
      </c>
      <c r="F47" s="90"/>
      <c r="T47" s="304"/>
    </row>
    <row r="48" spans="2:20" ht="18" customHeight="1" x14ac:dyDescent="0.25">
      <c r="B48" s="120" t="s">
        <v>252</v>
      </c>
      <c r="C48" s="342">
        <v>73977.444444444438</v>
      </c>
      <c r="D48" s="342">
        <v>103209.43176436663</v>
      </c>
      <c r="E48" s="326">
        <v>-0.33300000000000002</v>
      </c>
      <c r="F48" s="90"/>
      <c r="T48" s="304"/>
    </row>
    <row r="49" spans="2:20" ht="18" customHeight="1" x14ac:dyDescent="0.25">
      <c r="B49" s="120" t="s">
        <v>171</v>
      </c>
      <c r="C49" s="342">
        <v>620489.88099444448</v>
      </c>
      <c r="D49" s="342">
        <v>455551.73862200574</v>
      </c>
      <c r="E49" s="326">
        <v>0.309</v>
      </c>
      <c r="F49" s="90"/>
      <c r="T49" s="304"/>
    </row>
    <row r="50" spans="2:20" ht="18" customHeight="1" x14ac:dyDescent="0.25">
      <c r="B50" s="120" t="s">
        <v>172</v>
      </c>
      <c r="C50" s="342">
        <v>49379.676666666659</v>
      </c>
      <c r="D50" s="342">
        <v>72351.69901195803</v>
      </c>
      <c r="E50" s="326">
        <v>-0.38200000000000001</v>
      </c>
      <c r="F50" s="90"/>
      <c r="T50" s="304"/>
    </row>
    <row r="51" spans="2:20" ht="18" customHeight="1" x14ac:dyDescent="0.25">
      <c r="B51" s="120" t="s">
        <v>253</v>
      </c>
      <c r="C51" s="342">
        <v>359566.77777777775</v>
      </c>
      <c r="D51" s="342">
        <v>247373.64137185246</v>
      </c>
      <c r="E51" s="326">
        <v>0.374</v>
      </c>
      <c r="F51" s="90"/>
      <c r="T51" s="304"/>
    </row>
    <row r="52" spans="2:20" ht="18" customHeight="1" x14ac:dyDescent="0.25">
      <c r="B52" s="120" t="s">
        <v>174</v>
      </c>
      <c r="C52" s="342">
        <v>96046.16333333333</v>
      </c>
      <c r="D52" s="342">
        <v>269031.62666692742</v>
      </c>
      <c r="E52" s="326">
        <v>-1.03</v>
      </c>
      <c r="F52" s="90"/>
      <c r="T52" s="304"/>
    </row>
    <row r="53" spans="2:20" ht="18" customHeight="1" x14ac:dyDescent="0.25">
      <c r="B53" s="120" t="s">
        <v>175</v>
      </c>
      <c r="C53" s="342">
        <v>212934.60666666669</v>
      </c>
      <c r="D53" s="342">
        <v>67086.652697897138</v>
      </c>
      <c r="E53" s="326">
        <v>1.155</v>
      </c>
      <c r="F53" s="90"/>
      <c r="T53" s="304"/>
    </row>
    <row r="54" spans="2:20" ht="18" customHeight="1" x14ac:dyDescent="0.25">
      <c r="B54" s="120" t="s">
        <v>176</v>
      </c>
      <c r="C54" s="342">
        <v>43474.89444444445</v>
      </c>
      <c r="D54" s="342">
        <v>26687.18885995543</v>
      </c>
      <c r="E54" s="326">
        <v>0.48799999999999999</v>
      </c>
      <c r="F54" s="90"/>
      <c r="T54" s="304"/>
    </row>
    <row r="55" spans="2:20" ht="18" customHeight="1" x14ac:dyDescent="0.25">
      <c r="B55" s="120" t="s">
        <v>177</v>
      </c>
      <c r="C55" s="342">
        <v>9380.5877777777787</v>
      </c>
      <c r="D55" s="342">
        <v>43538.361538974095</v>
      </c>
      <c r="E55" s="326">
        <v>-1.5349999999999999</v>
      </c>
      <c r="F55" s="90"/>
      <c r="T55" s="304"/>
    </row>
    <row r="56" spans="2:20" ht="18" customHeight="1" x14ac:dyDescent="0.25">
      <c r="B56" s="120" t="s">
        <v>178</v>
      </c>
      <c r="C56" s="342">
        <v>490190.05333333323</v>
      </c>
      <c r="D56" s="342">
        <v>440448.34756448696</v>
      </c>
      <c r="E56" s="326">
        <v>0.107</v>
      </c>
      <c r="F56" s="90"/>
      <c r="T56" s="304"/>
    </row>
    <row r="57" spans="2:20" ht="18" customHeight="1" x14ac:dyDescent="0.25">
      <c r="B57" s="120" t="s">
        <v>179</v>
      </c>
      <c r="C57" s="342">
        <v>58117.126666666671</v>
      </c>
      <c r="D57" s="342">
        <v>31895.355371017111</v>
      </c>
      <c r="E57" s="326">
        <v>0.6</v>
      </c>
      <c r="F57" s="90"/>
      <c r="T57" s="304"/>
    </row>
    <row r="58" spans="2:20" ht="18" customHeight="1" x14ac:dyDescent="0.25">
      <c r="B58" s="120" t="s">
        <v>254</v>
      </c>
      <c r="C58" s="342">
        <v>20869611.226666663</v>
      </c>
      <c r="D58" s="342">
        <v>10884002.956752934</v>
      </c>
      <c r="E58" s="326">
        <v>0.65100000000000002</v>
      </c>
      <c r="F58" s="90"/>
      <c r="T58" s="304"/>
    </row>
    <row r="59" spans="2:20" ht="18" customHeight="1" x14ac:dyDescent="0.25">
      <c r="B59" s="120" t="s">
        <v>180</v>
      </c>
      <c r="C59" s="342">
        <v>101594.0688888889</v>
      </c>
      <c r="D59" s="342">
        <v>118390.10618865152</v>
      </c>
      <c r="E59" s="326">
        <v>-0.153</v>
      </c>
      <c r="F59" s="90"/>
      <c r="T59" s="304"/>
    </row>
    <row r="60" spans="2:20" ht="18" customHeight="1" x14ac:dyDescent="0.25">
      <c r="B60" s="120" t="s">
        <v>181</v>
      </c>
      <c r="C60" s="342">
        <v>804392.7344444443</v>
      </c>
      <c r="D60" s="342">
        <v>541361.69644449488</v>
      </c>
      <c r="E60" s="326">
        <v>0.39600000000000002</v>
      </c>
      <c r="F60" s="90"/>
      <c r="T60" s="304"/>
    </row>
    <row r="61" spans="2:20" ht="18" customHeight="1" x14ac:dyDescent="0.25">
      <c r="B61" s="120" t="s">
        <v>182</v>
      </c>
      <c r="C61" s="342">
        <v>74715.412222222207</v>
      </c>
      <c r="D61" s="342">
        <v>184138.16865952831</v>
      </c>
      <c r="E61" s="326">
        <v>-0.90200000000000002</v>
      </c>
      <c r="F61" s="90"/>
      <c r="T61" s="304"/>
    </row>
    <row r="62" spans="2:20" ht="18" customHeight="1" x14ac:dyDescent="0.25">
      <c r="B62" s="120" t="s">
        <v>183</v>
      </c>
      <c r="C62" s="342">
        <v>124205.49888888888</v>
      </c>
      <c r="D62" s="342">
        <v>26680.61956854161</v>
      </c>
      <c r="E62" s="326">
        <v>1.538</v>
      </c>
      <c r="F62" s="90"/>
      <c r="T62" s="304"/>
    </row>
    <row r="63" spans="2:20" ht="18" customHeight="1" x14ac:dyDescent="0.25">
      <c r="B63" s="121" t="s">
        <v>184</v>
      </c>
      <c r="C63" s="343">
        <v>250420.55555555559</v>
      </c>
      <c r="D63" s="343">
        <v>211905.7767819539</v>
      </c>
      <c r="E63" s="327">
        <v>0.16700000000000001</v>
      </c>
      <c r="F63" s="90"/>
      <c r="T63" s="304"/>
    </row>
    <row r="64" spans="2:20" ht="18" customHeight="1" x14ac:dyDescent="0.25">
      <c r="F64" s="90"/>
    </row>
    <row r="65" spans="2:6" ht="18" customHeight="1" x14ac:dyDescent="0.3">
      <c r="B65" s="360" t="s">
        <v>37</v>
      </c>
      <c r="C65" s="361">
        <f>AVERAGE(C6:C63)</f>
        <v>1776213.146020161</v>
      </c>
      <c r="D65" s="361">
        <f>AVERAGE(D6:D63)</f>
        <v>1147864.3404995957</v>
      </c>
      <c r="E65" s="362">
        <f>AVERAGE(E6:E63)</f>
        <v>-5.405172413793103E-2</v>
      </c>
      <c r="F65" s="90"/>
    </row>
    <row r="66" spans="2:6" ht="18" customHeight="1" x14ac:dyDescent="0.3">
      <c r="B66" s="363" t="s">
        <v>185</v>
      </c>
      <c r="C66" s="364">
        <f>MEDIAN(C6:C63)</f>
        <v>196721.52777777781</v>
      </c>
      <c r="D66" s="364">
        <f>MEDIAN(D6:D63)</f>
        <v>213124.04298840393</v>
      </c>
      <c r="E66" s="365">
        <f>MEDIAN(E6:E63)</f>
        <v>9.1499999999999998E-2</v>
      </c>
      <c r="F66" s="90"/>
    </row>
    <row r="67" spans="2:6" ht="18" hidden="1" customHeight="1" x14ac:dyDescent="0.3">
      <c r="B67" s="317" t="s">
        <v>186</v>
      </c>
      <c r="C67" s="318"/>
      <c r="D67" s="318"/>
      <c r="E67" s="319">
        <f>MAX(E6:E63)</f>
        <v>1.538</v>
      </c>
      <c r="F67" s="90"/>
    </row>
    <row r="68" spans="2:6" ht="18" hidden="1" customHeight="1" x14ac:dyDescent="0.3">
      <c r="B68" s="317" t="s">
        <v>187</v>
      </c>
      <c r="C68" s="318"/>
      <c r="D68" s="318"/>
      <c r="E68" s="319">
        <f>MIN(E6:E63)</f>
        <v>-3.2040000000000002</v>
      </c>
      <c r="F68" s="90"/>
    </row>
    <row r="69" spans="2:6" ht="18" customHeight="1" x14ac:dyDescent="0.25">
      <c r="F69" s="90"/>
    </row>
    <row r="70" spans="2:6" ht="18" customHeight="1" x14ac:dyDescent="0.25">
      <c r="F70" s="90"/>
    </row>
    <row r="71" spans="2:6" ht="18" customHeight="1" x14ac:dyDescent="0.25">
      <c r="F71" s="90"/>
    </row>
    <row r="72" spans="2:6" ht="18" customHeight="1" x14ac:dyDescent="0.25">
      <c r="F72" s="90"/>
    </row>
    <row r="73" spans="2:6" ht="18" customHeight="1" x14ac:dyDescent="0.25">
      <c r="F73" s="90"/>
    </row>
    <row r="74" spans="2:6" ht="18" customHeight="1" x14ac:dyDescent="0.25">
      <c r="F74" s="90"/>
    </row>
    <row r="75" spans="2:6" ht="18" customHeight="1" x14ac:dyDescent="0.25">
      <c r="F75" s="90"/>
    </row>
    <row r="76" spans="2:6" ht="18" customHeight="1" x14ac:dyDescent="0.25">
      <c r="F76" s="90"/>
    </row>
    <row r="77" spans="2:6" ht="18" customHeight="1" x14ac:dyDescent="0.25">
      <c r="F77" s="90"/>
    </row>
    <row r="78" spans="2:6" ht="18" customHeight="1" x14ac:dyDescent="0.25">
      <c r="F78" s="90"/>
    </row>
    <row r="79" spans="2:6" ht="18" customHeight="1" x14ac:dyDescent="0.25">
      <c r="F79" s="90"/>
    </row>
    <row r="80" spans="2:6" ht="18" customHeight="1" x14ac:dyDescent="0.25">
      <c r="F80" s="90"/>
    </row>
    <row r="81" spans="2:22" ht="18" customHeight="1" x14ac:dyDescent="0.25">
      <c r="F81" s="90"/>
    </row>
    <row r="82" spans="2:22" ht="18" customHeight="1" x14ac:dyDescent="0.25">
      <c r="F82" s="90"/>
    </row>
    <row r="83" spans="2:22" ht="18" customHeight="1" x14ac:dyDescent="0.25">
      <c r="F83" s="90"/>
    </row>
    <row r="84" spans="2:22" ht="18" customHeight="1" x14ac:dyDescent="0.25">
      <c r="F84" s="90"/>
    </row>
    <row r="85" spans="2:22" ht="18" customHeight="1" x14ac:dyDescent="0.25">
      <c r="F85" s="90"/>
    </row>
    <row r="86" spans="2:22" ht="18" customHeight="1" x14ac:dyDescent="0.25">
      <c r="F86" s="90"/>
    </row>
    <row r="87" spans="2:22" ht="18" customHeight="1" x14ac:dyDescent="0.25">
      <c r="F87" s="90"/>
    </row>
    <row r="88" spans="2:22" ht="18" customHeight="1" x14ac:dyDescent="0.25">
      <c r="F88" s="90"/>
    </row>
    <row r="89" spans="2:22" ht="18" customHeight="1" x14ac:dyDescent="0.25">
      <c r="F89" s="90"/>
    </row>
    <row r="90" spans="2:22" ht="18" customHeight="1" x14ac:dyDescent="0.25">
      <c r="F90" s="90"/>
    </row>
    <row r="91" spans="2:22" ht="18" customHeight="1" x14ac:dyDescent="0.25">
      <c r="F91" s="90"/>
    </row>
    <row r="93" spans="2:22" x14ac:dyDescent="0.25">
      <c r="B93" s="91"/>
      <c r="E93" s="92"/>
    </row>
    <row r="94" spans="2:22" s="88" customFormat="1" x14ac:dyDescent="0.25">
      <c r="B94" s="93"/>
      <c r="C94" s="301"/>
      <c r="D94" s="301"/>
      <c r="E94" s="94"/>
      <c r="G94" s="389"/>
      <c r="H94" s="389"/>
      <c r="I94" s="389"/>
      <c r="J94" s="389"/>
      <c r="K94" s="389"/>
      <c r="L94" s="389"/>
      <c r="M94" s="389"/>
      <c r="N94" s="389"/>
      <c r="O94" s="389"/>
      <c r="P94" s="389"/>
      <c r="Q94" s="399"/>
      <c r="R94" s="389"/>
      <c r="S94" s="390"/>
      <c r="T94" s="389"/>
      <c r="U94" s="399"/>
      <c r="V94" s="399"/>
    </row>
    <row r="95" spans="2:22" s="88" customFormat="1" x14ac:dyDescent="0.25">
      <c r="B95" s="93"/>
      <c r="C95" s="302"/>
      <c r="D95" s="302"/>
      <c r="E95" s="94"/>
      <c r="G95" s="389"/>
      <c r="H95" s="389"/>
      <c r="I95" s="389"/>
      <c r="J95" s="389"/>
      <c r="K95" s="389"/>
      <c r="L95" s="389"/>
      <c r="M95" s="389"/>
      <c r="N95" s="389"/>
      <c r="O95" s="389"/>
      <c r="P95" s="389"/>
      <c r="Q95" s="399"/>
      <c r="R95" s="389"/>
      <c r="S95" s="390"/>
      <c r="T95" s="389"/>
      <c r="U95" s="399"/>
      <c r="V95" s="399"/>
    </row>
    <row r="96" spans="2:22" s="88" customFormat="1" x14ac:dyDescent="0.25">
      <c r="B96" s="93"/>
      <c r="C96" s="302"/>
      <c r="D96" s="302"/>
      <c r="E96" s="94"/>
      <c r="G96" s="389"/>
      <c r="H96" s="389"/>
      <c r="I96" s="389"/>
      <c r="J96" s="389"/>
      <c r="K96" s="389"/>
      <c r="L96" s="389"/>
      <c r="M96" s="389"/>
      <c r="N96" s="389"/>
      <c r="O96" s="389"/>
      <c r="P96" s="389"/>
      <c r="Q96" s="399"/>
      <c r="R96" s="389"/>
      <c r="S96" s="390"/>
      <c r="T96" s="389"/>
      <c r="U96" s="399"/>
      <c r="V96" s="399"/>
    </row>
    <row r="97" spans="3:22" s="88" customFormat="1" x14ac:dyDescent="0.25">
      <c r="C97" s="302"/>
      <c r="D97" s="302"/>
      <c r="G97" s="389"/>
      <c r="H97" s="389"/>
      <c r="I97" s="389"/>
      <c r="J97" s="389"/>
      <c r="K97" s="389"/>
      <c r="L97" s="389"/>
      <c r="M97" s="389"/>
      <c r="N97" s="389"/>
      <c r="O97" s="389"/>
      <c r="P97" s="389"/>
      <c r="Q97" s="399"/>
      <c r="R97" s="389"/>
      <c r="S97" s="390"/>
      <c r="T97" s="389"/>
      <c r="U97" s="399"/>
      <c r="V97" s="399"/>
    </row>
  </sheetData>
  <mergeCells count="2">
    <mergeCell ref="B1:E1"/>
    <mergeCell ref="B3:F3"/>
  </mergeCells>
  <printOptions horizontalCentered="1"/>
  <pageMargins left="0.7" right="0.7" top="0.75" bottom="0.75" header="0.3" footer="0.3"/>
  <pageSetup scale="56"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04475-58D4-4518-832C-B5369EC142C4}">
  <sheetPr>
    <tabColor rgb="FF00B050"/>
  </sheetPr>
  <dimension ref="A1"/>
  <sheetViews>
    <sheetView workbookViewId="0">
      <selection activeCell="O29" sqref="O29"/>
    </sheetView>
  </sheetViews>
  <sheetFormatPr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B27EA-32FF-4D4D-9227-A1139520C8C5}">
  <sheetPr>
    <tabColor rgb="FF00B050"/>
    <pageSetUpPr fitToPage="1"/>
  </sheetPr>
  <dimension ref="B1:N39"/>
  <sheetViews>
    <sheetView showGridLines="0" zoomScale="106" zoomScaleNormal="106" workbookViewId="0">
      <selection activeCell="D16" sqref="D16"/>
    </sheetView>
  </sheetViews>
  <sheetFormatPr defaultColWidth="9.140625" defaultRowHeight="15" x14ac:dyDescent="0.25"/>
  <cols>
    <col min="1" max="1" width="5.28515625" style="2" customWidth="1"/>
    <col min="2" max="2" width="15.7109375" style="2" customWidth="1"/>
    <col min="3" max="3" width="6.7109375" style="2" customWidth="1"/>
    <col min="4" max="6" width="15.7109375" style="2" customWidth="1"/>
    <col min="7" max="8" width="8" style="2" customWidth="1"/>
    <col min="9" max="11" width="15.7109375" style="2" hidden="1" customWidth="1"/>
    <col min="12" max="14" width="13.7109375" style="2" hidden="1" customWidth="1"/>
    <col min="15" max="16384" width="9.140625" style="2"/>
  </cols>
  <sheetData>
    <row r="1" spans="2:14" ht="15.75" x14ac:dyDescent="0.25">
      <c r="B1" s="483" t="s">
        <v>319</v>
      </c>
      <c r="C1" s="483"/>
      <c r="D1" s="483"/>
      <c r="E1" s="483"/>
      <c r="F1" s="483"/>
      <c r="G1" s="198"/>
      <c r="H1" s="198"/>
    </row>
    <row r="2" spans="2:14" ht="28.5" x14ac:dyDescent="0.45">
      <c r="B2" s="484" t="s">
        <v>270</v>
      </c>
      <c r="C2" s="484"/>
      <c r="D2" s="484"/>
      <c r="E2" s="484"/>
      <c r="F2" s="484"/>
      <c r="G2" s="199"/>
      <c r="H2" s="199"/>
    </row>
    <row r="3" spans="2:14" x14ac:dyDescent="0.25">
      <c r="C3" s="28"/>
      <c r="D3" s="29"/>
      <c r="E3" s="29"/>
      <c r="F3" s="29"/>
      <c r="G3" s="29"/>
      <c r="H3" s="29"/>
    </row>
    <row r="4" spans="2:14" ht="15.75" x14ac:dyDescent="0.25">
      <c r="B4" s="485" t="s">
        <v>43</v>
      </c>
      <c r="C4" s="485"/>
      <c r="D4" s="485"/>
      <c r="E4" s="485"/>
      <c r="F4" s="485"/>
      <c r="G4" s="200"/>
      <c r="H4" s="200"/>
    </row>
    <row r="5" spans="2:14" ht="27" customHeight="1" x14ac:dyDescent="0.25">
      <c r="C5" s="32" t="s">
        <v>44</v>
      </c>
      <c r="E5" s="18"/>
      <c r="F5" s="31"/>
      <c r="G5" s="31"/>
      <c r="H5" s="31"/>
      <c r="N5" s="37"/>
    </row>
    <row r="6" spans="2:14" ht="15.75" x14ac:dyDescent="0.25">
      <c r="B6" s="32"/>
      <c r="C6" s="33" t="s">
        <v>45</v>
      </c>
      <c r="D6" s="60" t="s">
        <v>46</v>
      </c>
      <c r="E6" s="31"/>
      <c r="F6" s="31"/>
      <c r="G6" s="31"/>
      <c r="H6" s="31"/>
    </row>
    <row r="7" spans="2:14" ht="27" customHeight="1" x14ac:dyDescent="0.25">
      <c r="C7" s="32" t="s">
        <v>49</v>
      </c>
      <c r="D7" s="227"/>
      <c r="E7" s="18"/>
      <c r="F7" s="31"/>
      <c r="G7" s="31"/>
      <c r="H7" s="31"/>
      <c r="N7" s="37"/>
    </row>
    <row r="8" spans="2:14" ht="15.75" x14ac:dyDescent="0.25">
      <c r="C8" s="33" t="s">
        <v>211</v>
      </c>
      <c r="D8" s="60" t="s">
        <v>212</v>
      </c>
      <c r="E8" s="31"/>
      <c r="F8" s="31"/>
      <c r="G8" s="31"/>
      <c r="H8" s="31"/>
    </row>
    <row r="9" spans="2:14" ht="15.75" x14ac:dyDescent="0.25">
      <c r="C9" s="33" t="s">
        <v>57</v>
      </c>
      <c r="D9" s="60" t="s">
        <v>58</v>
      </c>
      <c r="E9" s="31"/>
      <c r="F9" s="31"/>
      <c r="G9" s="31"/>
      <c r="H9" s="31"/>
    </row>
    <row r="10" spans="2:14" ht="15.75" x14ac:dyDescent="0.25">
      <c r="B10" s="32"/>
      <c r="C10" s="33" t="s">
        <v>85</v>
      </c>
      <c r="D10" s="60" t="s">
        <v>86</v>
      </c>
      <c r="E10" s="31"/>
      <c r="F10" s="31"/>
      <c r="G10" s="31"/>
      <c r="H10" s="31"/>
    </row>
    <row r="11" spans="2:14" ht="15.75" x14ac:dyDescent="0.25">
      <c r="B11" s="32"/>
      <c r="C11" s="33" t="s">
        <v>87</v>
      </c>
      <c r="D11" s="60" t="s">
        <v>88</v>
      </c>
      <c r="E11" s="31"/>
      <c r="F11" s="31"/>
      <c r="G11" s="31"/>
      <c r="H11" s="31"/>
    </row>
    <row r="12" spans="2:14" ht="15.75" x14ac:dyDescent="0.25">
      <c r="B12" s="32"/>
      <c r="C12" s="38" t="s">
        <v>59</v>
      </c>
      <c r="D12" s="60" t="s">
        <v>60</v>
      </c>
      <c r="E12" s="31"/>
      <c r="F12" s="31"/>
      <c r="G12" s="31"/>
      <c r="H12" s="31"/>
      <c r="I12" s="225" t="s">
        <v>239</v>
      </c>
      <c r="J12" s="225"/>
    </row>
    <row r="13" spans="2:14" x14ac:dyDescent="0.25">
      <c r="B13" s="30"/>
      <c r="C13" s="30"/>
      <c r="D13" s="7"/>
      <c r="E13" s="30"/>
      <c r="F13" s="30"/>
      <c r="G13" s="30"/>
      <c r="H13" s="30"/>
      <c r="I13" s="2" t="s">
        <v>240</v>
      </c>
      <c r="J13" s="2" t="s">
        <v>241</v>
      </c>
    </row>
    <row r="14" spans="2:14" ht="30.75" thickBot="1" x14ac:dyDescent="0.3">
      <c r="B14" s="486" t="s">
        <v>61</v>
      </c>
      <c r="C14" s="486"/>
      <c r="D14" s="201" t="s">
        <v>62</v>
      </c>
      <c r="E14" s="201" t="s">
        <v>63</v>
      </c>
      <c r="F14" s="201" t="s">
        <v>64</v>
      </c>
      <c r="G14" s="40"/>
      <c r="H14" s="40"/>
      <c r="J14" s="2" t="s">
        <v>65</v>
      </c>
      <c r="K14" s="2" t="s">
        <v>66</v>
      </c>
      <c r="L14" s="2" t="s">
        <v>67</v>
      </c>
      <c r="M14" s="2" t="s">
        <v>68</v>
      </c>
    </row>
    <row r="15" spans="2:14" ht="20.100000000000001" customHeight="1" thickTop="1" x14ac:dyDescent="0.25">
      <c r="B15" s="41"/>
      <c r="C15" s="42"/>
      <c r="D15" s="43"/>
      <c r="E15" s="40"/>
      <c r="F15" s="40"/>
      <c r="G15" s="40"/>
      <c r="H15" s="40"/>
      <c r="I15" s="2" t="s">
        <v>69</v>
      </c>
      <c r="J15" s="2">
        <v>2.5856674000000002</v>
      </c>
      <c r="K15" s="2">
        <v>5.61194E-2</v>
      </c>
      <c r="L15" s="2">
        <v>46.073999999999998</v>
      </c>
      <c r="M15" s="2" t="s">
        <v>70</v>
      </c>
      <c r="N15" s="2" t="s">
        <v>71</v>
      </c>
    </row>
    <row r="16" spans="2:14" ht="20.100000000000001" customHeight="1" x14ac:dyDescent="0.25">
      <c r="B16" s="44" t="str">
        <f>I16</f>
        <v>yn</v>
      </c>
      <c r="C16" s="226"/>
      <c r="D16" s="46">
        <f>J16</f>
        <v>0.89693650000000003</v>
      </c>
      <c r="E16" s="46">
        <f>L16</f>
        <v>37.944000000000003</v>
      </c>
      <c r="F16" s="46">
        <v>0</v>
      </c>
      <c r="G16" s="45"/>
      <c r="H16" s="46"/>
      <c r="I16" s="2" t="s">
        <v>72</v>
      </c>
      <c r="J16" s="2">
        <v>0.89693650000000003</v>
      </c>
      <c r="K16" s="2">
        <v>2.36384E-2</v>
      </c>
      <c r="L16" s="2">
        <v>37.944000000000003</v>
      </c>
      <c r="M16" s="2" t="s">
        <v>70</v>
      </c>
      <c r="N16" s="2" t="s">
        <v>71</v>
      </c>
    </row>
    <row r="17" spans="2:14" ht="20.100000000000001" customHeight="1" x14ac:dyDescent="0.25">
      <c r="B17" s="44" t="str">
        <f t="shared" ref="B17:B22" si="0">I17</f>
        <v>I(yn * yn/2)</v>
      </c>
      <c r="C17" s="226"/>
      <c r="D17" s="46">
        <f t="shared" ref="D17:D22" si="1">J17</f>
        <v>0.15215680000000001</v>
      </c>
      <c r="E17" s="46">
        <f t="shared" ref="E17:E22" si="2">L17</f>
        <v>12.339</v>
      </c>
      <c r="F17" s="46">
        <v>0</v>
      </c>
      <c r="G17" s="45"/>
      <c r="H17" s="45"/>
      <c r="I17" s="2" t="s">
        <v>89</v>
      </c>
      <c r="J17" s="2">
        <v>0.15215680000000001</v>
      </c>
      <c r="K17" s="2">
        <v>1.23316E-2</v>
      </c>
      <c r="L17" s="2">
        <v>12.339</v>
      </c>
      <c r="M17" s="2" t="s">
        <v>70</v>
      </c>
      <c r="N17" s="2" t="s">
        <v>71</v>
      </c>
    </row>
    <row r="18" spans="2:14" ht="20.100000000000001" customHeight="1" x14ac:dyDescent="0.25">
      <c r="B18" s="44" t="str">
        <f t="shared" si="0"/>
        <v>custperkm</v>
      </c>
      <c r="C18" s="226"/>
      <c r="D18" s="46">
        <f>J18</f>
        <v>0.1176088</v>
      </c>
      <c r="E18" s="46">
        <f>L18</f>
        <v>5.5380000000000003</v>
      </c>
      <c r="F18" s="46">
        <f>M18</f>
        <v>5.2000000000000002E-8</v>
      </c>
      <c r="G18" s="45"/>
      <c r="H18" s="45"/>
      <c r="I18" s="2" t="s">
        <v>209</v>
      </c>
      <c r="J18" s="2">
        <v>0.1176088</v>
      </c>
      <c r="K18" s="2">
        <v>2.1238400000000001E-2</v>
      </c>
      <c r="L18" s="2">
        <v>5.5380000000000003</v>
      </c>
      <c r="M18" s="55">
        <v>5.2000000000000002E-8</v>
      </c>
      <c r="N18" s="2" t="s">
        <v>71</v>
      </c>
    </row>
    <row r="19" spans="2:14" ht="20.100000000000001" customHeight="1" x14ac:dyDescent="0.25">
      <c r="B19" s="44" t="str">
        <f t="shared" si="0"/>
        <v>penload</v>
      </c>
      <c r="C19" s="226"/>
      <c r="D19" s="46">
        <f t="shared" si="1"/>
        <v>0.50809720000000003</v>
      </c>
      <c r="E19" s="46">
        <f t="shared" si="2"/>
        <v>10.468999999999999</v>
      </c>
      <c r="F19" s="46">
        <v>0</v>
      </c>
      <c r="G19" s="45"/>
      <c r="H19" s="45"/>
      <c r="I19" s="2" t="s">
        <v>78</v>
      </c>
      <c r="J19" s="2">
        <v>0.50809720000000003</v>
      </c>
      <c r="K19" s="2">
        <v>4.8534800000000003E-2</v>
      </c>
      <c r="L19" s="2">
        <v>10.468999999999999</v>
      </c>
      <c r="M19" s="55" t="s">
        <v>70</v>
      </c>
      <c r="N19" s="2" t="s">
        <v>71</v>
      </c>
    </row>
    <row r="20" spans="2:14" ht="20.100000000000001" customHeight="1" x14ac:dyDescent="0.25">
      <c r="B20" s="44" t="str">
        <f t="shared" si="0"/>
        <v>pctmscbill</v>
      </c>
      <c r="C20" s="226"/>
      <c r="D20" s="46">
        <f t="shared" si="1"/>
        <v>-6.20362E-2</v>
      </c>
      <c r="E20" s="46">
        <f t="shared" si="2"/>
        <v>-2.972</v>
      </c>
      <c r="F20" s="46">
        <f>M20</f>
        <v>3.1099999999999999E-3</v>
      </c>
      <c r="G20" s="45"/>
      <c r="H20" s="45"/>
      <c r="I20" s="2" t="s">
        <v>90</v>
      </c>
      <c r="J20" s="2">
        <v>-6.20362E-2</v>
      </c>
      <c r="K20" s="2">
        <v>2.0872100000000001E-2</v>
      </c>
      <c r="L20" s="2">
        <v>-2.972</v>
      </c>
      <c r="M20" s="55">
        <v>3.1099999999999999E-3</v>
      </c>
      <c r="N20" s="2" t="s">
        <v>75</v>
      </c>
    </row>
    <row r="21" spans="2:14" ht="20.100000000000001" customHeight="1" x14ac:dyDescent="0.25">
      <c r="B21" s="44" t="str">
        <f t="shared" si="0"/>
        <v>pctsupbill</v>
      </c>
      <c r="C21" s="226"/>
      <c r="D21" s="46">
        <f t="shared" si="1"/>
        <v>-7.2678999999999994E-2</v>
      </c>
      <c r="E21" s="46">
        <f t="shared" si="2"/>
        <v>-4.03</v>
      </c>
      <c r="F21" s="46">
        <f>M21</f>
        <v>6.5400000000000004E-5</v>
      </c>
      <c r="G21" s="45"/>
      <c r="H21" s="45"/>
      <c r="I21" s="2" t="s">
        <v>91</v>
      </c>
      <c r="J21" s="2">
        <v>-7.2678999999999994E-2</v>
      </c>
      <c r="K21" s="2">
        <v>1.8033799999999999E-2</v>
      </c>
      <c r="L21" s="2">
        <v>-4.03</v>
      </c>
      <c r="M21" s="55">
        <v>6.5400000000000004E-5</v>
      </c>
      <c r="N21" s="2" t="s">
        <v>71</v>
      </c>
    </row>
    <row r="22" spans="2:14" ht="20.100000000000001" customHeight="1" x14ac:dyDescent="0.25">
      <c r="B22" s="44" t="str">
        <f t="shared" si="0"/>
        <v>trend</v>
      </c>
      <c r="C22" s="226"/>
      <c r="D22" s="46">
        <f t="shared" si="1"/>
        <v>-3.3930000000000001E-4</v>
      </c>
      <c r="E22" s="46">
        <f t="shared" si="2"/>
        <v>-9.6000000000000002E-2</v>
      </c>
      <c r="F22" s="46">
        <f>M22</f>
        <v>0.92371999999999999</v>
      </c>
      <c r="G22" s="45"/>
      <c r="H22" s="45"/>
      <c r="I22" s="2" t="s">
        <v>79</v>
      </c>
      <c r="J22" s="2">
        <v>-3.3930000000000001E-4</v>
      </c>
      <c r="K22" s="2">
        <v>3.5417000000000001E-3</v>
      </c>
      <c r="L22" s="2">
        <v>-9.6000000000000002E-2</v>
      </c>
      <c r="M22" s="2">
        <v>0.92371999999999999</v>
      </c>
    </row>
    <row r="23" spans="2:14" ht="20.100000000000001" customHeight="1" x14ac:dyDescent="0.25">
      <c r="B23" s="180" t="s">
        <v>80</v>
      </c>
      <c r="C23" s="226"/>
      <c r="D23" s="46">
        <f>J15</f>
        <v>2.5856674000000002</v>
      </c>
      <c r="E23" s="46">
        <f>L15</f>
        <v>46.073999999999998</v>
      </c>
      <c r="F23" s="46">
        <v>0</v>
      </c>
      <c r="G23" s="45"/>
      <c r="H23" s="46"/>
    </row>
    <row r="24" spans="2:14" ht="9.9499999999999993" customHeight="1" x14ac:dyDescent="0.25">
      <c r="B24" s="56"/>
      <c r="C24" s="42"/>
      <c r="D24" s="46"/>
      <c r="E24" s="46"/>
      <c r="F24" s="46"/>
      <c r="G24" s="46"/>
      <c r="H24" s="48"/>
    </row>
    <row r="25" spans="2:14" ht="20.100000000000001" customHeight="1" x14ac:dyDescent="0.25">
      <c r="B25" s="51" t="s">
        <v>81</v>
      </c>
      <c r="C25" s="42"/>
      <c r="D25" s="48">
        <v>0.88821190000000005</v>
      </c>
      <c r="E25" s="48"/>
      <c r="F25" s="48"/>
      <c r="G25" s="48"/>
      <c r="H25" s="48"/>
    </row>
    <row r="26" spans="2:14" ht="20.100000000000001" customHeight="1" x14ac:dyDescent="0.25">
      <c r="B26" s="51" t="s">
        <v>82</v>
      </c>
      <c r="C26" s="42"/>
      <c r="D26" s="48" t="s">
        <v>83</v>
      </c>
      <c r="E26" s="48"/>
      <c r="F26" s="48"/>
      <c r="G26" s="48"/>
      <c r="H26" s="49"/>
      <c r="I26" s="321"/>
    </row>
    <row r="27" spans="2:14" ht="20.100000000000001" customHeight="1" x14ac:dyDescent="0.25">
      <c r="B27" s="51" t="s">
        <v>84</v>
      </c>
      <c r="C27" s="42"/>
      <c r="D27" s="57">
        <v>462</v>
      </c>
      <c r="E27" s="50"/>
      <c r="F27" s="50"/>
      <c r="G27" s="50"/>
      <c r="H27" s="48"/>
    </row>
    <row r="28" spans="2:14" ht="20.100000000000001" customHeight="1" x14ac:dyDescent="0.25">
      <c r="B28" s="58"/>
      <c r="C28" s="42"/>
      <c r="D28" s="57"/>
      <c r="E28" s="48"/>
      <c r="F28" s="48"/>
      <c r="G28" s="48"/>
      <c r="H28" s="50"/>
    </row>
    <row r="29" spans="2:14" x14ac:dyDescent="0.25">
      <c r="B29" s="230"/>
      <c r="C29" s="42"/>
      <c r="D29" s="53"/>
      <c r="E29" s="31"/>
      <c r="F29" s="31"/>
      <c r="G29" s="31"/>
      <c r="H29" s="48"/>
    </row>
    <row r="30" spans="2:14" x14ac:dyDescent="0.25">
      <c r="H30" s="31"/>
    </row>
    <row r="32" spans="2:14" ht="36.75" customHeight="1" x14ac:dyDescent="0.25"/>
    <row r="33" spans="3:8" x14ac:dyDescent="0.25">
      <c r="C33" s="42"/>
      <c r="D33" s="59"/>
      <c r="E33" s="31"/>
      <c r="F33" s="31"/>
      <c r="G33" s="31"/>
      <c r="H33" s="31"/>
    </row>
    <row r="39" spans="3:8" ht="12" customHeight="1" x14ac:dyDescent="0.25"/>
  </sheetData>
  <mergeCells count="4">
    <mergeCell ref="B1:F1"/>
    <mergeCell ref="B2:F2"/>
    <mergeCell ref="B4:F4"/>
    <mergeCell ref="B14:C14"/>
  </mergeCells>
  <printOptions horizontalCentered="1"/>
  <pageMargins left="0.7" right="0.7" top="0.75" bottom="0.75" header="0.3" footer="0.3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0A7DD-2EF2-43D6-BF0F-6CBACAA301A4}">
  <sheetPr>
    <pageSetUpPr fitToPage="1"/>
  </sheetPr>
  <dimension ref="A1:W33"/>
  <sheetViews>
    <sheetView zoomScaleNormal="100" workbookViewId="0">
      <selection activeCell="U34" sqref="U34"/>
    </sheetView>
  </sheetViews>
  <sheetFormatPr defaultRowHeight="15" x14ac:dyDescent="0.25"/>
  <cols>
    <col min="1" max="2" width="9.140625" style="2"/>
    <col min="3" max="3" width="34.5703125" customWidth="1"/>
    <col min="4" max="4" width="13.28515625" customWidth="1"/>
    <col min="5" max="5" width="13.28515625" hidden="1" customWidth="1"/>
    <col min="6" max="6" width="13.28515625" customWidth="1"/>
    <col min="7" max="7" width="4" hidden="1" customWidth="1"/>
    <col min="8" max="11" width="10.85546875" hidden="1" customWidth="1"/>
    <col min="12" max="12" width="3.5703125" hidden="1" customWidth="1"/>
    <col min="13" max="13" width="11.7109375" hidden="1" customWidth="1"/>
    <col min="14" max="14" width="12.140625" hidden="1" customWidth="1"/>
    <col min="15" max="15" width="13.42578125" hidden="1" customWidth="1"/>
  </cols>
  <sheetData>
    <row r="1" spans="1:23" x14ac:dyDescent="0.25">
      <c r="D1" t="s">
        <v>329</v>
      </c>
    </row>
    <row r="3" spans="1:23" s="2" customFormat="1" x14ac:dyDescent="0.25"/>
    <row r="4" spans="1:23" ht="23.25" x14ac:dyDescent="0.35">
      <c r="C4" s="439" t="s">
        <v>1</v>
      </c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</row>
    <row r="5" spans="1:23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23" ht="15.75" x14ac:dyDescent="0.25">
      <c r="C6" s="2"/>
      <c r="D6" s="440" t="s">
        <v>25</v>
      </c>
      <c r="E6" s="441"/>
      <c r="F6" s="442"/>
      <c r="G6" s="2"/>
      <c r="H6" s="443" t="s">
        <v>26</v>
      </c>
      <c r="I6" s="443"/>
      <c r="J6" s="443"/>
      <c r="K6" s="443"/>
      <c r="L6" s="2"/>
      <c r="M6" s="443" t="s">
        <v>27</v>
      </c>
      <c r="N6" s="443"/>
      <c r="O6" s="443"/>
    </row>
    <row r="7" spans="1:23" s="1" customFormat="1" ht="51" customHeight="1" x14ac:dyDescent="0.25">
      <c r="A7" s="3"/>
      <c r="B7" s="3"/>
      <c r="C7" s="125" t="s">
        <v>28</v>
      </c>
      <c r="D7" s="126" t="s">
        <v>29</v>
      </c>
      <c r="E7" s="126" t="s">
        <v>30</v>
      </c>
      <c r="F7" s="126" t="s">
        <v>31</v>
      </c>
      <c r="G7" s="25"/>
      <c r="H7" s="5" t="s">
        <v>29</v>
      </c>
      <c r="I7" s="5" t="s">
        <v>30</v>
      </c>
      <c r="J7" s="6" t="s">
        <v>32</v>
      </c>
      <c r="K7" s="5" t="s">
        <v>31</v>
      </c>
      <c r="L7" s="25"/>
      <c r="M7" s="5" t="s">
        <v>29</v>
      </c>
      <c r="N7" s="5" t="s">
        <v>30</v>
      </c>
      <c r="O7" s="5" t="s">
        <v>31</v>
      </c>
    </row>
    <row r="8" spans="1:23" s="1" customFormat="1" ht="15.75" customHeight="1" x14ac:dyDescent="0.25">
      <c r="A8" s="3"/>
      <c r="B8" s="3"/>
      <c r="C8" s="4"/>
      <c r="D8" s="12"/>
      <c r="E8" s="12"/>
      <c r="F8" s="12"/>
      <c r="G8" s="13"/>
      <c r="H8" s="12"/>
      <c r="I8" s="12"/>
      <c r="J8" s="14"/>
      <c r="K8" s="12"/>
      <c r="L8" s="13"/>
      <c r="M8" s="12"/>
      <c r="N8" s="12"/>
      <c r="O8" s="12"/>
    </row>
    <row r="9" spans="1:23" ht="18.75" x14ac:dyDescent="0.3">
      <c r="C9" s="26" t="s">
        <v>276</v>
      </c>
      <c r="D9" s="15">
        <v>0.87</v>
      </c>
      <c r="E9" s="16">
        <v>61</v>
      </c>
      <c r="F9" s="17">
        <v>0.79</v>
      </c>
      <c r="G9" s="380"/>
      <c r="H9" s="21">
        <v>0.88269569999999997</v>
      </c>
      <c r="I9" s="381">
        <v>58</v>
      </c>
      <c r="J9" s="381">
        <f>51-10+1</f>
        <v>42</v>
      </c>
      <c r="K9" s="382">
        <f>J9/I9</f>
        <v>0.72413793103448276</v>
      </c>
      <c r="L9" s="383"/>
      <c r="M9" s="21">
        <f>H9-D9</f>
        <v>1.2695699999999976E-2</v>
      </c>
      <c r="N9" s="384"/>
      <c r="O9" s="382">
        <f>K9-F9</f>
        <v>-6.5862068965517273E-2</v>
      </c>
      <c r="P9" s="304"/>
      <c r="R9" s="292"/>
    </row>
    <row r="10" spans="1:23" x14ac:dyDescent="0.25">
      <c r="C10" s="26"/>
      <c r="D10" s="15"/>
      <c r="E10" s="16"/>
      <c r="F10" s="16"/>
      <c r="G10" s="380"/>
      <c r="H10" s="21"/>
      <c r="I10" s="381"/>
      <c r="J10" s="381"/>
      <c r="K10" s="383"/>
      <c r="L10" s="383"/>
      <c r="M10" s="21"/>
      <c r="N10" s="384"/>
      <c r="O10" s="382"/>
      <c r="P10" s="304"/>
    </row>
    <row r="11" spans="1:23" x14ac:dyDescent="0.25">
      <c r="C11" s="26" t="s">
        <v>279</v>
      </c>
      <c r="D11" s="15">
        <v>0.749</v>
      </c>
      <c r="E11" s="16">
        <v>65</v>
      </c>
      <c r="F11" s="17">
        <v>0.37</v>
      </c>
      <c r="G11" s="380"/>
      <c r="H11" s="21">
        <v>0.83787279999999997</v>
      </c>
      <c r="I11" s="385">
        <v>51</v>
      </c>
      <c r="J11" s="385">
        <f>40-10+1</f>
        <v>31</v>
      </c>
      <c r="K11" s="382">
        <f>J11/I11</f>
        <v>0.60784313725490191</v>
      </c>
      <c r="L11" s="383"/>
      <c r="M11" s="21">
        <f>H11-D11</f>
        <v>8.8872799999999974E-2</v>
      </c>
      <c r="N11" s="384"/>
      <c r="O11" s="382">
        <f>K11-F11</f>
        <v>0.23784313725490192</v>
      </c>
      <c r="P11" s="304"/>
    </row>
    <row r="12" spans="1:23" x14ac:dyDescent="0.25">
      <c r="C12" s="26"/>
      <c r="D12" s="15"/>
      <c r="E12" s="16"/>
      <c r="F12" s="16"/>
      <c r="G12" s="380"/>
      <c r="H12" s="21"/>
      <c r="I12" s="381"/>
      <c r="J12" s="381"/>
      <c r="K12" s="383"/>
      <c r="L12" s="383"/>
      <c r="M12" s="21"/>
      <c r="N12" s="384"/>
      <c r="O12" s="382"/>
      <c r="P12" s="304"/>
      <c r="Q12" s="304"/>
      <c r="R12" s="304"/>
      <c r="S12" s="304"/>
      <c r="T12" s="304"/>
      <c r="U12" s="304"/>
      <c r="V12" s="304"/>
      <c r="W12" s="304"/>
    </row>
    <row r="13" spans="1:23" x14ac:dyDescent="0.25">
      <c r="C13" s="26" t="s">
        <v>280</v>
      </c>
      <c r="D13" s="15">
        <v>0.81799999999999995</v>
      </c>
      <c r="E13" s="16">
        <v>61</v>
      </c>
      <c r="F13" s="17">
        <v>0.69</v>
      </c>
      <c r="G13" s="380"/>
      <c r="H13" s="21">
        <v>0.86186929999999995</v>
      </c>
      <c r="I13" s="381">
        <v>52</v>
      </c>
      <c r="J13" s="381">
        <f>39-13+1</f>
        <v>27</v>
      </c>
      <c r="K13" s="382">
        <f>J13/I13</f>
        <v>0.51923076923076927</v>
      </c>
      <c r="L13" s="383"/>
      <c r="M13" s="21">
        <f>H13-D13</f>
        <v>4.38693E-2</v>
      </c>
      <c r="N13" s="384"/>
      <c r="O13" s="382">
        <f>K13-F13</f>
        <v>-0.17076923076923067</v>
      </c>
      <c r="P13" s="304"/>
      <c r="Q13" s="304"/>
      <c r="R13" s="304"/>
      <c r="S13" s="304"/>
      <c r="T13" s="304"/>
      <c r="U13" s="304"/>
      <c r="V13" s="304"/>
      <c r="W13" s="304"/>
    </row>
    <row r="14" spans="1:23" x14ac:dyDescent="0.25">
      <c r="C14" s="26"/>
      <c r="D14" s="15"/>
      <c r="E14" s="16"/>
      <c r="F14" s="17"/>
      <c r="G14" s="380"/>
      <c r="H14" s="21"/>
      <c r="I14" s="381"/>
      <c r="J14" s="381"/>
      <c r="K14" s="383"/>
      <c r="L14" s="383"/>
      <c r="M14" s="21"/>
      <c r="N14" s="384"/>
      <c r="O14" s="382"/>
      <c r="P14" s="304"/>
    </row>
    <row r="15" spans="1:23" x14ac:dyDescent="0.25">
      <c r="C15" s="26" t="s">
        <v>278</v>
      </c>
      <c r="D15" s="15">
        <v>0.86699999999999999</v>
      </c>
      <c r="E15" s="16">
        <v>65</v>
      </c>
      <c r="F15" s="17">
        <v>0.49</v>
      </c>
      <c r="G15" s="380"/>
      <c r="H15" s="21">
        <v>0.85814769999999996</v>
      </c>
      <c r="I15" s="381">
        <v>58</v>
      </c>
      <c r="J15" s="381">
        <f>45-13+1</f>
        <v>33</v>
      </c>
      <c r="K15" s="382">
        <f>J15/I15</f>
        <v>0.56896551724137934</v>
      </c>
      <c r="L15" s="383"/>
      <c r="M15" s="21">
        <f>H15-D15</f>
        <v>-8.8523000000000351E-3</v>
      </c>
      <c r="N15" s="384"/>
      <c r="O15" s="382">
        <f>K15-F15</f>
        <v>7.8965517241379346E-2</v>
      </c>
      <c r="P15" s="304"/>
    </row>
    <row r="16" spans="1:23" x14ac:dyDescent="0.25">
      <c r="C16" s="26"/>
      <c r="D16" s="15"/>
      <c r="E16" s="16"/>
      <c r="F16" s="17"/>
      <c r="G16" s="380"/>
      <c r="H16" s="21"/>
      <c r="I16" s="381"/>
      <c r="J16" s="381"/>
      <c r="K16" s="383"/>
      <c r="L16" s="383"/>
      <c r="M16" s="21"/>
      <c r="N16" s="384"/>
      <c r="O16" s="382"/>
      <c r="P16" s="304"/>
      <c r="Q16" s="304"/>
      <c r="R16" s="304"/>
      <c r="S16" s="304"/>
      <c r="T16" s="304"/>
      <c r="U16" s="304"/>
      <c r="V16" s="304"/>
      <c r="W16" s="304"/>
    </row>
    <row r="17" spans="3:23" x14ac:dyDescent="0.25">
      <c r="C17" s="26" t="s">
        <v>281</v>
      </c>
      <c r="D17" s="15">
        <v>0.68</v>
      </c>
      <c r="E17" s="16">
        <v>61</v>
      </c>
      <c r="F17" s="17">
        <v>0.3</v>
      </c>
      <c r="G17" s="380"/>
      <c r="H17" s="21">
        <v>0.76938320000000004</v>
      </c>
      <c r="I17" s="381">
        <v>49</v>
      </c>
      <c r="J17" s="381">
        <f>37-12+1</f>
        <v>26</v>
      </c>
      <c r="K17" s="382">
        <f>J17/I17</f>
        <v>0.53061224489795922</v>
      </c>
      <c r="L17" s="383"/>
      <c r="M17" s="21">
        <f>H17-D17</f>
        <v>8.9383199999999996E-2</v>
      </c>
      <c r="N17" s="384"/>
      <c r="O17" s="382">
        <f>K17-F17</f>
        <v>0.23061224489795923</v>
      </c>
      <c r="P17" s="304"/>
      <c r="Q17" s="304"/>
      <c r="R17" s="304"/>
      <c r="S17" s="304"/>
      <c r="T17" s="304"/>
      <c r="U17" s="304"/>
      <c r="V17" s="304"/>
      <c r="W17" s="304"/>
    </row>
    <row r="18" spans="3:23" x14ac:dyDescent="0.25">
      <c r="C18" s="26"/>
      <c r="D18" s="15"/>
      <c r="E18" s="16"/>
      <c r="F18" s="16"/>
      <c r="G18" s="380"/>
      <c r="H18" s="21"/>
      <c r="I18" s="381"/>
      <c r="J18" s="381"/>
      <c r="K18" s="383"/>
      <c r="L18" s="383"/>
      <c r="M18" s="21"/>
      <c r="N18" s="384"/>
      <c r="O18" s="382"/>
      <c r="P18" s="304"/>
    </row>
    <row r="19" spans="3:23" x14ac:dyDescent="0.25">
      <c r="C19" s="26" t="s">
        <v>277</v>
      </c>
      <c r="D19" s="15">
        <v>0.46200000000000002</v>
      </c>
      <c r="E19" s="16">
        <v>61</v>
      </c>
      <c r="F19" s="17">
        <v>0.52</v>
      </c>
      <c r="G19" s="380"/>
      <c r="H19" s="21">
        <v>0.49748150000000002</v>
      </c>
      <c r="I19" s="381">
        <v>54</v>
      </c>
      <c r="J19" s="381">
        <f>39-15+1</f>
        <v>25</v>
      </c>
      <c r="K19" s="382">
        <f>J19/I19</f>
        <v>0.46296296296296297</v>
      </c>
      <c r="L19" s="383"/>
      <c r="M19" s="21">
        <f>H19-D19</f>
        <v>3.5481499999999999E-2</v>
      </c>
      <c r="N19" s="384"/>
      <c r="O19" s="382">
        <f>K19-F19</f>
        <v>-5.7037037037037053E-2</v>
      </c>
      <c r="P19" s="304"/>
    </row>
    <row r="20" spans="3:23" x14ac:dyDescent="0.25">
      <c r="C20" s="26"/>
      <c r="D20" s="15"/>
      <c r="E20" s="16"/>
      <c r="F20" s="16"/>
      <c r="G20" s="380"/>
      <c r="H20" s="21"/>
      <c r="I20" s="381"/>
      <c r="J20" s="381"/>
      <c r="K20" s="383"/>
      <c r="L20" s="383"/>
      <c r="M20" s="21"/>
      <c r="N20" s="385"/>
      <c r="O20" s="382"/>
      <c r="P20" s="304"/>
    </row>
    <row r="21" spans="3:23" x14ac:dyDescent="0.25">
      <c r="C21" s="26" t="s">
        <v>33</v>
      </c>
      <c r="D21" s="16">
        <v>0.59399999999999997</v>
      </c>
      <c r="E21" s="16">
        <v>60</v>
      </c>
      <c r="F21" s="17">
        <v>0.37</v>
      </c>
      <c r="G21" s="380"/>
      <c r="H21" s="21">
        <v>0.67643509999999996</v>
      </c>
      <c r="I21" s="381">
        <v>57</v>
      </c>
      <c r="J21" s="381">
        <f>44-12+1</f>
        <v>33</v>
      </c>
      <c r="K21" s="382">
        <f>J21/I21</f>
        <v>0.57894736842105265</v>
      </c>
      <c r="L21" s="383"/>
      <c r="M21" s="21">
        <f>H21-D21</f>
        <v>8.2435099999999983E-2</v>
      </c>
      <c r="N21" s="385"/>
      <c r="O21" s="382">
        <f>K21-F21</f>
        <v>0.20894736842105266</v>
      </c>
      <c r="P21" s="304"/>
    </row>
    <row r="22" spans="3:23" x14ac:dyDescent="0.25">
      <c r="C22" s="26"/>
      <c r="D22" s="16"/>
      <c r="E22" s="16"/>
      <c r="F22" s="16"/>
      <c r="G22" s="380"/>
      <c r="H22" s="21"/>
      <c r="I22" s="381"/>
      <c r="J22" s="381"/>
      <c r="K22" s="383"/>
      <c r="L22" s="383"/>
      <c r="M22" s="21"/>
      <c r="N22" s="385"/>
      <c r="O22" s="382"/>
      <c r="P22" s="304"/>
      <c r="Q22" s="304"/>
      <c r="R22" s="304"/>
      <c r="S22" s="304"/>
      <c r="T22" s="304"/>
      <c r="U22" s="304"/>
      <c r="V22" s="304"/>
      <c r="W22" s="304"/>
    </row>
    <row r="23" spans="3:23" x14ac:dyDescent="0.25">
      <c r="C23" s="26" t="s">
        <v>34</v>
      </c>
      <c r="D23" s="16">
        <v>0.376</v>
      </c>
      <c r="E23" s="17">
        <v>0.59</v>
      </c>
      <c r="F23" s="17">
        <v>0.22</v>
      </c>
      <c r="G23" s="380"/>
      <c r="H23" s="21">
        <v>0.477856</v>
      </c>
      <c r="I23" s="381">
        <v>51</v>
      </c>
      <c r="J23" s="381">
        <f>35-25+1</f>
        <v>11</v>
      </c>
      <c r="K23" s="382">
        <f>J23/I23</f>
        <v>0.21568627450980393</v>
      </c>
      <c r="L23" s="383"/>
      <c r="M23" s="21">
        <f>H23-D23</f>
        <v>0.101856</v>
      </c>
      <c r="N23" s="385"/>
      <c r="O23" s="382">
        <f>K23-F23</f>
        <v>-4.3137254901960687E-3</v>
      </c>
      <c r="P23" s="304"/>
      <c r="Q23" s="304"/>
      <c r="R23" s="304"/>
      <c r="S23" s="304"/>
      <c r="T23" s="304"/>
      <c r="U23" s="304"/>
      <c r="V23" s="304"/>
      <c r="W23" s="304"/>
    </row>
    <row r="24" spans="3:23" x14ac:dyDescent="0.25">
      <c r="C24" s="26"/>
      <c r="D24" s="16"/>
      <c r="E24" s="16"/>
      <c r="F24" s="16"/>
      <c r="G24" s="380"/>
      <c r="H24" s="386"/>
      <c r="I24" s="387"/>
      <c r="J24" s="387"/>
      <c r="K24" s="385"/>
      <c r="L24" s="385"/>
      <c r="M24" s="386"/>
      <c r="N24" s="385"/>
      <c r="O24" s="382"/>
      <c r="P24" s="304"/>
      <c r="Q24" s="304"/>
      <c r="R24" s="304"/>
      <c r="S24" s="304"/>
      <c r="T24" s="304"/>
      <c r="U24" s="304"/>
      <c r="V24" s="304"/>
      <c r="W24" s="304"/>
    </row>
    <row r="25" spans="3:23" x14ac:dyDescent="0.25">
      <c r="C25" s="26" t="s">
        <v>35</v>
      </c>
      <c r="D25" s="16">
        <v>0.81299999999999994</v>
      </c>
      <c r="E25" s="16">
        <v>62</v>
      </c>
      <c r="F25" s="17">
        <v>0.22</v>
      </c>
      <c r="G25" s="380"/>
      <c r="H25" s="21">
        <v>0.88458999999999999</v>
      </c>
      <c r="I25" s="381">
        <v>57</v>
      </c>
      <c r="J25" s="381">
        <f>40-4+1</f>
        <v>37</v>
      </c>
      <c r="K25" s="382">
        <f>J25/I25</f>
        <v>0.64912280701754388</v>
      </c>
      <c r="L25" s="383"/>
      <c r="M25" s="21">
        <f>H25-D25</f>
        <v>7.1590000000000042E-2</v>
      </c>
      <c r="N25" s="385"/>
      <c r="O25" s="382">
        <f>K25-F25</f>
        <v>0.42912280701754391</v>
      </c>
      <c r="P25" s="304"/>
    </row>
    <row r="26" spans="3:23" x14ac:dyDescent="0.25">
      <c r="C26" s="26"/>
      <c r="D26" s="16"/>
      <c r="E26" s="16"/>
      <c r="F26" s="16"/>
      <c r="G26" s="380"/>
      <c r="H26" s="21"/>
      <c r="I26" s="381"/>
      <c r="J26" s="381"/>
      <c r="K26" s="383"/>
      <c r="L26" s="383"/>
      <c r="M26" s="21"/>
      <c r="N26" s="385"/>
      <c r="O26" s="382"/>
      <c r="P26" s="304"/>
      <c r="Q26" s="304"/>
      <c r="R26" s="304"/>
      <c r="S26" s="304"/>
      <c r="T26" s="304"/>
      <c r="U26" s="304"/>
      <c r="V26" s="304"/>
      <c r="W26" s="304"/>
    </row>
    <row r="27" spans="3:23" x14ac:dyDescent="0.25">
      <c r="C27" s="26" t="s">
        <v>36</v>
      </c>
      <c r="D27" s="15">
        <v>0.69799999999999995</v>
      </c>
      <c r="E27" s="16">
        <v>61</v>
      </c>
      <c r="F27" s="17">
        <v>0.63</v>
      </c>
      <c r="G27" s="380"/>
      <c r="H27" s="21">
        <v>0.85297719999999999</v>
      </c>
      <c r="I27" s="381">
        <v>57</v>
      </c>
      <c r="J27" s="381">
        <f>49-10+1</f>
        <v>40</v>
      </c>
      <c r="K27" s="382">
        <f>J27/I27</f>
        <v>0.70175438596491224</v>
      </c>
      <c r="L27" s="383"/>
      <c r="M27" s="21">
        <f>H27-D27</f>
        <v>0.15497720000000004</v>
      </c>
      <c r="N27" s="384"/>
      <c r="O27" s="382">
        <f>K27-F27</f>
        <v>7.1754385964912237E-2</v>
      </c>
      <c r="P27" s="304"/>
      <c r="Q27" s="304"/>
      <c r="R27" s="304"/>
      <c r="S27" s="304"/>
      <c r="T27" s="304"/>
      <c r="U27" s="304"/>
      <c r="V27" s="304"/>
      <c r="W27" s="304"/>
    </row>
    <row r="28" spans="3:23" s="2" customFormat="1" x14ac:dyDescent="0.25">
      <c r="C28" s="444" t="s">
        <v>37</v>
      </c>
      <c r="D28" s="446">
        <f>AVERAGE(D9:D27)</f>
        <v>0.69269999999999998</v>
      </c>
      <c r="E28" s="223"/>
      <c r="F28" s="448">
        <f>AVERAGE(F9:F27)</f>
        <v>0.46000000000000008</v>
      </c>
      <c r="G28" s="129"/>
      <c r="H28" s="23"/>
      <c r="I28" s="22"/>
      <c r="J28" s="22"/>
      <c r="K28" s="22"/>
      <c r="L28" s="22"/>
      <c r="M28" s="23"/>
      <c r="N28" s="22"/>
      <c r="O28" s="22"/>
    </row>
    <row r="29" spans="3:23" s="2" customFormat="1" x14ac:dyDescent="0.25">
      <c r="C29" s="445"/>
      <c r="D29" s="447"/>
      <c r="E29" s="224"/>
      <c r="F29" s="449"/>
      <c r="G29" s="130"/>
      <c r="H29" s="23">
        <f>AVERAGE(H9:H27)</f>
        <v>0.75993085000000005</v>
      </c>
      <c r="I29" s="22"/>
      <c r="J29" s="22"/>
      <c r="K29" s="24">
        <f>AVERAGE(K9:K27)</f>
        <v>0.55592633985357676</v>
      </c>
      <c r="L29" s="22"/>
      <c r="M29" s="23">
        <f>H29-D28</f>
        <v>6.7230850000000064E-2</v>
      </c>
      <c r="N29" s="22"/>
      <c r="O29" s="24">
        <f>K29-F28</f>
        <v>9.5926339853576681E-2</v>
      </c>
    </row>
    <row r="30" spans="3:23" s="2" customFormat="1" x14ac:dyDescent="0.25">
      <c r="C30" s="7"/>
      <c r="H30" s="8"/>
      <c r="I30" s="8"/>
      <c r="J30" s="8"/>
      <c r="K30" s="8"/>
      <c r="L30" s="8"/>
      <c r="O30" s="11"/>
    </row>
    <row r="31" spans="3:23" s="2" customFormat="1" x14ac:dyDescent="0.25"/>
    <row r="32" spans="3:23" s="2" customFormat="1" x14ac:dyDescent="0.25"/>
    <row r="33" s="2" customFormat="1" x14ac:dyDescent="0.25"/>
  </sheetData>
  <mergeCells count="7">
    <mergeCell ref="C4:O4"/>
    <mergeCell ref="D6:F6"/>
    <mergeCell ref="H6:K6"/>
    <mergeCell ref="M6:O6"/>
    <mergeCell ref="C28:C29"/>
    <mergeCell ref="D28:D29"/>
    <mergeCell ref="F28:F29"/>
  </mergeCells>
  <printOptions horizontalCentered="1"/>
  <pageMargins left="0.7" right="0.7" top="0.75" bottom="0.75" header="0.3" footer="0.3"/>
  <pageSetup scale="59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2FC8B-EA28-4EBA-A5C4-3A7D4CB7B24E}">
  <sheetPr>
    <tabColor rgb="FF00B050"/>
    <pageSetUpPr fitToPage="1"/>
  </sheetPr>
  <dimension ref="A1:Q40"/>
  <sheetViews>
    <sheetView showGridLines="0" zoomScale="98" zoomScaleNormal="98" workbookViewId="0">
      <selection activeCell="B1" sqref="B1:F1"/>
    </sheetView>
  </sheetViews>
  <sheetFormatPr defaultColWidth="9.140625" defaultRowHeight="15" x14ac:dyDescent="0.25"/>
  <cols>
    <col min="1" max="1" width="5.28515625" style="2" customWidth="1"/>
    <col min="2" max="2" width="15.7109375" style="2" customWidth="1"/>
    <col min="3" max="3" width="6.7109375" style="2" customWidth="1"/>
    <col min="4" max="6" width="15.7109375" style="2" customWidth="1"/>
    <col min="7" max="7" width="8" style="2" customWidth="1"/>
    <col min="8" max="8" width="8" style="2" hidden="1" customWidth="1"/>
    <col min="9" max="9" width="12.7109375" style="2" hidden="1" customWidth="1"/>
    <col min="10" max="12" width="13.7109375" style="2" hidden="1" customWidth="1"/>
    <col min="13" max="14" width="0" style="2" hidden="1" customWidth="1"/>
    <col min="15" max="15" width="14.42578125" style="2" hidden="1" customWidth="1"/>
    <col min="16" max="16" width="0" style="2" hidden="1" customWidth="1"/>
    <col min="17" max="16384" width="9.140625" style="2"/>
  </cols>
  <sheetData>
    <row r="1" spans="1:17" ht="15.75" x14ac:dyDescent="0.25">
      <c r="B1" s="483" t="s">
        <v>320</v>
      </c>
      <c r="C1" s="483"/>
      <c r="D1" s="483"/>
      <c r="E1" s="483"/>
      <c r="F1" s="483"/>
      <c r="G1" s="198"/>
      <c r="H1" s="198"/>
    </row>
    <row r="2" spans="1:17" ht="29.25" customHeight="1" x14ac:dyDescent="0.45">
      <c r="A2" s="178" t="s">
        <v>269</v>
      </c>
      <c r="C2" s="178"/>
      <c r="D2" s="178"/>
      <c r="E2" s="178"/>
      <c r="F2" s="178"/>
      <c r="G2" s="122"/>
      <c r="H2" s="122"/>
      <c r="I2" s="177"/>
    </row>
    <row r="3" spans="1:17" x14ac:dyDescent="0.25">
      <c r="C3" s="28"/>
      <c r="D3" s="29"/>
      <c r="E3" s="29"/>
      <c r="F3" s="29"/>
      <c r="G3" s="29"/>
      <c r="H3" s="29"/>
    </row>
    <row r="4" spans="1:17" ht="15.75" x14ac:dyDescent="0.25">
      <c r="B4" s="485" t="s">
        <v>43</v>
      </c>
      <c r="C4" s="485"/>
      <c r="D4" s="485"/>
      <c r="E4" s="485"/>
      <c r="F4" s="485"/>
      <c r="G4" s="200"/>
      <c r="H4" s="200"/>
    </row>
    <row r="5" spans="1:17" ht="27" customHeight="1" x14ac:dyDescent="0.25">
      <c r="C5" s="32" t="s">
        <v>44</v>
      </c>
      <c r="D5" s="227"/>
      <c r="E5" s="18"/>
      <c r="F5" s="31"/>
      <c r="G5" s="31"/>
      <c r="H5" s="31"/>
      <c r="N5" s="37"/>
    </row>
    <row r="6" spans="1:17" ht="15.75" x14ac:dyDescent="0.25">
      <c r="C6" s="33" t="s">
        <v>93</v>
      </c>
      <c r="D6" s="60" t="s">
        <v>48</v>
      </c>
      <c r="E6" s="61"/>
      <c r="F6" s="31"/>
      <c r="G6" s="31"/>
      <c r="H6" s="31"/>
    </row>
    <row r="7" spans="1:17" ht="27" customHeight="1" x14ac:dyDescent="0.25">
      <c r="C7" s="32" t="s">
        <v>49</v>
      </c>
      <c r="D7" s="227"/>
      <c r="E7" s="18"/>
      <c r="F7" s="31"/>
      <c r="G7" s="31"/>
      <c r="H7" s="31"/>
      <c r="N7" s="37"/>
    </row>
    <row r="8" spans="1:17" ht="15.75" x14ac:dyDescent="0.25">
      <c r="B8" s="32"/>
      <c r="C8" s="33" t="s">
        <v>262</v>
      </c>
      <c r="D8" s="60" t="s">
        <v>264</v>
      </c>
      <c r="E8" s="61"/>
      <c r="F8" s="31"/>
      <c r="G8" s="31"/>
      <c r="H8" s="31"/>
    </row>
    <row r="9" spans="1:17" ht="15.75" x14ac:dyDescent="0.25">
      <c r="B9" s="32"/>
      <c r="C9" s="33" t="s">
        <v>263</v>
      </c>
      <c r="D9" s="60" t="s">
        <v>265</v>
      </c>
      <c r="E9" s="61"/>
      <c r="F9" s="31"/>
      <c r="G9" s="31"/>
      <c r="H9" s="31"/>
    </row>
    <row r="10" spans="1:17" ht="15.75" x14ac:dyDescent="0.25">
      <c r="C10" s="33" t="s">
        <v>94</v>
      </c>
      <c r="D10" s="60" t="s">
        <v>95</v>
      </c>
      <c r="E10" s="61"/>
      <c r="F10" s="31"/>
      <c r="G10" s="31"/>
      <c r="H10" s="31"/>
    </row>
    <row r="11" spans="1:17" ht="15.75" x14ac:dyDescent="0.25">
      <c r="B11" s="34"/>
      <c r="C11" s="33" t="s">
        <v>57</v>
      </c>
      <c r="D11" s="60" t="s">
        <v>58</v>
      </c>
      <c r="E11" s="62"/>
      <c r="F11" s="30"/>
      <c r="G11" s="30"/>
      <c r="H11" s="30"/>
      <c r="I11" s="39" t="s">
        <v>259</v>
      </c>
      <c r="J11" s="39"/>
    </row>
    <row r="12" spans="1:17" ht="15.75" x14ac:dyDescent="0.25">
      <c r="B12" s="34"/>
      <c r="C12" s="38" t="s">
        <v>59</v>
      </c>
      <c r="D12" s="60" t="s">
        <v>60</v>
      </c>
      <c r="E12" s="62"/>
      <c r="F12" s="30"/>
      <c r="G12" s="30"/>
      <c r="H12" s="30"/>
    </row>
    <row r="13" spans="1:17" x14ac:dyDescent="0.25">
      <c r="B13" s="30"/>
      <c r="C13" s="30"/>
      <c r="D13" s="7"/>
      <c r="E13" s="30"/>
      <c r="F13" s="30"/>
      <c r="G13" s="30"/>
      <c r="H13" s="30"/>
      <c r="I13" s="2" t="s">
        <v>257</v>
      </c>
    </row>
    <row r="14" spans="1:17" ht="30.75" thickBot="1" x14ac:dyDescent="0.3">
      <c r="B14" s="486" t="s">
        <v>61</v>
      </c>
      <c r="C14" s="486"/>
      <c r="D14" s="201" t="s">
        <v>62</v>
      </c>
      <c r="E14" s="201" t="s">
        <v>63</v>
      </c>
      <c r="F14" s="201" t="s">
        <v>64</v>
      </c>
      <c r="G14" s="40"/>
      <c r="H14" s="40"/>
      <c r="J14" s="2" t="s">
        <v>65</v>
      </c>
      <c r="K14" s="2" t="s">
        <v>66</v>
      </c>
      <c r="L14" s="2" t="s">
        <v>67</v>
      </c>
      <c r="M14" s="2" t="s">
        <v>68</v>
      </c>
    </row>
    <row r="15" spans="1:17" ht="20.25" customHeight="1" thickTop="1" x14ac:dyDescent="0.25">
      <c r="B15" s="41"/>
      <c r="C15" s="42"/>
      <c r="D15" s="43"/>
      <c r="E15" s="40"/>
      <c r="F15" s="40"/>
      <c r="G15" s="40"/>
      <c r="H15" s="40"/>
      <c r="I15" s="2" t="s">
        <v>69</v>
      </c>
      <c r="J15" s="2">
        <v>0.14909</v>
      </c>
      <c r="K15" s="2">
        <v>0.24634</v>
      </c>
      <c r="L15" s="2">
        <v>0.60499999999999998</v>
      </c>
      <c r="M15" s="2">
        <v>0.54537999999999998</v>
      </c>
    </row>
    <row r="16" spans="1:17" ht="20.25" customHeight="1" x14ac:dyDescent="0.25">
      <c r="B16" s="65" t="str">
        <f>I16</f>
        <v>npoles</v>
      </c>
      <c r="C16" s="226"/>
      <c r="D16" s="46">
        <f>J16</f>
        <v>0.76641999999999999</v>
      </c>
      <c r="E16" s="46">
        <f>L16</f>
        <v>10.065</v>
      </c>
      <c r="F16" s="46">
        <v>0</v>
      </c>
      <c r="G16" s="46"/>
      <c r="H16" s="46"/>
      <c r="I16" s="2" t="s">
        <v>97</v>
      </c>
      <c r="J16" s="2">
        <v>0.76641999999999999</v>
      </c>
      <c r="K16" s="2">
        <v>7.6149999999999995E-2</v>
      </c>
      <c r="L16" s="2">
        <v>10.065</v>
      </c>
      <c r="M16" s="55" t="s">
        <v>70</v>
      </c>
      <c r="N16" s="2" t="s">
        <v>71</v>
      </c>
      <c r="Q16" s="31"/>
    </row>
    <row r="17" spans="2:14" ht="20.100000000000001" customHeight="1" x14ac:dyDescent="0.25">
      <c r="B17" s="65" t="str">
        <f t="shared" ref="B17:B22" si="0">I17</f>
        <v>I(npoles * npoles/2)</v>
      </c>
      <c r="C17" s="226"/>
      <c r="D17" s="46">
        <f t="shared" ref="D17:D21" si="1">J17</f>
        <v>2.3910000000000001E-2</v>
      </c>
      <c r="E17" s="46">
        <f t="shared" ref="E17:E21" si="2">L17</f>
        <v>0.59</v>
      </c>
      <c r="F17" s="46">
        <f t="shared" ref="F17:F21" si="3">M17</f>
        <v>0.55562999999999996</v>
      </c>
      <c r="G17" s="45"/>
      <c r="H17" s="45"/>
      <c r="I17" s="2" t="s">
        <v>210</v>
      </c>
      <c r="J17" s="2">
        <v>2.3910000000000001E-2</v>
      </c>
      <c r="K17" s="2">
        <v>4.0529999999999997E-2</v>
      </c>
      <c r="L17" s="2">
        <v>0.59</v>
      </c>
      <c r="M17" s="2">
        <v>0.55562999999999996</v>
      </c>
    </row>
    <row r="18" spans="2:14" ht="20.100000000000001" customHeight="1" x14ac:dyDescent="0.25">
      <c r="B18" s="65" t="str">
        <f t="shared" si="0"/>
        <v>pctwood</v>
      </c>
      <c r="C18" s="226"/>
      <c r="D18" s="46">
        <f t="shared" si="1"/>
        <v>0.45762000000000003</v>
      </c>
      <c r="E18" s="46">
        <f t="shared" si="2"/>
        <v>2.7919999999999998</v>
      </c>
      <c r="F18" s="46">
        <f t="shared" si="3"/>
        <v>5.4900000000000001E-3</v>
      </c>
      <c r="G18" s="45"/>
      <c r="H18" s="45"/>
      <c r="I18" s="2" t="s">
        <v>260</v>
      </c>
      <c r="J18" s="2">
        <v>0.45762000000000003</v>
      </c>
      <c r="K18" s="2">
        <v>0.16389999999999999</v>
      </c>
      <c r="L18" s="2">
        <v>2.7919999999999998</v>
      </c>
      <c r="M18" s="55">
        <v>5.4900000000000001E-3</v>
      </c>
      <c r="N18" s="2" t="s">
        <v>75</v>
      </c>
    </row>
    <row r="19" spans="2:14" ht="20.100000000000001" customHeight="1" x14ac:dyDescent="0.25">
      <c r="B19" s="65" t="str">
        <f t="shared" si="0"/>
        <v>pctsteel</v>
      </c>
      <c r="C19" s="226"/>
      <c r="D19" s="46">
        <f t="shared" si="1"/>
        <v>-0.16158</v>
      </c>
      <c r="E19" s="46">
        <f t="shared" si="2"/>
        <v>-1.8360000000000001</v>
      </c>
      <c r="F19" s="46">
        <f t="shared" si="3"/>
        <v>6.7070000000000005E-2</v>
      </c>
      <c r="G19" s="45"/>
      <c r="H19" s="45"/>
      <c r="I19" s="2" t="s">
        <v>261</v>
      </c>
      <c r="J19" s="2">
        <v>-0.16158</v>
      </c>
      <c r="K19" s="2">
        <v>8.7989999999999999E-2</v>
      </c>
      <c r="L19" s="2">
        <v>-1.8360000000000001</v>
      </c>
      <c r="M19" s="2">
        <v>6.7070000000000005E-2</v>
      </c>
      <c r="N19" s="2" t="s">
        <v>122</v>
      </c>
    </row>
    <row r="20" spans="2:14" ht="20.100000000000001" customHeight="1" x14ac:dyDescent="0.25">
      <c r="B20" s="65" t="str">
        <f t="shared" si="0"/>
        <v>oldpol50</v>
      </c>
      <c r="C20" s="226"/>
      <c r="D20" s="46">
        <f t="shared" si="1"/>
        <v>6.3579999999999998E-2</v>
      </c>
      <c r="E20" s="46">
        <f t="shared" si="2"/>
        <v>1.8540000000000001</v>
      </c>
      <c r="F20" s="46">
        <f t="shared" si="3"/>
        <v>6.4420000000000005E-2</v>
      </c>
      <c r="G20" s="45"/>
      <c r="H20" s="45"/>
      <c r="I20" s="2" t="s">
        <v>98</v>
      </c>
      <c r="J20" s="2">
        <v>6.3579999999999998E-2</v>
      </c>
      <c r="K20" s="2">
        <v>3.4279999999999998E-2</v>
      </c>
      <c r="L20" s="2">
        <v>1.8540000000000001</v>
      </c>
      <c r="M20" s="2">
        <v>6.4420000000000005E-2</v>
      </c>
      <c r="N20" s="2" t="s">
        <v>122</v>
      </c>
    </row>
    <row r="21" spans="2:14" ht="20.100000000000001" customHeight="1" x14ac:dyDescent="0.25">
      <c r="B21" s="65" t="str">
        <f t="shared" si="0"/>
        <v>penload</v>
      </c>
      <c r="C21" s="226"/>
      <c r="D21" s="46">
        <f t="shared" si="1"/>
        <v>0.85438000000000003</v>
      </c>
      <c r="E21" s="46">
        <f t="shared" si="2"/>
        <v>4.3250000000000002</v>
      </c>
      <c r="F21" s="46">
        <f t="shared" si="3"/>
        <v>1.9300000000000002E-5</v>
      </c>
      <c r="G21" s="45"/>
      <c r="H21" s="45"/>
      <c r="I21" s="2" t="s">
        <v>78</v>
      </c>
      <c r="J21" s="2">
        <v>0.85438000000000003</v>
      </c>
      <c r="K21" s="2">
        <v>0.19755</v>
      </c>
      <c r="L21" s="2">
        <v>4.3250000000000002</v>
      </c>
      <c r="M21" s="55">
        <v>1.9300000000000002E-5</v>
      </c>
      <c r="N21" s="2" t="s">
        <v>71</v>
      </c>
    </row>
    <row r="22" spans="2:14" ht="20.100000000000001" customHeight="1" x14ac:dyDescent="0.25">
      <c r="B22" s="65" t="str">
        <f t="shared" si="0"/>
        <v>trend</v>
      </c>
      <c r="C22" s="226"/>
      <c r="D22" s="46">
        <f>J22</f>
        <v>-4.0259999999999997E-2</v>
      </c>
      <c r="E22" s="46">
        <f>L22</f>
        <v>-2.8580000000000001</v>
      </c>
      <c r="F22" s="46">
        <f>M22</f>
        <v>4.4900000000000001E-3</v>
      </c>
      <c r="G22" s="45"/>
      <c r="H22" s="45"/>
      <c r="I22" s="2" t="s">
        <v>79</v>
      </c>
      <c r="J22" s="2">
        <v>-4.0259999999999997E-2</v>
      </c>
      <c r="K22" s="2">
        <v>1.409E-2</v>
      </c>
      <c r="L22" s="2">
        <v>-2.8580000000000001</v>
      </c>
      <c r="M22" s="55">
        <v>4.4900000000000001E-3</v>
      </c>
      <c r="N22" s="2" t="s">
        <v>75</v>
      </c>
    </row>
    <row r="23" spans="2:14" ht="20.100000000000001" customHeight="1" x14ac:dyDescent="0.25">
      <c r="B23" s="180" t="s">
        <v>80</v>
      </c>
      <c r="C23" s="226"/>
      <c r="D23" s="46">
        <f>J15</f>
        <v>0.14909</v>
      </c>
      <c r="E23" s="46">
        <f>L15</f>
        <v>0.60499999999999998</v>
      </c>
      <c r="F23" s="46">
        <f>M15</f>
        <v>0.54537999999999998</v>
      </c>
      <c r="G23" s="45"/>
      <c r="H23" s="45"/>
    </row>
    <row r="24" spans="2:14" ht="9.9499999999999993" customHeight="1" x14ac:dyDescent="0.25">
      <c r="B24" s="56"/>
      <c r="C24" s="42"/>
      <c r="D24" s="46"/>
      <c r="E24" s="46"/>
      <c r="F24" s="46"/>
      <c r="G24" s="48"/>
      <c r="H24" s="48"/>
    </row>
    <row r="25" spans="2:14" ht="20.100000000000001" customHeight="1" x14ac:dyDescent="0.25">
      <c r="B25" s="51" t="s">
        <v>81</v>
      </c>
      <c r="C25" s="42"/>
      <c r="D25" s="46">
        <v>0.49644690000000002</v>
      </c>
      <c r="E25" s="30"/>
      <c r="F25" s="30"/>
      <c r="G25" s="46"/>
      <c r="H25" s="46"/>
    </row>
    <row r="26" spans="2:14" ht="20.100000000000001" customHeight="1" x14ac:dyDescent="0.25">
      <c r="B26" s="51" t="s">
        <v>82</v>
      </c>
      <c r="C26" s="42"/>
      <c r="D26" s="48" t="s">
        <v>83</v>
      </c>
      <c r="E26" s="48"/>
      <c r="F26" s="48"/>
      <c r="G26" s="48"/>
      <c r="H26" s="48"/>
    </row>
    <row r="27" spans="2:14" ht="20.100000000000001" customHeight="1" x14ac:dyDescent="0.25">
      <c r="B27" s="51" t="s">
        <v>84</v>
      </c>
      <c r="C27" s="42"/>
      <c r="D27" s="54">
        <v>407</v>
      </c>
      <c r="E27" s="48"/>
      <c r="F27" s="48"/>
      <c r="G27" s="49"/>
      <c r="H27" s="49"/>
    </row>
    <row r="28" spans="2:14" x14ac:dyDescent="0.25">
      <c r="B28" s="63"/>
      <c r="C28" s="42"/>
      <c r="D28" s="48"/>
      <c r="E28" s="50"/>
      <c r="F28" s="50"/>
      <c r="G28" s="48"/>
      <c r="H28" s="48"/>
    </row>
    <row r="29" spans="2:14" x14ac:dyDescent="0.25">
      <c r="B29" s="58"/>
      <c r="C29" s="42"/>
      <c r="D29" s="57"/>
      <c r="E29" s="48"/>
      <c r="F29" s="48"/>
      <c r="G29" s="50"/>
      <c r="H29" s="50"/>
    </row>
    <row r="30" spans="2:14" x14ac:dyDescent="0.25">
      <c r="B30" s="230"/>
      <c r="C30" s="42"/>
      <c r="D30" s="53"/>
      <c r="E30" s="31"/>
      <c r="F30" s="31"/>
      <c r="G30" s="48"/>
      <c r="H30" s="48"/>
    </row>
    <row r="31" spans="2:14" x14ac:dyDescent="0.25">
      <c r="G31" s="31"/>
      <c r="H31" s="31"/>
    </row>
    <row r="33" spans="3:7" ht="36.75" customHeight="1" x14ac:dyDescent="0.25"/>
    <row r="34" spans="3:7" x14ac:dyDescent="0.25">
      <c r="C34" s="42"/>
      <c r="D34" s="59"/>
      <c r="E34" s="31"/>
      <c r="F34" s="31"/>
      <c r="G34" s="31"/>
    </row>
    <row r="40" spans="3:7" ht="12" customHeight="1" x14ac:dyDescent="0.25"/>
  </sheetData>
  <mergeCells count="3">
    <mergeCell ref="B1:F1"/>
    <mergeCell ref="B4:F4"/>
    <mergeCell ref="B14:C14"/>
  </mergeCells>
  <printOptions horizontalCentered="1"/>
  <pageMargins left="0.7" right="0.7" top="0.75" bottom="0.75" header="0.3" footer="0.3"/>
  <pageSetup scale="9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DD863-B2B4-4BF1-ADF8-8914070DF745}">
  <sheetPr>
    <tabColor rgb="FF00B050"/>
    <pageSetUpPr fitToPage="1"/>
  </sheetPr>
  <dimension ref="B1:N37"/>
  <sheetViews>
    <sheetView showGridLines="0" zoomScale="98" zoomScaleNormal="98" workbookViewId="0">
      <selection activeCell="B1" sqref="B1:F1"/>
    </sheetView>
  </sheetViews>
  <sheetFormatPr defaultColWidth="9.140625" defaultRowHeight="15" x14ac:dyDescent="0.25"/>
  <cols>
    <col min="1" max="1" width="9.140625" style="2"/>
    <col min="2" max="2" width="15.7109375" style="2" customWidth="1"/>
    <col min="3" max="3" width="6.7109375" style="2" customWidth="1"/>
    <col min="4" max="6" width="15.7109375" style="2" customWidth="1"/>
    <col min="7" max="7" width="8" style="2" customWidth="1"/>
    <col min="8" max="8" width="14.7109375" style="2" customWidth="1"/>
    <col min="9" max="9" width="15.140625" style="2" hidden="1" customWidth="1"/>
    <col min="10" max="12" width="13.7109375" style="2" hidden="1" customWidth="1"/>
    <col min="13" max="13" width="13.7109375" style="37" hidden="1" customWidth="1"/>
    <col min="14" max="14" width="0" style="2" hidden="1" customWidth="1"/>
    <col min="15" max="15" width="9.140625" style="2"/>
    <col min="16" max="16" width="14.42578125" style="2" customWidth="1"/>
    <col min="17" max="16384" width="9.140625" style="2"/>
  </cols>
  <sheetData>
    <row r="1" spans="2:13" ht="15.75" x14ac:dyDescent="0.25">
      <c r="B1" s="483" t="s">
        <v>321</v>
      </c>
      <c r="C1" s="483"/>
      <c r="D1" s="483"/>
      <c r="E1" s="483"/>
      <c r="F1" s="483"/>
      <c r="G1" s="198"/>
    </row>
    <row r="2" spans="2:13" ht="15.75" x14ac:dyDescent="0.25">
      <c r="B2" s="198"/>
      <c r="C2" s="198"/>
      <c r="D2" s="198"/>
      <c r="E2" s="198"/>
      <c r="F2" s="198"/>
      <c r="G2" s="198"/>
    </row>
    <row r="3" spans="2:13" ht="28.5" x14ac:dyDescent="0.45">
      <c r="B3" s="484" t="s">
        <v>8</v>
      </c>
      <c r="C3" s="484"/>
      <c r="D3" s="484"/>
      <c r="E3" s="484"/>
      <c r="F3" s="484"/>
      <c r="G3" s="199"/>
    </row>
    <row r="4" spans="2:13" x14ac:dyDescent="0.25">
      <c r="C4" s="28"/>
      <c r="D4" s="29"/>
      <c r="E4" s="29"/>
      <c r="F4" s="29"/>
      <c r="G4" s="29"/>
    </row>
    <row r="5" spans="2:13" ht="15.75" x14ac:dyDescent="0.25">
      <c r="B5" s="485" t="s">
        <v>43</v>
      </c>
      <c r="C5" s="485"/>
      <c r="D5" s="485"/>
      <c r="E5" s="485"/>
      <c r="F5" s="485"/>
      <c r="G5" s="200"/>
    </row>
    <row r="6" spans="2:13" ht="27" customHeight="1" x14ac:dyDescent="0.25">
      <c r="B6" s="32"/>
      <c r="C6" s="32" t="s">
        <v>44</v>
      </c>
      <c r="D6" s="60"/>
      <c r="E6" s="31"/>
      <c r="F6" s="31"/>
      <c r="G6" s="31"/>
    </row>
    <row r="7" spans="2:13" ht="15.75" x14ac:dyDescent="0.25">
      <c r="C7" s="33" t="s">
        <v>45</v>
      </c>
      <c r="D7" s="60" t="s">
        <v>46</v>
      </c>
      <c r="E7" s="31"/>
      <c r="F7" s="31"/>
      <c r="G7" s="31"/>
    </row>
    <row r="8" spans="2:13" ht="15.75" x14ac:dyDescent="0.25">
      <c r="B8" s="32"/>
      <c r="C8" s="33" t="s">
        <v>47</v>
      </c>
      <c r="D8" s="60" t="s">
        <v>48</v>
      </c>
      <c r="E8" s="31"/>
      <c r="F8" s="31"/>
      <c r="G8" s="31"/>
    </row>
    <row r="9" spans="2:13" ht="27" customHeight="1" x14ac:dyDescent="0.25">
      <c r="B9" s="32"/>
      <c r="C9" s="32" t="s">
        <v>49</v>
      </c>
      <c r="D9" s="60"/>
      <c r="E9" s="31"/>
      <c r="F9" s="31"/>
      <c r="G9" s="31"/>
    </row>
    <row r="10" spans="2:13" ht="15.75" x14ac:dyDescent="0.25">
      <c r="B10" s="32"/>
      <c r="C10" s="33" t="s">
        <v>51</v>
      </c>
      <c r="D10" s="60" t="s">
        <v>52</v>
      </c>
      <c r="E10" s="31"/>
      <c r="F10" s="31"/>
      <c r="G10" s="31"/>
    </row>
    <row r="11" spans="2:13" ht="15.75" x14ac:dyDescent="0.25">
      <c r="B11" s="32"/>
      <c r="C11" s="33" t="s">
        <v>53</v>
      </c>
      <c r="D11" s="60" t="s">
        <v>54</v>
      </c>
      <c r="E11" s="31"/>
      <c r="F11" s="31"/>
      <c r="G11" s="31"/>
    </row>
    <row r="12" spans="2:13" ht="15.75" x14ac:dyDescent="0.25">
      <c r="B12" s="32"/>
      <c r="C12" s="33" t="s">
        <v>55</v>
      </c>
      <c r="D12" s="60" t="s">
        <v>56</v>
      </c>
      <c r="E12" s="31"/>
      <c r="F12" s="31"/>
      <c r="G12" s="31"/>
      <c r="I12" s="39" t="s">
        <v>268</v>
      </c>
      <c r="J12" s="39"/>
    </row>
    <row r="13" spans="2:13" ht="15.75" x14ac:dyDescent="0.25">
      <c r="B13" s="34"/>
      <c r="C13" s="33" t="s">
        <v>57</v>
      </c>
      <c r="D13" s="60" t="s">
        <v>58</v>
      </c>
      <c r="E13" s="35"/>
      <c r="F13" s="30"/>
      <c r="G13" s="30"/>
    </row>
    <row r="14" spans="2:13" ht="15.75" x14ac:dyDescent="0.25">
      <c r="B14" s="30"/>
      <c r="C14" s="38" t="s">
        <v>59</v>
      </c>
      <c r="D14" s="60" t="s">
        <v>60</v>
      </c>
      <c r="E14" s="35"/>
      <c r="F14" s="30"/>
      <c r="G14" s="30"/>
    </row>
    <row r="15" spans="2:13" x14ac:dyDescent="0.25">
      <c r="B15" s="30"/>
      <c r="C15" s="30"/>
      <c r="D15" s="7"/>
      <c r="E15" s="30"/>
      <c r="F15" s="30"/>
      <c r="G15" s="30"/>
      <c r="I15" s="2" t="s">
        <v>257</v>
      </c>
    </row>
    <row r="16" spans="2:13" ht="39" customHeight="1" thickBot="1" x14ac:dyDescent="0.3">
      <c r="B16" s="486" t="s">
        <v>61</v>
      </c>
      <c r="C16" s="486"/>
      <c r="D16" s="201" t="s">
        <v>62</v>
      </c>
      <c r="E16" s="201" t="s">
        <v>63</v>
      </c>
      <c r="F16" s="201" t="s">
        <v>64</v>
      </c>
      <c r="G16" s="40"/>
      <c r="J16" s="37" t="s">
        <v>65</v>
      </c>
      <c r="K16" s="37" t="s">
        <v>66</v>
      </c>
      <c r="L16" s="37" t="s">
        <v>67</v>
      </c>
      <c r="M16" s="37" t="s">
        <v>68</v>
      </c>
    </row>
    <row r="17" spans="2:14" ht="15.75" thickTop="1" x14ac:dyDescent="0.25">
      <c r="B17" s="44"/>
      <c r="C17" s="42"/>
      <c r="D17" s="43"/>
      <c r="E17" s="40"/>
      <c r="F17" s="40"/>
      <c r="G17" s="40"/>
      <c r="I17" s="2" t="s">
        <v>69</v>
      </c>
      <c r="J17" s="2">
        <v>3.2684129999999998</v>
      </c>
      <c r="K17" s="2">
        <v>0.147033</v>
      </c>
      <c r="L17" s="2">
        <v>22.228999999999999</v>
      </c>
      <c r="M17" s="37" t="s">
        <v>70</v>
      </c>
      <c r="N17" s="2" t="s">
        <v>71</v>
      </c>
    </row>
    <row r="18" spans="2:14" ht="20.100000000000001" customHeight="1" x14ac:dyDescent="0.25">
      <c r="B18" s="44" t="str">
        <f t="shared" ref="B18:B26" si="0">I18</f>
        <v>yn</v>
      </c>
      <c r="C18" s="226"/>
      <c r="D18" s="46">
        <f t="shared" ref="D18:D26" si="1">J18</f>
        <v>0.691056</v>
      </c>
      <c r="E18" s="46">
        <f t="shared" ref="E18:E26" si="2">L18</f>
        <v>14.866</v>
      </c>
      <c r="F18" s="46">
        <v>0</v>
      </c>
      <c r="G18" s="46"/>
      <c r="I18" s="2" t="s">
        <v>72</v>
      </c>
      <c r="J18" s="2">
        <v>0.691056</v>
      </c>
      <c r="K18" s="2">
        <v>4.6486E-2</v>
      </c>
      <c r="L18" s="2">
        <v>14.866</v>
      </c>
      <c r="M18" s="37" t="s">
        <v>70</v>
      </c>
      <c r="N18" s="2" t="s">
        <v>71</v>
      </c>
    </row>
    <row r="19" spans="2:14" ht="20.100000000000001" customHeight="1" x14ac:dyDescent="0.25">
      <c r="B19" s="44" t="str">
        <f t="shared" si="0"/>
        <v>I(yn * yn/2)</v>
      </c>
      <c r="C19" s="226"/>
      <c r="D19" s="46">
        <f t="shared" si="1"/>
        <v>0.143342</v>
      </c>
      <c r="E19" s="46">
        <f t="shared" si="2"/>
        <v>5.0190000000000001</v>
      </c>
      <c r="F19" s="46">
        <f t="shared" ref="F19:F26" si="3">M19</f>
        <v>7.5700000000000002E-7</v>
      </c>
      <c r="G19" s="45"/>
      <c r="I19" s="2" t="s">
        <v>89</v>
      </c>
      <c r="J19" s="2">
        <v>0.143342</v>
      </c>
      <c r="K19" s="2">
        <v>2.8558E-2</v>
      </c>
      <c r="L19" s="2">
        <v>5.0190000000000001</v>
      </c>
      <c r="M19" s="47">
        <v>7.5700000000000002E-7</v>
      </c>
      <c r="N19" s="2" t="s">
        <v>71</v>
      </c>
    </row>
    <row r="20" spans="2:14" ht="20.100000000000001" customHeight="1" x14ac:dyDescent="0.25">
      <c r="B20" s="44" t="str">
        <f t="shared" si="0"/>
        <v>ypol</v>
      </c>
      <c r="C20" s="226"/>
      <c r="D20" s="46">
        <f t="shared" si="1"/>
        <v>0.33386100000000002</v>
      </c>
      <c r="E20" s="46">
        <f t="shared" si="2"/>
        <v>5.8929999999999998</v>
      </c>
      <c r="F20" s="46">
        <f t="shared" si="3"/>
        <v>7.5800000000000007E-9</v>
      </c>
      <c r="G20" s="45"/>
      <c r="I20" s="2" t="s">
        <v>73</v>
      </c>
      <c r="J20" s="2">
        <v>0.33386100000000002</v>
      </c>
      <c r="K20" s="2">
        <v>5.6653000000000002E-2</v>
      </c>
      <c r="L20" s="2">
        <v>5.8929999999999998</v>
      </c>
      <c r="M20" s="47">
        <v>7.5800000000000007E-9</v>
      </c>
      <c r="N20" s="2" t="s">
        <v>71</v>
      </c>
    </row>
    <row r="21" spans="2:14" ht="20.100000000000001" customHeight="1" x14ac:dyDescent="0.25">
      <c r="B21" s="44" t="str">
        <f t="shared" si="0"/>
        <v>I(ypol * ypol/2)</v>
      </c>
      <c r="C21" s="226"/>
      <c r="D21" s="46">
        <f t="shared" si="1"/>
        <v>-0.15664</v>
      </c>
      <c r="E21" s="46">
        <f t="shared" si="2"/>
        <v>-5.03</v>
      </c>
      <c r="F21" s="46">
        <f t="shared" si="3"/>
        <v>7.1600000000000001E-7</v>
      </c>
      <c r="G21" s="45"/>
      <c r="I21" s="2" t="s">
        <v>213</v>
      </c>
      <c r="J21" s="2">
        <v>-0.15664</v>
      </c>
      <c r="K21" s="2">
        <v>3.1139E-2</v>
      </c>
      <c r="L21" s="2">
        <v>-5.03</v>
      </c>
      <c r="M21" s="47">
        <v>7.1600000000000001E-7</v>
      </c>
      <c r="N21" s="2" t="s">
        <v>71</v>
      </c>
    </row>
    <row r="22" spans="2:14" ht="20.100000000000001" customHeight="1" x14ac:dyDescent="0.25">
      <c r="B22" s="44" t="str">
        <f t="shared" si="0"/>
        <v>agetrf20</v>
      </c>
      <c r="C22" s="226"/>
      <c r="D22" s="46">
        <f t="shared" si="1"/>
        <v>-0.22681299999999999</v>
      </c>
      <c r="E22" s="46">
        <f t="shared" si="2"/>
        <v>-3.86</v>
      </c>
      <c r="F22" s="46">
        <f t="shared" si="3"/>
        <v>1.3100000000000001E-4</v>
      </c>
      <c r="G22" s="45"/>
      <c r="I22" s="2" t="s">
        <v>74</v>
      </c>
      <c r="J22" s="2">
        <v>-0.22681299999999999</v>
      </c>
      <c r="K22" s="2">
        <v>5.8761000000000001E-2</v>
      </c>
      <c r="L22" s="2">
        <v>-3.86</v>
      </c>
      <c r="M22" s="47">
        <v>1.3100000000000001E-4</v>
      </c>
      <c r="N22" s="2" t="s">
        <v>71</v>
      </c>
    </row>
    <row r="23" spans="2:14" ht="20.100000000000001" customHeight="1" x14ac:dyDescent="0.25">
      <c r="B23" s="44" t="str">
        <f t="shared" si="0"/>
        <v>pctmscdx</v>
      </c>
      <c r="C23" s="177"/>
      <c r="D23" s="46">
        <f t="shared" si="1"/>
        <v>-0.35718899999999998</v>
      </c>
      <c r="E23" s="46">
        <f t="shared" si="2"/>
        <v>-9.8070000000000004</v>
      </c>
      <c r="F23" s="46">
        <v>0</v>
      </c>
      <c r="G23" s="45"/>
      <c r="I23" s="2" t="s">
        <v>76</v>
      </c>
      <c r="J23" s="2">
        <v>-0.35718899999999998</v>
      </c>
      <c r="K23" s="2">
        <v>3.6420000000000001E-2</v>
      </c>
      <c r="L23" s="2">
        <v>-9.8070000000000004</v>
      </c>
      <c r="M23" s="37" t="s">
        <v>70</v>
      </c>
      <c r="N23" s="2" t="s">
        <v>71</v>
      </c>
    </row>
    <row r="24" spans="2:14" ht="20.100000000000001" customHeight="1" x14ac:dyDescent="0.25">
      <c r="B24" s="44" t="str">
        <f t="shared" si="0"/>
        <v>pctsupdx</v>
      </c>
      <c r="C24" s="177"/>
      <c r="D24" s="46">
        <f t="shared" si="1"/>
        <v>-0.18924199999999999</v>
      </c>
      <c r="E24" s="46">
        <f t="shared" si="2"/>
        <v>-4.7910000000000004</v>
      </c>
      <c r="F24" s="46">
        <f t="shared" si="3"/>
        <v>2.2800000000000002E-6</v>
      </c>
      <c r="G24" s="46"/>
      <c r="I24" s="2" t="s">
        <v>77</v>
      </c>
      <c r="J24" s="2">
        <v>-0.18924199999999999</v>
      </c>
      <c r="K24" s="2">
        <v>3.9503000000000003E-2</v>
      </c>
      <c r="L24" s="2">
        <v>-4.7910000000000004</v>
      </c>
      <c r="M24" s="47">
        <v>2.2800000000000002E-6</v>
      </c>
      <c r="N24" s="2" t="s">
        <v>71</v>
      </c>
    </row>
    <row r="25" spans="2:14" ht="20.100000000000001" customHeight="1" x14ac:dyDescent="0.25">
      <c r="B25" s="44" t="str">
        <f t="shared" si="0"/>
        <v>penload</v>
      </c>
      <c r="C25" s="177"/>
      <c r="D25" s="46">
        <f t="shared" si="1"/>
        <v>0.93269000000000002</v>
      </c>
      <c r="E25" s="46">
        <f t="shared" si="2"/>
        <v>5.33</v>
      </c>
      <c r="F25" s="46">
        <f t="shared" si="3"/>
        <v>1.5800000000000001E-7</v>
      </c>
      <c r="G25" s="48"/>
      <c r="I25" s="2" t="s">
        <v>78</v>
      </c>
      <c r="J25" s="2">
        <v>0.93269000000000002</v>
      </c>
      <c r="K25" s="2">
        <v>0.17500099999999999</v>
      </c>
      <c r="L25" s="2">
        <v>5.33</v>
      </c>
      <c r="M25" s="47">
        <v>1.5800000000000001E-7</v>
      </c>
      <c r="N25" s="2" t="s">
        <v>71</v>
      </c>
    </row>
    <row r="26" spans="2:14" ht="20.100000000000001" customHeight="1" x14ac:dyDescent="0.25">
      <c r="B26" s="44" t="str">
        <f t="shared" si="0"/>
        <v>trend</v>
      </c>
      <c r="C26" s="177"/>
      <c r="D26" s="46">
        <f t="shared" si="1"/>
        <v>3.3769999999999998E-3</v>
      </c>
      <c r="E26" s="46">
        <f t="shared" si="2"/>
        <v>0.63900000000000001</v>
      </c>
      <c r="F26" s="46">
        <f t="shared" si="3"/>
        <v>0.522984</v>
      </c>
      <c r="G26" s="49"/>
      <c r="I26" s="2" t="s">
        <v>79</v>
      </c>
      <c r="J26" s="2">
        <v>3.3769999999999998E-3</v>
      </c>
      <c r="K26" s="2">
        <v>5.2820000000000002E-3</v>
      </c>
      <c r="L26" s="2">
        <v>0.63900000000000001</v>
      </c>
      <c r="M26" s="47">
        <v>0.522984</v>
      </c>
    </row>
    <row r="27" spans="2:14" ht="20.100000000000001" customHeight="1" x14ac:dyDescent="0.25">
      <c r="B27" s="180" t="s">
        <v>80</v>
      </c>
      <c r="C27" s="226"/>
      <c r="D27" s="46">
        <f>J17</f>
        <v>3.2684129999999998</v>
      </c>
      <c r="E27" s="46">
        <f>L17</f>
        <v>22.228999999999999</v>
      </c>
      <c r="F27" s="46">
        <v>0</v>
      </c>
      <c r="G27" s="31"/>
    </row>
    <row r="28" spans="2:14" ht="20.100000000000001" customHeight="1" x14ac:dyDescent="0.25">
      <c r="B28" s="52"/>
      <c r="C28" s="42"/>
      <c r="D28" s="53"/>
      <c r="E28" s="31"/>
      <c r="F28" s="31"/>
      <c r="G28" s="48"/>
    </row>
    <row r="29" spans="2:14" ht="20.100000000000001" customHeight="1" x14ac:dyDescent="0.25">
      <c r="B29" s="180" t="s">
        <v>81</v>
      </c>
      <c r="C29" s="226"/>
      <c r="D29" s="46">
        <v>0.88364659999999995</v>
      </c>
      <c r="E29" s="30"/>
      <c r="F29" s="30"/>
    </row>
    <row r="30" spans="2:14" ht="20.100000000000001" customHeight="1" x14ac:dyDescent="0.25">
      <c r="B30" s="180" t="s">
        <v>82</v>
      </c>
      <c r="C30" s="226"/>
      <c r="D30" s="48" t="s">
        <v>83</v>
      </c>
      <c r="E30" s="48"/>
      <c r="F30" s="48"/>
    </row>
    <row r="31" spans="2:14" ht="20.100000000000001" customHeight="1" x14ac:dyDescent="0.25">
      <c r="B31" s="180" t="s">
        <v>84</v>
      </c>
      <c r="C31" s="226"/>
      <c r="D31" s="54">
        <v>447</v>
      </c>
      <c r="E31" s="48"/>
      <c r="F31" s="48"/>
      <c r="G31" s="31"/>
    </row>
    <row r="37" ht="12" customHeight="1" x14ac:dyDescent="0.25"/>
  </sheetData>
  <mergeCells count="4">
    <mergeCell ref="B1:F1"/>
    <mergeCell ref="B3:F3"/>
    <mergeCell ref="B5:F5"/>
    <mergeCell ref="B16:C16"/>
  </mergeCells>
  <printOptions horizontalCentered="1"/>
  <pageMargins left="0.7" right="0.7" top="0.75" bottom="0.75" header="0.3" footer="0.3"/>
  <pageSetup scale="8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CEB04-0381-4C34-8576-DC1A15C64DA0}">
  <sheetPr>
    <tabColor rgb="FF00B050"/>
    <pageSetUpPr fitToPage="1"/>
  </sheetPr>
  <dimension ref="A1:M38"/>
  <sheetViews>
    <sheetView showGridLines="0" zoomScale="110" zoomScaleNormal="110" workbookViewId="0">
      <selection activeCell="B1" sqref="B1:F1"/>
    </sheetView>
  </sheetViews>
  <sheetFormatPr defaultColWidth="9.140625" defaultRowHeight="15" x14ac:dyDescent="0.25"/>
  <cols>
    <col min="1" max="1" width="5.28515625" style="2" customWidth="1"/>
    <col min="2" max="2" width="15.7109375" style="2" customWidth="1"/>
    <col min="3" max="3" width="6.28515625" style="2" customWidth="1"/>
    <col min="4" max="5" width="15.7109375" style="2" customWidth="1"/>
    <col min="6" max="6" width="18" style="2" customWidth="1"/>
    <col min="7" max="7" width="15.7109375" style="2" customWidth="1"/>
    <col min="8" max="13" width="15.7109375" style="2" hidden="1" customWidth="1"/>
    <col min="14" max="15" width="9.140625" style="2"/>
    <col min="16" max="16" width="14.42578125" style="2" customWidth="1"/>
    <col min="17" max="16384" width="9.140625" style="2"/>
  </cols>
  <sheetData>
    <row r="1" spans="1:13" ht="15.75" x14ac:dyDescent="0.25">
      <c r="B1" s="483" t="s">
        <v>322</v>
      </c>
      <c r="C1" s="483"/>
      <c r="D1" s="483"/>
      <c r="E1" s="483"/>
      <c r="F1" s="483"/>
      <c r="G1" s="198"/>
      <c r="H1" s="198"/>
      <c r="I1" s="198"/>
      <c r="J1" s="198"/>
      <c r="K1" s="198"/>
      <c r="L1" s="198"/>
      <c r="M1" s="198"/>
    </row>
    <row r="2" spans="1:13" ht="29.25" customHeight="1" x14ac:dyDescent="0.45">
      <c r="A2" s="487" t="s">
        <v>10</v>
      </c>
      <c r="B2" s="487"/>
      <c r="C2" s="487"/>
      <c r="D2" s="487"/>
      <c r="E2" s="487"/>
      <c r="F2" s="487"/>
      <c r="G2" s="64"/>
      <c r="H2" s="64"/>
      <c r="I2" s="64"/>
      <c r="J2" s="64"/>
      <c r="K2" s="64"/>
      <c r="L2" s="64"/>
      <c r="M2" s="64"/>
    </row>
    <row r="3" spans="1:13" x14ac:dyDescent="0.25">
      <c r="C3" s="28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5.75" x14ac:dyDescent="0.25">
      <c r="B4" s="485" t="s">
        <v>43</v>
      </c>
      <c r="C4" s="485"/>
      <c r="D4" s="485"/>
      <c r="E4" s="485"/>
      <c r="F4" s="485"/>
      <c r="G4" s="200"/>
      <c r="H4" s="200"/>
      <c r="I4" s="200"/>
      <c r="J4" s="200"/>
      <c r="K4" s="200"/>
      <c r="L4" s="200"/>
      <c r="M4" s="200"/>
    </row>
    <row r="5" spans="1:13" ht="27" customHeight="1" x14ac:dyDescent="0.25">
      <c r="B5" s="30"/>
      <c r="C5" s="32" t="s">
        <v>44</v>
      </c>
      <c r="D5" s="33"/>
      <c r="E5" s="31"/>
      <c r="F5" s="31"/>
      <c r="G5" s="31"/>
      <c r="H5" s="31"/>
      <c r="I5" s="31"/>
      <c r="J5" s="31"/>
      <c r="K5" s="31"/>
      <c r="L5" s="31"/>
      <c r="M5" s="31"/>
    </row>
    <row r="6" spans="1:13" ht="15.75" x14ac:dyDescent="0.25">
      <c r="C6" s="33" t="s">
        <v>45</v>
      </c>
      <c r="D6" s="60" t="s">
        <v>46</v>
      </c>
      <c r="E6" s="31"/>
      <c r="F6" s="31"/>
      <c r="G6" s="31"/>
      <c r="H6" s="31"/>
      <c r="I6" s="31"/>
      <c r="J6" s="31"/>
      <c r="K6" s="31"/>
      <c r="L6" s="31"/>
      <c r="M6" s="31"/>
    </row>
    <row r="7" spans="1:13" ht="15.75" x14ac:dyDescent="0.25">
      <c r="B7" s="34"/>
      <c r="C7" s="33" t="s">
        <v>114</v>
      </c>
      <c r="D7" s="60" t="s">
        <v>48</v>
      </c>
      <c r="E7" s="35"/>
      <c r="F7" s="35"/>
      <c r="G7" s="30"/>
      <c r="H7" s="30"/>
      <c r="I7" s="30"/>
      <c r="J7" s="30"/>
      <c r="K7" s="30"/>
      <c r="L7" s="30"/>
      <c r="M7" s="30"/>
    </row>
    <row r="8" spans="1:13" ht="27" customHeight="1" x14ac:dyDescent="0.25">
      <c r="B8" s="30"/>
      <c r="C8" s="32" t="s">
        <v>49</v>
      </c>
      <c r="D8" s="33"/>
      <c r="E8" s="31"/>
      <c r="F8" s="31"/>
      <c r="G8" s="31"/>
      <c r="H8" s="31"/>
      <c r="I8" s="31"/>
      <c r="J8" s="31"/>
      <c r="K8" s="31"/>
      <c r="L8" s="31"/>
      <c r="M8" s="31"/>
    </row>
    <row r="9" spans="1:13" ht="15.75" x14ac:dyDescent="0.25">
      <c r="C9" s="33" t="s">
        <v>53</v>
      </c>
      <c r="D9" s="60" t="s">
        <v>102</v>
      </c>
      <c r="E9" s="35"/>
      <c r="F9" s="35"/>
      <c r="G9" s="30"/>
      <c r="H9" s="30"/>
      <c r="I9" s="30"/>
      <c r="J9" s="30"/>
      <c r="K9" s="30"/>
      <c r="L9" s="30"/>
      <c r="M9" s="30"/>
    </row>
    <row r="10" spans="1:13" ht="15.75" x14ac:dyDescent="0.25">
      <c r="B10" s="38"/>
      <c r="C10" s="33" t="s">
        <v>57</v>
      </c>
      <c r="D10" s="60" t="s">
        <v>58</v>
      </c>
      <c r="E10" s="35"/>
      <c r="F10" s="35"/>
      <c r="G10" s="30"/>
      <c r="H10" s="30"/>
      <c r="I10" s="336" t="s">
        <v>256</v>
      </c>
      <c r="J10" s="337"/>
      <c r="K10" s="30"/>
      <c r="L10" s="30"/>
      <c r="M10" s="30"/>
    </row>
    <row r="11" spans="1:13" ht="15.75" x14ac:dyDescent="0.25">
      <c r="B11" s="38"/>
      <c r="C11" s="38" t="s">
        <v>59</v>
      </c>
      <c r="D11" s="60" t="s">
        <v>60</v>
      </c>
      <c r="E11" s="35"/>
      <c r="F11" s="35"/>
      <c r="G11" s="30"/>
      <c r="H11" s="30"/>
      <c r="I11" s="30"/>
      <c r="J11" s="30"/>
      <c r="K11" s="30"/>
      <c r="L11" s="30"/>
      <c r="M11" s="30"/>
    </row>
    <row r="12" spans="1:13" x14ac:dyDescent="0.25">
      <c r="B12" s="30"/>
      <c r="C12" s="30"/>
      <c r="D12" s="7"/>
      <c r="E12" s="30"/>
      <c r="F12" s="30"/>
      <c r="G12" s="30"/>
      <c r="H12" s="30"/>
      <c r="I12" s="30"/>
      <c r="J12" s="30"/>
      <c r="K12" s="30"/>
      <c r="L12" s="30"/>
      <c r="M12" s="30"/>
    </row>
    <row r="13" spans="1:13" ht="30.75" thickBot="1" x14ac:dyDescent="0.3">
      <c r="B13" s="486" t="s">
        <v>61</v>
      </c>
      <c r="C13" s="486"/>
      <c r="D13" s="201" t="s">
        <v>62</v>
      </c>
      <c r="E13" s="201" t="s">
        <v>63</v>
      </c>
      <c r="F13" s="201" t="s">
        <v>64</v>
      </c>
      <c r="G13" s="40"/>
      <c r="H13" s="335"/>
      <c r="I13" s="40" t="s">
        <v>65</v>
      </c>
      <c r="J13" s="40" t="s">
        <v>66</v>
      </c>
      <c r="K13" s="40" t="s">
        <v>67</v>
      </c>
      <c r="L13" s="40" t="s">
        <v>68</v>
      </c>
      <c r="M13" s="40"/>
    </row>
    <row r="14" spans="1:13" ht="15.75" thickTop="1" x14ac:dyDescent="0.25">
      <c r="B14" s="41"/>
      <c r="C14" s="42"/>
      <c r="D14" s="43"/>
      <c r="E14" s="40"/>
      <c r="F14" s="40"/>
      <c r="G14" s="40"/>
      <c r="H14" s="335" t="s">
        <v>69</v>
      </c>
      <c r="I14" s="67">
        <v>2.3707929999999999</v>
      </c>
      <c r="J14" s="67">
        <v>0.14653099999999999</v>
      </c>
      <c r="K14" s="67">
        <v>16.178999999999998</v>
      </c>
      <c r="L14" s="67" t="s">
        <v>70</v>
      </c>
      <c r="M14" s="67" t="s">
        <v>71</v>
      </c>
    </row>
    <row r="15" spans="1:13" s="177" customFormat="1" ht="20.100000000000001" customHeight="1" x14ac:dyDescent="0.25">
      <c r="B15" s="182" t="str">
        <f>H15</f>
        <v>yn</v>
      </c>
      <c r="C15" s="226"/>
      <c r="D15" s="46">
        <f>I15</f>
        <v>0.402472</v>
      </c>
      <c r="E15" s="46">
        <f>K15</f>
        <v>11.19</v>
      </c>
      <c r="F15" s="46">
        <v>0</v>
      </c>
      <c r="G15" s="46"/>
      <c r="H15" s="335" t="s">
        <v>72</v>
      </c>
      <c r="I15" s="46">
        <v>0.402472</v>
      </c>
      <c r="J15" s="46">
        <v>3.5966999999999999E-2</v>
      </c>
      <c r="K15" s="46">
        <v>11.19</v>
      </c>
      <c r="L15" s="46" t="s">
        <v>70</v>
      </c>
      <c r="M15" s="46" t="s">
        <v>71</v>
      </c>
    </row>
    <row r="16" spans="1:13" ht="20.100000000000001" customHeight="1" x14ac:dyDescent="0.25">
      <c r="B16" s="182" t="str">
        <f t="shared" ref="B16:B20" si="0">H16</f>
        <v>I(yn * yn/2)</v>
      </c>
      <c r="C16" s="226"/>
      <c r="D16" s="46">
        <f t="shared" ref="D16:D20" si="1">I16</f>
        <v>-5.0326999999999997E-2</v>
      </c>
      <c r="E16" s="46">
        <f t="shared" ref="E16:E20" si="2">K16</f>
        <v>-4.03</v>
      </c>
      <c r="F16" s="46">
        <f t="shared" ref="F16:F20" si="3">L16</f>
        <v>6.5400000000000004E-5</v>
      </c>
      <c r="G16" s="45"/>
      <c r="H16" s="335" t="s">
        <v>89</v>
      </c>
      <c r="I16" s="45">
        <v>-5.0326999999999997E-2</v>
      </c>
      <c r="J16" s="45">
        <v>1.2487E-2</v>
      </c>
      <c r="K16" s="45">
        <v>-4.03</v>
      </c>
      <c r="L16" s="45">
        <v>6.5400000000000004E-5</v>
      </c>
      <c r="M16" s="45" t="s">
        <v>71</v>
      </c>
    </row>
    <row r="17" spans="2:13" ht="20.100000000000001" customHeight="1" x14ac:dyDescent="0.25">
      <c r="B17" s="182" t="str">
        <f t="shared" si="0"/>
        <v>npoles</v>
      </c>
      <c r="C17" s="226"/>
      <c r="D17" s="46">
        <f t="shared" si="1"/>
        <v>0.48261100000000001</v>
      </c>
      <c r="E17" s="46">
        <f t="shared" si="2"/>
        <v>14.789</v>
      </c>
      <c r="F17" s="46">
        <v>0</v>
      </c>
      <c r="G17" s="45"/>
      <c r="H17" s="335" t="s">
        <v>97</v>
      </c>
      <c r="I17" s="45">
        <v>0.48261100000000001</v>
      </c>
      <c r="J17" s="45">
        <v>3.2633000000000002E-2</v>
      </c>
      <c r="K17" s="45">
        <v>14.789</v>
      </c>
      <c r="L17" s="45" t="s">
        <v>70</v>
      </c>
      <c r="M17" s="45" t="s">
        <v>71</v>
      </c>
    </row>
    <row r="18" spans="2:13" ht="20.100000000000001" customHeight="1" x14ac:dyDescent="0.25">
      <c r="B18" s="182" t="str">
        <f t="shared" si="0"/>
        <v>pctmscdx</v>
      </c>
      <c r="C18" s="226"/>
      <c r="D18" s="46">
        <f t="shared" si="1"/>
        <v>-0.16755800000000001</v>
      </c>
      <c r="E18" s="46">
        <f t="shared" si="2"/>
        <v>-5.0039999999999996</v>
      </c>
      <c r="F18" s="46">
        <f t="shared" si="3"/>
        <v>8.0599999999999999E-7</v>
      </c>
      <c r="G18" s="45"/>
      <c r="H18" s="335" t="s">
        <v>76</v>
      </c>
      <c r="I18" s="45">
        <v>-0.16755800000000001</v>
      </c>
      <c r="J18" s="45">
        <v>3.3486000000000002E-2</v>
      </c>
      <c r="K18" s="45">
        <v>-5.0039999999999996</v>
      </c>
      <c r="L18" s="45">
        <v>8.0599999999999999E-7</v>
      </c>
      <c r="M18" s="45" t="s">
        <v>71</v>
      </c>
    </row>
    <row r="19" spans="2:13" ht="20.100000000000001" customHeight="1" x14ac:dyDescent="0.25">
      <c r="B19" s="182" t="str">
        <f t="shared" si="0"/>
        <v>penload</v>
      </c>
      <c r="C19" s="226"/>
      <c r="D19" s="46">
        <f t="shared" si="1"/>
        <v>1.092363</v>
      </c>
      <c r="E19" s="46">
        <f t="shared" si="2"/>
        <v>5.8550000000000004</v>
      </c>
      <c r="F19" s="46">
        <f t="shared" si="3"/>
        <v>9.1999999999999997E-9</v>
      </c>
      <c r="G19" s="45"/>
      <c r="H19" s="335" t="s">
        <v>78</v>
      </c>
      <c r="I19" s="45">
        <v>1.092363</v>
      </c>
      <c r="J19" s="45">
        <v>0.186581</v>
      </c>
      <c r="K19" s="45">
        <v>5.8550000000000004</v>
      </c>
      <c r="L19" s="45">
        <v>9.1999999999999997E-9</v>
      </c>
      <c r="M19" s="45" t="s">
        <v>71</v>
      </c>
    </row>
    <row r="20" spans="2:13" ht="20.100000000000001" customHeight="1" x14ac:dyDescent="0.25">
      <c r="B20" s="182" t="str">
        <f t="shared" si="0"/>
        <v>trend</v>
      </c>
      <c r="C20" s="226"/>
      <c r="D20" s="46">
        <f t="shared" si="1"/>
        <v>-2.9944999999999999E-2</v>
      </c>
      <c r="E20" s="46">
        <f t="shared" si="2"/>
        <v>-5.0190000000000001</v>
      </c>
      <c r="F20" s="46">
        <f t="shared" si="3"/>
        <v>7.4799999999999997E-7</v>
      </c>
      <c r="G20" s="45"/>
      <c r="H20" s="335" t="s">
        <v>79</v>
      </c>
      <c r="I20" s="45">
        <v>-2.9944999999999999E-2</v>
      </c>
      <c r="J20" s="45">
        <v>5.9659999999999999E-3</v>
      </c>
      <c r="K20" s="45">
        <v>-5.0190000000000001</v>
      </c>
      <c r="L20" s="45">
        <v>7.4799999999999997E-7</v>
      </c>
      <c r="M20" s="45" t="s">
        <v>71</v>
      </c>
    </row>
    <row r="21" spans="2:13" ht="20.100000000000001" customHeight="1" x14ac:dyDescent="0.25">
      <c r="B21" s="180" t="s">
        <v>80</v>
      </c>
      <c r="C21" s="226"/>
      <c r="D21" s="46">
        <f>I14</f>
        <v>2.3707929999999999</v>
      </c>
      <c r="E21" s="46">
        <f>K14</f>
        <v>16.178999999999998</v>
      </c>
      <c r="F21" s="46">
        <v>0</v>
      </c>
      <c r="G21" s="45"/>
      <c r="L21" s="55"/>
    </row>
    <row r="22" spans="2:13" ht="20.100000000000001" customHeight="1" x14ac:dyDescent="0.25">
      <c r="B22" s="180"/>
      <c r="C22" s="226"/>
      <c r="D22" s="46"/>
      <c r="E22" s="46"/>
      <c r="F22" s="46"/>
      <c r="G22" s="45"/>
    </row>
    <row r="23" spans="2:13" ht="20.100000000000001" customHeight="1" x14ac:dyDescent="0.25">
      <c r="B23" s="180" t="s">
        <v>81</v>
      </c>
      <c r="C23" s="42"/>
      <c r="D23" s="46">
        <v>0.83889040000000004</v>
      </c>
      <c r="E23" s="30"/>
      <c r="F23" s="30"/>
      <c r="G23" s="30"/>
      <c r="H23" s="30"/>
      <c r="I23" s="30"/>
      <c r="J23" s="30"/>
      <c r="K23" s="30"/>
      <c r="L23" s="30"/>
      <c r="M23" s="30"/>
    </row>
    <row r="24" spans="2:13" ht="20.100000000000001" customHeight="1" x14ac:dyDescent="0.25">
      <c r="B24" s="180" t="s">
        <v>82</v>
      </c>
      <c r="C24" s="42"/>
      <c r="D24" s="48" t="s">
        <v>83</v>
      </c>
      <c r="E24" s="48"/>
      <c r="F24" s="48"/>
      <c r="G24" s="48"/>
      <c r="H24" s="48"/>
      <c r="I24" s="48"/>
      <c r="J24" s="48"/>
      <c r="K24" s="48"/>
      <c r="L24" s="48"/>
      <c r="M24" s="48"/>
    </row>
    <row r="25" spans="2:13" ht="20.100000000000001" customHeight="1" x14ac:dyDescent="0.25">
      <c r="B25" s="180" t="s">
        <v>84</v>
      </c>
      <c r="C25" s="42"/>
      <c r="D25" s="54">
        <v>459</v>
      </c>
      <c r="E25" s="48"/>
      <c r="F25" s="48"/>
      <c r="G25" s="48"/>
      <c r="H25" s="48"/>
      <c r="I25" s="48"/>
      <c r="J25" s="48"/>
      <c r="K25" s="48"/>
      <c r="L25" s="48"/>
      <c r="M25" s="48"/>
    </row>
    <row r="26" spans="2:13" ht="20.100000000000001" customHeight="1" x14ac:dyDescent="0.25">
      <c r="B26" s="63"/>
      <c r="C26" s="42"/>
      <c r="D26" s="48"/>
      <c r="E26" s="50"/>
      <c r="F26" s="50"/>
      <c r="G26" s="50"/>
      <c r="H26" s="50"/>
      <c r="I26" s="50"/>
      <c r="J26" s="50"/>
      <c r="K26" s="50"/>
      <c r="L26" s="50"/>
      <c r="M26" s="50"/>
    </row>
    <row r="27" spans="2:13" x14ac:dyDescent="0.25">
      <c r="B27" s="58"/>
      <c r="C27" s="42"/>
      <c r="D27" s="57"/>
      <c r="E27" s="48"/>
      <c r="F27" s="48"/>
      <c r="G27" s="48"/>
      <c r="H27" s="48"/>
      <c r="I27" s="48"/>
      <c r="J27" s="48"/>
      <c r="K27" s="48"/>
      <c r="L27" s="48"/>
      <c r="M27" s="48"/>
    </row>
    <row r="28" spans="2:13" x14ac:dyDescent="0.25">
      <c r="B28" s="230" t="s">
        <v>92</v>
      </c>
      <c r="C28" s="42"/>
      <c r="D28" s="53"/>
      <c r="E28" s="31"/>
      <c r="F28" s="31"/>
      <c r="G28" s="31"/>
      <c r="H28" s="31"/>
      <c r="I28" s="31"/>
      <c r="J28" s="31"/>
      <c r="K28" s="31"/>
      <c r="L28" s="31"/>
      <c r="M28" s="31"/>
    </row>
    <row r="31" spans="2:13" ht="36.75" customHeight="1" x14ac:dyDescent="0.25"/>
    <row r="32" spans="2:13" x14ac:dyDescent="0.25">
      <c r="C32" s="42"/>
      <c r="D32" s="59"/>
      <c r="E32" s="31"/>
      <c r="F32" s="31"/>
      <c r="G32" s="31"/>
      <c r="H32" s="31"/>
      <c r="I32" s="31"/>
      <c r="J32" s="31"/>
      <c r="K32" s="31"/>
      <c r="L32" s="31"/>
      <c r="M32" s="31"/>
    </row>
    <row r="38" ht="12" customHeight="1" x14ac:dyDescent="0.25"/>
  </sheetData>
  <mergeCells count="4">
    <mergeCell ref="B1:F1"/>
    <mergeCell ref="B4:F4"/>
    <mergeCell ref="B13:C13"/>
    <mergeCell ref="A2:F2"/>
  </mergeCells>
  <printOptions horizontalCentered="1"/>
  <pageMargins left="0.7" right="0.7" top="0.75" bottom="0.75" header="0.3" footer="0.3"/>
  <pageSetup scale="97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08857-BC70-4B92-B7CC-D78F4CCC154B}">
  <sheetPr>
    <tabColor rgb="FF00B050"/>
    <pageSetUpPr fitToPage="1"/>
  </sheetPr>
  <dimension ref="A1:O35"/>
  <sheetViews>
    <sheetView showGridLines="0" zoomScale="106" zoomScaleNormal="106" workbookViewId="0">
      <selection activeCell="A27" sqref="A27:XFD27"/>
    </sheetView>
  </sheetViews>
  <sheetFormatPr defaultColWidth="9.140625" defaultRowHeight="15" x14ac:dyDescent="0.25"/>
  <cols>
    <col min="1" max="1" width="5.28515625" style="2" customWidth="1"/>
    <col min="2" max="2" width="15.7109375" style="2" customWidth="1"/>
    <col min="3" max="3" width="6.7109375" style="2" customWidth="1"/>
    <col min="4" max="6" width="15.7109375" style="2" customWidth="1"/>
    <col min="7" max="7" width="6.85546875" style="2" customWidth="1"/>
    <col min="8" max="8" width="8" style="2" customWidth="1"/>
    <col min="9" max="9" width="18.7109375" style="2" hidden="1" customWidth="1"/>
    <col min="10" max="12" width="13.7109375" style="2" hidden="1" customWidth="1"/>
    <col min="13" max="14" width="0" style="2" hidden="1" customWidth="1"/>
    <col min="15" max="15" width="14.42578125" style="2" hidden="1" customWidth="1"/>
    <col min="16" max="16384" width="9.140625" style="2"/>
  </cols>
  <sheetData>
    <row r="1" spans="1:14" ht="15.75" x14ac:dyDescent="0.25">
      <c r="B1" s="483" t="s">
        <v>323</v>
      </c>
      <c r="C1" s="483"/>
      <c r="D1" s="483"/>
      <c r="E1" s="483"/>
      <c r="F1" s="483"/>
      <c r="G1" s="198"/>
      <c r="H1" s="198"/>
    </row>
    <row r="2" spans="1:14" ht="29.25" customHeight="1" x14ac:dyDescent="0.45">
      <c r="A2" s="179" t="s">
        <v>271</v>
      </c>
      <c r="C2" s="179"/>
      <c r="D2" s="179"/>
      <c r="E2" s="179"/>
      <c r="F2" s="179"/>
      <c r="G2" s="64"/>
      <c r="H2" s="199"/>
    </row>
    <row r="3" spans="1:14" x14ac:dyDescent="0.25">
      <c r="C3" s="28"/>
      <c r="D3" s="29"/>
      <c r="E3" s="29"/>
      <c r="F3" s="29"/>
      <c r="G3" s="29"/>
      <c r="H3" s="29"/>
    </row>
    <row r="4" spans="1:14" ht="15.75" x14ac:dyDescent="0.25">
      <c r="B4" s="485" t="s">
        <v>43</v>
      </c>
      <c r="C4" s="485"/>
      <c r="D4" s="485"/>
      <c r="E4" s="485"/>
      <c r="F4" s="485"/>
      <c r="G4" s="200"/>
      <c r="H4" s="200"/>
    </row>
    <row r="5" spans="1:14" ht="27" customHeight="1" x14ac:dyDescent="0.25">
      <c r="C5" s="32" t="s">
        <v>44</v>
      </c>
      <c r="D5" s="227"/>
      <c r="E5" s="18"/>
      <c r="F5" s="31"/>
      <c r="G5" s="31"/>
      <c r="H5" s="31"/>
      <c r="N5" s="37"/>
    </row>
    <row r="6" spans="1:14" ht="15.75" x14ac:dyDescent="0.25">
      <c r="C6" s="33" t="s">
        <v>47</v>
      </c>
      <c r="D6" s="60" t="s">
        <v>48</v>
      </c>
      <c r="E6" s="31"/>
      <c r="F6" s="31"/>
      <c r="G6" s="31"/>
      <c r="H6" s="31"/>
    </row>
    <row r="7" spans="1:14" ht="27" customHeight="1" x14ac:dyDescent="0.25">
      <c r="C7" s="32" t="s">
        <v>49</v>
      </c>
      <c r="D7" s="227"/>
      <c r="E7" s="18"/>
      <c r="F7" s="31"/>
      <c r="G7" s="31"/>
      <c r="H7" s="31"/>
      <c r="N7" s="37"/>
    </row>
    <row r="8" spans="1:14" ht="15.75" x14ac:dyDescent="0.25">
      <c r="C8" s="33" t="s">
        <v>99</v>
      </c>
      <c r="D8" s="60" t="s">
        <v>50</v>
      </c>
      <c r="E8" s="31"/>
      <c r="F8" s="31"/>
      <c r="G8" s="31"/>
      <c r="H8" s="31"/>
    </row>
    <row r="9" spans="1:14" ht="15.75" x14ac:dyDescent="0.25">
      <c r="B9" s="32"/>
      <c r="C9" s="33" t="s">
        <v>100</v>
      </c>
      <c r="D9" s="60" t="s">
        <v>101</v>
      </c>
      <c r="E9" s="31"/>
      <c r="F9" s="31"/>
      <c r="G9" s="31"/>
      <c r="H9" s="31"/>
    </row>
    <row r="10" spans="1:14" ht="15.75" x14ac:dyDescent="0.25">
      <c r="B10" s="32"/>
      <c r="C10" s="33" t="s">
        <v>55</v>
      </c>
      <c r="D10" s="60" t="s">
        <v>102</v>
      </c>
      <c r="E10" s="31"/>
      <c r="F10" s="31"/>
      <c r="G10" s="31"/>
      <c r="H10" s="31"/>
    </row>
    <row r="11" spans="1:14" ht="15.75" x14ac:dyDescent="0.25">
      <c r="B11" s="34"/>
      <c r="C11" s="33" t="s">
        <v>57</v>
      </c>
      <c r="D11" s="60" t="s">
        <v>58</v>
      </c>
      <c r="E11" s="35"/>
      <c r="F11" s="35"/>
      <c r="G11" s="30"/>
      <c r="H11" s="30"/>
      <c r="I11" s="39" t="s">
        <v>266</v>
      </c>
    </row>
    <row r="12" spans="1:14" ht="15.75" x14ac:dyDescent="0.25">
      <c r="B12" s="30"/>
      <c r="C12" s="38" t="s">
        <v>59</v>
      </c>
      <c r="D12" s="60" t="s">
        <v>60</v>
      </c>
      <c r="E12" s="35"/>
      <c r="F12" s="35"/>
      <c r="G12" s="30"/>
      <c r="H12" s="30"/>
      <c r="I12" s="2" t="s">
        <v>257</v>
      </c>
    </row>
    <row r="13" spans="1:14" ht="48.75" customHeight="1" thickBot="1" x14ac:dyDescent="0.3">
      <c r="B13" s="486" t="s">
        <v>61</v>
      </c>
      <c r="C13" s="486"/>
      <c r="D13" s="201" t="s">
        <v>62</v>
      </c>
      <c r="E13" s="201" t="s">
        <v>63</v>
      </c>
      <c r="F13" s="201" t="s">
        <v>64</v>
      </c>
      <c r="G13" s="40"/>
      <c r="H13" s="40"/>
      <c r="J13" s="37" t="s">
        <v>65</v>
      </c>
      <c r="K13" s="37" t="s">
        <v>66</v>
      </c>
      <c r="L13" s="37" t="s">
        <v>67</v>
      </c>
      <c r="M13" s="37" t="s">
        <v>68</v>
      </c>
    </row>
    <row r="14" spans="1:14" ht="15.75" thickTop="1" x14ac:dyDescent="0.25">
      <c r="B14" s="41"/>
      <c r="C14" s="42"/>
      <c r="D14" s="43"/>
      <c r="E14" s="40"/>
      <c r="F14" s="40"/>
      <c r="G14" s="40"/>
      <c r="H14" s="40"/>
      <c r="I14" s="2" t="s">
        <v>69</v>
      </c>
      <c r="J14" s="2">
        <v>1.8017049999999999</v>
      </c>
      <c r="K14" s="2">
        <v>0.17510400000000001</v>
      </c>
      <c r="L14" s="2">
        <v>10.289</v>
      </c>
      <c r="M14" s="2" t="s">
        <v>70</v>
      </c>
      <c r="N14" s="2" t="s">
        <v>71</v>
      </c>
    </row>
    <row r="15" spans="1:14" ht="20.100000000000001" customHeight="1" x14ac:dyDescent="0.25">
      <c r="B15" s="65" t="str">
        <f>I15</f>
        <v>ypol</v>
      </c>
      <c r="C15" s="226"/>
      <c r="D15" s="46">
        <f>J15</f>
        <v>1.063439</v>
      </c>
      <c r="E15" s="46">
        <f>L15</f>
        <v>47.716000000000001</v>
      </c>
      <c r="F15" s="46">
        <v>0</v>
      </c>
      <c r="G15" s="45"/>
      <c r="H15" s="46"/>
      <c r="I15" s="2" t="s">
        <v>73</v>
      </c>
      <c r="J15" s="2">
        <v>1.063439</v>
      </c>
      <c r="K15" s="2">
        <v>2.2287000000000001E-2</v>
      </c>
      <c r="L15" s="2">
        <v>47.716000000000001</v>
      </c>
      <c r="M15" s="2" t="s">
        <v>70</v>
      </c>
      <c r="N15" s="2" t="s">
        <v>71</v>
      </c>
    </row>
    <row r="16" spans="1:14" ht="20.100000000000001" customHeight="1" x14ac:dyDescent="0.25">
      <c r="B16" s="65" t="str">
        <f t="shared" ref="B16:B21" si="0">I16</f>
        <v>I(ypol * ypol/2)</v>
      </c>
      <c r="C16" s="226"/>
      <c r="D16" s="46">
        <f t="shared" ref="D16:D20" si="1">J16</f>
        <v>6.7072999999999994E-2</v>
      </c>
      <c r="E16" s="46">
        <f t="shared" ref="E16:E21" si="2">L16</f>
        <v>4.1630000000000003</v>
      </c>
      <c r="F16" s="46">
        <f t="shared" ref="F16:F21" si="3">M16</f>
        <v>3.8300000000000003E-5</v>
      </c>
      <c r="G16" s="45"/>
      <c r="H16" s="45"/>
      <c r="I16" s="2" t="s">
        <v>213</v>
      </c>
      <c r="J16" s="2">
        <v>6.7072999999999994E-2</v>
      </c>
      <c r="K16" s="2">
        <v>1.6111E-2</v>
      </c>
      <c r="L16" s="2">
        <v>4.1630000000000003</v>
      </c>
      <c r="M16" s="55">
        <v>3.8300000000000003E-5</v>
      </c>
      <c r="N16" s="2" t="s">
        <v>71</v>
      </c>
    </row>
    <row r="17" spans="2:14" ht="20.100000000000001" customHeight="1" x14ac:dyDescent="0.25">
      <c r="B17" s="65" t="str">
        <f t="shared" si="0"/>
        <v>ykmohperypol</v>
      </c>
      <c r="C17" s="226"/>
      <c r="D17" s="46">
        <f t="shared" si="1"/>
        <v>0.129076</v>
      </c>
      <c r="E17" s="46">
        <f t="shared" si="2"/>
        <v>2.996</v>
      </c>
      <c r="F17" s="46">
        <f t="shared" si="3"/>
        <v>2.8999999999999998E-3</v>
      </c>
      <c r="G17" s="45"/>
      <c r="H17" s="45"/>
      <c r="I17" s="2" t="s">
        <v>103</v>
      </c>
      <c r="J17" s="2">
        <v>0.129076</v>
      </c>
      <c r="K17" s="2">
        <v>4.308E-2</v>
      </c>
      <c r="L17" s="2">
        <v>2.996</v>
      </c>
      <c r="M17" s="55">
        <v>2.8999999999999998E-3</v>
      </c>
      <c r="N17" s="2" t="s">
        <v>75</v>
      </c>
    </row>
    <row r="18" spans="2:14" ht="20.100000000000001" customHeight="1" x14ac:dyDescent="0.25">
      <c r="B18" s="65" t="str">
        <f t="shared" si="0"/>
        <v>vegDE</v>
      </c>
      <c r="C18" s="226"/>
      <c r="D18" s="46">
        <f>J18</f>
        <v>0.18663299999999999</v>
      </c>
      <c r="E18" s="46">
        <f>L18</f>
        <v>2.8220000000000001</v>
      </c>
      <c r="F18" s="46">
        <f>M18</f>
        <v>5.0000000000000001E-3</v>
      </c>
      <c r="G18" s="45"/>
      <c r="H18" s="45"/>
      <c r="I18" s="2" t="s">
        <v>104</v>
      </c>
      <c r="J18" s="2">
        <v>0.18663299999999999</v>
      </c>
      <c r="K18" s="2">
        <v>6.6128000000000006E-2</v>
      </c>
      <c r="L18" s="2">
        <v>2.8220000000000001</v>
      </c>
      <c r="M18" s="2">
        <v>5.0000000000000001E-3</v>
      </c>
      <c r="N18" s="2" t="s">
        <v>75</v>
      </c>
    </row>
    <row r="19" spans="2:14" ht="20.100000000000001" customHeight="1" x14ac:dyDescent="0.25">
      <c r="B19" s="65" t="str">
        <f t="shared" si="0"/>
        <v>pctsupdx</v>
      </c>
      <c r="C19" s="226"/>
      <c r="D19" s="46">
        <f>J19</f>
        <v>-0.294576</v>
      </c>
      <c r="E19" s="46">
        <f>L19</f>
        <v>-5.3390000000000004</v>
      </c>
      <c r="F19" s="46">
        <f>M19</f>
        <v>1.55E-7</v>
      </c>
      <c r="G19" s="45"/>
      <c r="H19" s="45"/>
      <c r="I19" s="2" t="s">
        <v>77</v>
      </c>
      <c r="J19" s="2">
        <v>-0.294576</v>
      </c>
      <c r="K19" s="2">
        <v>5.5177999999999998E-2</v>
      </c>
      <c r="L19" s="2">
        <v>-5.3390000000000004</v>
      </c>
      <c r="M19" s="55">
        <v>1.55E-7</v>
      </c>
      <c r="N19" s="2" t="s">
        <v>71</v>
      </c>
    </row>
    <row r="20" spans="2:14" ht="20.100000000000001" customHeight="1" x14ac:dyDescent="0.25">
      <c r="B20" s="65" t="str">
        <f t="shared" si="0"/>
        <v>penload</v>
      </c>
      <c r="C20" s="226"/>
      <c r="D20" s="46">
        <f t="shared" si="1"/>
        <v>0.971024</v>
      </c>
      <c r="E20" s="46">
        <f t="shared" si="2"/>
        <v>6.9119999999999999</v>
      </c>
      <c r="F20" s="46">
        <f t="shared" si="3"/>
        <v>1.8300000000000001E-11</v>
      </c>
      <c r="G20" s="45"/>
      <c r="H20" s="45"/>
      <c r="I20" s="2" t="s">
        <v>78</v>
      </c>
      <c r="J20" s="2">
        <v>0.971024</v>
      </c>
      <c r="K20" s="2">
        <v>0.140484</v>
      </c>
      <c r="L20" s="2">
        <v>6.9119999999999999</v>
      </c>
      <c r="M20" s="55">
        <v>1.8300000000000001E-11</v>
      </c>
      <c r="N20" s="2" t="s">
        <v>71</v>
      </c>
    </row>
    <row r="21" spans="2:14" ht="20.100000000000001" customHeight="1" x14ac:dyDescent="0.25">
      <c r="B21" s="65" t="str">
        <f t="shared" si="0"/>
        <v>trend</v>
      </c>
      <c r="C21" s="226"/>
      <c r="D21" s="46">
        <f>J21</f>
        <v>-7.4809999999999998E-3</v>
      </c>
      <c r="E21" s="46">
        <f t="shared" si="2"/>
        <v>-0.998</v>
      </c>
      <c r="F21" s="46">
        <f t="shared" si="3"/>
        <v>0.31859999999999999</v>
      </c>
      <c r="G21" s="45"/>
      <c r="H21" s="48"/>
      <c r="I21" s="2" t="s">
        <v>79</v>
      </c>
      <c r="J21" s="2">
        <v>-7.4809999999999998E-3</v>
      </c>
      <c r="K21" s="2">
        <v>7.4920000000000004E-3</v>
      </c>
      <c r="L21" s="2">
        <v>-0.998</v>
      </c>
      <c r="M21" s="55">
        <v>0.31859999999999999</v>
      </c>
    </row>
    <row r="22" spans="2:14" ht="26.25" customHeight="1" x14ac:dyDescent="0.25">
      <c r="B22" s="180" t="s">
        <v>80</v>
      </c>
      <c r="C22" s="226"/>
      <c r="D22" s="46">
        <f>J14</f>
        <v>1.8017049999999999</v>
      </c>
      <c r="E22" s="46">
        <f>L14</f>
        <v>10.289</v>
      </c>
      <c r="F22" s="46">
        <v>0</v>
      </c>
      <c r="G22" s="30"/>
      <c r="H22" s="48"/>
    </row>
    <row r="23" spans="2:14" ht="9.9499999999999993" customHeight="1" x14ac:dyDescent="0.25">
      <c r="B23" s="56"/>
      <c r="C23" s="42"/>
      <c r="D23" s="46"/>
      <c r="E23" s="46"/>
      <c r="F23" s="46"/>
      <c r="G23" s="48"/>
      <c r="H23" s="48"/>
    </row>
    <row r="24" spans="2:14" ht="20.100000000000001" customHeight="1" x14ac:dyDescent="0.25">
      <c r="B24" s="51" t="s">
        <v>81</v>
      </c>
      <c r="C24" s="42"/>
      <c r="D24" s="48">
        <v>0.85605319999999996</v>
      </c>
      <c r="E24" s="48"/>
      <c r="F24" s="48"/>
      <c r="G24" s="48"/>
      <c r="H24" s="48"/>
    </row>
    <row r="25" spans="2:14" ht="20.100000000000001" customHeight="1" x14ac:dyDescent="0.25">
      <c r="B25" s="51" t="s">
        <v>82</v>
      </c>
      <c r="C25" s="42"/>
      <c r="D25" s="48" t="s">
        <v>83</v>
      </c>
      <c r="E25" s="48"/>
      <c r="F25" s="48"/>
      <c r="G25" s="48"/>
      <c r="H25" s="49"/>
      <c r="I25" s="321"/>
    </row>
    <row r="26" spans="2:14" ht="20.100000000000001" customHeight="1" x14ac:dyDescent="0.25">
      <c r="B26" s="51" t="s">
        <v>84</v>
      </c>
      <c r="C26" s="42"/>
      <c r="D26" s="57">
        <v>419</v>
      </c>
      <c r="E26" s="50"/>
      <c r="F26" s="50"/>
      <c r="G26" s="50"/>
      <c r="H26" s="48"/>
    </row>
    <row r="28" spans="2:14" ht="36.75" customHeight="1" x14ac:dyDescent="0.25"/>
    <row r="29" spans="2:14" x14ac:dyDescent="0.25">
      <c r="C29" s="42"/>
      <c r="D29" s="59"/>
      <c r="E29" s="31"/>
      <c r="F29" s="31"/>
      <c r="G29" s="31"/>
      <c r="H29" s="31"/>
    </row>
    <row r="35" ht="12" customHeight="1" x14ac:dyDescent="0.25"/>
  </sheetData>
  <mergeCells count="3">
    <mergeCell ref="B1:F1"/>
    <mergeCell ref="B4:F4"/>
    <mergeCell ref="B13:C13"/>
  </mergeCells>
  <printOptions horizontalCentered="1"/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D03A1-0C6A-4C1C-BCE0-5D06ACC48EAA}">
  <sheetPr>
    <tabColor rgb="FF00B050"/>
    <pageSetUpPr fitToPage="1"/>
  </sheetPr>
  <dimension ref="A1:O28"/>
  <sheetViews>
    <sheetView showGridLines="0" zoomScaleNormal="100" workbookViewId="0">
      <selection activeCell="B1" sqref="B1:F1"/>
    </sheetView>
  </sheetViews>
  <sheetFormatPr defaultColWidth="9.140625" defaultRowHeight="15" x14ac:dyDescent="0.25"/>
  <cols>
    <col min="1" max="1" width="5.28515625" style="2" customWidth="1"/>
    <col min="2" max="2" width="15.7109375" style="2" customWidth="1"/>
    <col min="3" max="3" width="6.7109375" style="2" customWidth="1"/>
    <col min="4" max="6" width="15.7109375" style="2" customWidth="1"/>
    <col min="7" max="7" width="8" style="2" customWidth="1"/>
    <col min="8" max="8" width="5.140625" style="2" customWidth="1"/>
    <col min="9" max="11" width="13.7109375" style="2" hidden="1" customWidth="1"/>
    <col min="12" max="14" width="0" style="2" hidden="1" customWidth="1"/>
    <col min="15" max="15" width="14.42578125" style="2" hidden="1" customWidth="1"/>
    <col min="16" max="16384" width="9.140625" style="2"/>
  </cols>
  <sheetData>
    <row r="1" spans="1:14" ht="15.75" x14ac:dyDescent="0.25">
      <c r="B1" s="483" t="s">
        <v>324</v>
      </c>
      <c r="C1" s="483"/>
      <c r="D1" s="483"/>
      <c r="E1" s="483"/>
      <c r="F1" s="483"/>
      <c r="G1" s="198"/>
    </row>
    <row r="2" spans="1:14" ht="29.25" customHeight="1" x14ac:dyDescent="0.45">
      <c r="A2" s="178" t="s">
        <v>272</v>
      </c>
      <c r="C2" s="178"/>
      <c r="D2" s="178"/>
      <c r="E2" s="178"/>
      <c r="F2" s="178"/>
      <c r="G2" s="199"/>
    </row>
    <row r="3" spans="1:14" x14ac:dyDescent="0.25">
      <c r="C3" s="28"/>
      <c r="D3" s="29"/>
      <c r="E3" s="29"/>
      <c r="F3" s="29"/>
      <c r="G3" s="29"/>
    </row>
    <row r="4" spans="1:14" ht="15.75" x14ac:dyDescent="0.25">
      <c r="B4" s="485" t="s">
        <v>43</v>
      </c>
      <c r="C4" s="485"/>
      <c r="D4" s="485"/>
      <c r="E4" s="485"/>
      <c r="F4" s="485"/>
      <c r="G4" s="200"/>
    </row>
    <row r="5" spans="1:14" ht="27" customHeight="1" x14ac:dyDescent="0.25">
      <c r="B5" s="30"/>
      <c r="C5" s="32" t="s">
        <v>44</v>
      </c>
      <c r="D5" s="33"/>
      <c r="E5" s="31"/>
      <c r="F5" s="31"/>
      <c r="G5" s="31"/>
    </row>
    <row r="6" spans="1:14" ht="15.75" x14ac:dyDescent="0.25">
      <c r="C6" s="33" t="s">
        <v>105</v>
      </c>
      <c r="D6" s="60" t="s">
        <v>126</v>
      </c>
      <c r="E6" s="31"/>
      <c r="F6" s="31"/>
      <c r="G6" s="31"/>
    </row>
    <row r="7" spans="1:14" ht="27" customHeight="1" x14ac:dyDescent="0.25">
      <c r="B7" s="30"/>
      <c r="C7" s="32" t="s">
        <v>49</v>
      </c>
      <c r="D7" s="33"/>
      <c r="E7" s="31"/>
      <c r="F7" s="31"/>
      <c r="G7" s="31"/>
    </row>
    <row r="8" spans="1:14" ht="15.75" x14ac:dyDescent="0.25">
      <c r="C8" s="33" t="s">
        <v>106</v>
      </c>
      <c r="D8" s="60" t="s">
        <v>107</v>
      </c>
      <c r="E8" s="31"/>
      <c r="F8" s="31"/>
      <c r="G8" s="31"/>
    </row>
    <row r="9" spans="1:14" ht="13.5" customHeight="1" x14ac:dyDescent="0.25">
      <c r="C9" s="33" t="s">
        <v>108</v>
      </c>
      <c r="D9" s="60" t="s">
        <v>109</v>
      </c>
      <c r="E9" s="35"/>
      <c r="F9" s="30"/>
      <c r="G9" s="30"/>
    </row>
    <row r="10" spans="1:14" ht="15.75" x14ac:dyDescent="0.25">
      <c r="B10" s="32"/>
      <c r="C10" s="33" t="s">
        <v>53</v>
      </c>
      <c r="D10" s="60" t="s">
        <v>102</v>
      </c>
      <c r="E10" s="31"/>
      <c r="F10" s="31"/>
      <c r="G10" s="31"/>
    </row>
    <row r="11" spans="1:14" ht="15.75" x14ac:dyDescent="0.25">
      <c r="B11" s="38"/>
      <c r="C11" s="33" t="s">
        <v>57</v>
      </c>
      <c r="D11" s="60" t="s">
        <v>58</v>
      </c>
      <c r="E11" s="35"/>
      <c r="F11" s="30"/>
      <c r="G11" s="30"/>
      <c r="I11" s="225" t="s">
        <v>258</v>
      </c>
      <c r="J11" s="225"/>
    </row>
    <row r="12" spans="1:14" ht="15.75" x14ac:dyDescent="0.25">
      <c r="B12" s="30"/>
      <c r="C12" s="38" t="s">
        <v>59</v>
      </c>
      <c r="D12" s="60" t="s">
        <v>60</v>
      </c>
      <c r="E12" s="35"/>
      <c r="F12" s="30"/>
      <c r="G12" s="30"/>
      <c r="I12" s="2" t="s">
        <v>257</v>
      </c>
    </row>
    <row r="13" spans="1:14" ht="48.75" customHeight="1" thickBot="1" x14ac:dyDescent="0.3">
      <c r="B13" s="486" t="s">
        <v>61</v>
      </c>
      <c r="C13" s="486"/>
      <c r="D13" s="222" t="s">
        <v>62</v>
      </c>
      <c r="E13" s="222" t="s">
        <v>63</v>
      </c>
      <c r="F13" s="222" t="s">
        <v>64</v>
      </c>
      <c r="G13" s="40"/>
      <c r="H13" s="40"/>
      <c r="J13" s="37" t="s">
        <v>65</v>
      </c>
      <c r="K13" s="37" t="s">
        <v>66</v>
      </c>
      <c r="L13" s="37" t="s">
        <v>67</v>
      </c>
      <c r="M13" s="37" t="s">
        <v>68</v>
      </c>
    </row>
    <row r="14" spans="1:14" ht="18.75" customHeight="1" thickTop="1" x14ac:dyDescent="0.25">
      <c r="B14" s="41"/>
      <c r="C14" s="42"/>
      <c r="D14" s="43"/>
      <c r="E14" s="40"/>
      <c r="F14" s="40"/>
      <c r="G14" s="40"/>
      <c r="I14" s="2" t="s">
        <v>69</v>
      </c>
      <c r="J14" s="2">
        <v>1.4328890000000001</v>
      </c>
      <c r="K14" s="2">
        <v>0.23261299999999999</v>
      </c>
      <c r="L14" s="2">
        <v>6.16</v>
      </c>
      <c r="M14" s="55">
        <v>1.85E-9</v>
      </c>
      <c r="N14" s="55" t="s">
        <v>71</v>
      </c>
    </row>
    <row r="15" spans="1:14" ht="18.75" customHeight="1" x14ac:dyDescent="0.25">
      <c r="B15" s="65" t="str">
        <f>I15</f>
        <v>nstation</v>
      </c>
      <c r="C15" s="226"/>
      <c r="D15" s="46">
        <f>J15</f>
        <v>1.087925</v>
      </c>
      <c r="E15" s="46">
        <f>L15</f>
        <v>38.720999999999997</v>
      </c>
      <c r="F15" s="46">
        <v>0</v>
      </c>
      <c r="G15" s="46"/>
      <c r="I15" s="2" t="s">
        <v>110</v>
      </c>
      <c r="J15" s="2">
        <v>1.087925</v>
      </c>
      <c r="K15" s="2">
        <v>2.8095999999999999E-2</v>
      </c>
      <c r="L15" s="2">
        <v>38.720999999999997</v>
      </c>
      <c r="M15" s="2" t="s">
        <v>70</v>
      </c>
      <c r="N15" s="2" t="s">
        <v>71</v>
      </c>
    </row>
    <row r="16" spans="1:14" ht="18.75" customHeight="1" x14ac:dyDescent="0.25">
      <c r="B16" s="65" t="str">
        <f t="shared" ref="B16:B21" si="0">I16</f>
        <v>I(nstation * nstation/2)</v>
      </c>
      <c r="C16" s="226"/>
      <c r="D16" s="46">
        <f t="shared" ref="D16:D21" si="1">J16</f>
        <v>4.2906E-2</v>
      </c>
      <c r="E16" s="46">
        <f>L16</f>
        <v>1.6180000000000001</v>
      </c>
      <c r="F16" s="46">
        <f>M16</f>
        <v>0.1065</v>
      </c>
      <c r="G16" s="45"/>
      <c r="I16" s="2" t="s">
        <v>111</v>
      </c>
      <c r="J16" s="2">
        <v>4.2906E-2</v>
      </c>
      <c r="K16" s="2">
        <v>2.6518E-2</v>
      </c>
      <c r="L16" s="2">
        <v>1.6180000000000001</v>
      </c>
      <c r="M16" s="2">
        <v>0.1065</v>
      </c>
    </row>
    <row r="17" spans="2:14" ht="18.75" customHeight="1" x14ac:dyDescent="0.25">
      <c r="B17" s="65" t="str">
        <f t="shared" si="0"/>
        <v>mvaperstat</v>
      </c>
      <c r="C17" s="226"/>
      <c r="D17" s="46">
        <f t="shared" si="1"/>
        <v>0.35996899999999998</v>
      </c>
      <c r="E17" s="46">
        <f t="shared" ref="E17:E21" si="2">L17</f>
        <v>7.0640000000000001</v>
      </c>
      <c r="F17" s="46">
        <f t="shared" ref="F17:F21" si="3">M17</f>
        <v>7.7100000000000001E-12</v>
      </c>
      <c r="G17" s="45"/>
      <c r="I17" s="2" t="s">
        <v>112</v>
      </c>
      <c r="J17" s="2">
        <v>0.35996899999999998</v>
      </c>
      <c r="K17" s="2">
        <v>5.0958999999999997E-2</v>
      </c>
      <c r="L17" s="2">
        <v>7.0640000000000001</v>
      </c>
      <c r="M17" s="55">
        <v>7.7100000000000001E-12</v>
      </c>
      <c r="N17" s="2" t="s">
        <v>71</v>
      </c>
    </row>
    <row r="18" spans="2:14" ht="18.75" customHeight="1" x14ac:dyDescent="0.25">
      <c r="B18" s="65" t="str">
        <f t="shared" si="0"/>
        <v>statyes</v>
      </c>
      <c r="C18" s="226"/>
      <c r="D18" s="46">
        <f t="shared" si="1"/>
        <v>-0.46152500000000002</v>
      </c>
      <c r="E18" s="46">
        <f t="shared" si="2"/>
        <v>-8.9260000000000002</v>
      </c>
      <c r="F18" s="46">
        <v>0</v>
      </c>
      <c r="G18" s="45"/>
      <c r="I18" s="2" t="s">
        <v>113</v>
      </c>
      <c r="J18" s="2">
        <v>-0.46152500000000002</v>
      </c>
      <c r="K18" s="2">
        <v>5.1707999999999997E-2</v>
      </c>
      <c r="L18" s="2">
        <v>-8.9260000000000002</v>
      </c>
      <c r="M18" s="2" t="s">
        <v>70</v>
      </c>
      <c r="N18" s="2" t="s">
        <v>71</v>
      </c>
    </row>
    <row r="19" spans="2:14" ht="18.75" customHeight="1" x14ac:dyDescent="0.25">
      <c r="B19" s="65" t="str">
        <f t="shared" si="0"/>
        <v>pctmscdx</v>
      </c>
      <c r="C19" s="226"/>
      <c r="D19" s="46">
        <f t="shared" si="1"/>
        <v>-0.21127699999999999</v>
      </c>
      <c r="E19" s="46">
        <f t="shared" si="2"/>
        <v>-3.266</v>
      </c>
      <c r="F19" s="46">
        <f>M19</f>
        <v>1.1900000000000001E-3</v>
      </c>
      <c r="G19" s="45"/>
      <c r="I19" s="2" t="s">
        <v>76</v>
      </c>
      <c r="J19" s="2">
        <v>-0.21127699999999999</v>
      </c>
      <c r="K19" s="2">
        <v>6.4693000000000001E-2</v>
      </c>
      <c r="L19" s="2">
        <v>-3.266</v>
      </c>
      <c r="M19" s="2">
        <v>1.1900000000000001E-3</v>
      </c>
      <c r="N19" s="2" t="s">
        <v>75</v>
      </c>
    </row>
    <row r="20" spans="2:14" ht="18.75" customHeight="1" x14ac:dyDescent="0.25">
      <c r="B20" s="65" t="str">
        <f t="shared" si="0"/>
        <v>penload</v>
      </c>
      <c r="C20" s="226"/>
      <c r="D20" s="46">
        <f t="shared" si="1"/>
        <v>0.78254999999999997</v>
      </c>
      <c r="E20" s="46">
        <f t="shared" si="2"/>
        <v>2.665</v>
      </c>
      <c r="F20" s="46">
        <f t="shared" si="3"/>
        <v>8.0199999999999994E-3</v>
      </c>
      <c r="G20" s="45"/>
      <c r="I20" s="2" t="s">
        <v>78</v>
      </c>
      <c r="J20" s="2">
        <v>0.78254999999999997</v>
      </c>
      <c r="K20" s="2">
        <v>0.293601</v>
      </c>
      <c r="L20" s="2">
        <v>2.665</v>
      </c>
      <c r="M20" s="2">
        <v>8.0199999999999994E-3</v>
      </c>
      <c r="N20" s="2" t="s">
        <v>75</v>
      </c>
    </row>
    <row r="21" spans="2:14" ht="18.75" customHeight="1" x14ac:dyDescent="0.25">
      <c r="B21" s="65" t="str">
        <f t="shared" si="0"/>
        <v>trend</v>
      </c>
      <c r="C21" s="226"/>
      <c r="D21" s="46">
        <f t="shared" si="1"/>
        <v>2.3098E-2</v>
      </c>
      <c r="E21" s="46">
        <f t="shared" si="2"/>
        <v>2.3769999999999998</v>
      </c>
      <c r="F21" s="46">
        <f t="shared" si="3"/>
        <v>1.7919999999999998E-2</v>
      </c>
      <c r="G21" s="48"/>
      <c r="I21" s="2" t="s">
        <v>79</v>
      </c>
      <c r="J21" s="2">
        <v>2.3098E-2</v>
      </c>
      <c r="K21" s="2">
        <v>9.7149999999999997E-3</v>
      </c>
      <c r="L21" s="2">
        <v>2.3769999999999998</v>
      </c>
      <c r="M21" s="2">
        <v>1.7919999999999998E-2</v>
      </c>
      <c r="N21" s="2" t="s">
        <v>96</v>
      </c>
    </row>
    <row r="22" spans="2:14" ht="20.100000000000001" customHeight="1" x14ac:dyDescent="0.25">
      <c r="B22" s="180" t="s">
        <v>80</v>
      </c>
      <c r="C22" s="226"/>
      <c r="D22" s="46">
        <f>J14</f>
        <v>1.4328890000000001</v>
      </c>
      <c r="E22" s="46">
        <f>L14</f>
        <v>6.16</v>
      </c>
      <c r="F22" s="46">
        <f>M14</f>
        <v>1.85E-9</v>
      </c>
    </row>
    <row r="23" spans="2:14" ht="18.75" customHeight="1" x14ac:dyDescent="0.25">
      <c r="B23" s="177"/>
      <c r="G23" s="30"/>
    </row>
    <row r="24" spans="2:14" ht="20.100000000000001" customHeight="1" x14ac:dyDescent="0.25">
      <c r="B24" s="180" t="s">
        <v>81</v>
      </c>
      <c r="C24" s="42"/>
      <c r="D24" s="46">
        <v>0.79443710000000001</v>
      </c>
      <c r="E24" s="30"/>
      <c r="F24" s="30"/>
      <c r="G24" s="31"/>
    </row>
    <row r="25" spans="2:14" ht="20.100000000000001" customHeight="1" x14ac:dyDescent="0.25">
      <c r="B25" s="180" t="s">
        <v>82</v>
      </c>
      <c r="C25" s="42"/>
      <c r="D25" s="48" t="s">
        <v>83</v>
      </c>
      <c r="E25" s="48"/>
      <c r="F25" s="48"/>
    </row>
    <row r="26" spans="2:14" ht="20.100000000000001" customHeight="1" x14ac:dyDescent="0.25">
      <c r="B26" s="180" t="s">
        <v>84</v>
      </c>
      <c r="C26" s="42"/>
      <c r="D26" s="54">
        <v>390</v>
      </c>
      <c r="E26" s="48"/>
      <c r="F26" s="48"/>
    </row>
    <row r="28" spans="2:14" ht="12" customHeight="1" x14ac:dyDescent="0.25"/>
  </sheetData>
  <mergeCells count="3">
    <mergeCell ref="B1:F1"/>
    <mergeCell ref="B4:F4"/>
    <mergeCell ref="B13:C13"/>
  </mergeCells>
  <printOptions horizontalCentered="1"/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326B6-1771-4CC0-9416-041817F1915A}">
  <sheetPr>
    <tabColor rgb="FF00B050"/>
    <pageSetUpPr fitToPage="1"/>
  </sheetPr>
  <dimension ref="A1:M37"/>
  <sheetViews>
    <sheetView showGridLines="0" zoomScale="110" zoomScaleNormal="110" workbookViewId="0">
      <selection activeCell="B1" sqref="B1:F1"/>
    </sheetView>
  </sheetViews>
  <sheetFormatPr defaultColWidth="9.140625" defaultRowHeight="15" x14ac:dyDescent="0.25"/>
  <cols>
    <col min="1" max="1" width="5.28515625" style="2" customWidth="1"/>
    <col min="2" max="2" width="15.7109375" style="2" customWidth="1"/>
    <col min="3" max="3" width="6.7109375" style="2" customWidth="1"/>
    <col min="4" max="6" width="15.7109375" style="2" customWidth="1"/>
    <col min="7" max="7" width="8" style="2" customWidth="1"/>
    <col min="8" max="12" width="15.7109375" style="2" hidden="1" customWidth="1"/>
    <col min="13" max="13" width="13.7109375" style="2" hidden="1" customWidth="1"/>
    <col min="14" max="14" width="13.7109375" style="2" customWidth="1"/>
    <col min="15" max="16384" width="9.140625" style="2"/>
  </cols>
  <sheetData>
    <row r="1" spans="1:13" ht="15.75" x14ac:dyDescent="0.25">
      <c r="B1" s="483" t="s">
        <v>325</v>
      </c>
      <c r="C1" s="483"/>
      <c r="D1" s="483"/>
      <c r="E1" s="483"/>
      <c r="F1" s="483"/>
      <c r="G1" s="198"/>
    </row>
    <row r="2" spans="1:13" ht="29.25" customHeight="1" x14ac:dyDescent="0.45">
      <c r="A2" s="179" t="s">
        <v>115</v>
      </c>
      <c r="C2" s="179"/>
      <c r="D2" s="179"/>
      <c r="E2" s="179"/>
      <c r="F2" s="179"/>
      <c r="G2" s="199"/>
    </row>
    <row r="3" spans="1:13" x14ac:dyDescent="0.25">
      <c r="C3" s="28"/>
      <c r="D3" s="29"/>
      <c r="E3" s="29"/>
      <c r="F3" s="29"/>
      <c r="G3" s="29"/>
    </row>
    <row r="4" spans="1:13" ht="15.75" x14ac:dyDescent="0.25">
      <c r="B4" s="485" t="s">
        <v>43</v>
      </c>
      <c r="C4" s="485"/>
      <c r="D4" s="485"/>
      <c r="E4" s="485"/>
      <c r="F4" s="485"/>
      <c r="G4" s="200"/>
    </row>
    <row r="5" spans="1:13" ht="27" customHeight="1" x14ac:dyDescent="0.25">
      <c r="B5" s="30"/>
      <c r="C5" s="32" t="s">
        <v>44</v>
      </c>
      <c r="D5" s="33"/>
      <c r="E5" s="31"/>
      <c r="F5" s="31"/>
      <c r="G5" s="31"/>
    </row>
    <row r="6" spans="1:13" ht="15.75" x14ac:dyDescent="0.25">
      <c r="C6" s="33" t="s">
        <v>93</v>
      </c>
      <c r="D6" s="60" t="s">
        <v>48</v>
      </c>
      <c r="E6" s="31"/>
      <c r="F6" s="31"/>
      <c r="G6" s="31"/>
    </row>
    <row r="7" spans="1:13" ht="27" customHeight="1" x14ac:dyDescent="0.25">
      <c r="B7" s="30"/>
      <c r="C7" s="32" t="s">
        <v>49</v>
      </c>
      <c r="D7" s="33"/>
      <c r="E7" s="31"/>
      <c r="F7" s="31"/>
      <c r="G7" s="31"/>
    </row>
    <row r="8" spans="1:13" ht="15.75" x14ac:dyDescent="0.25">
      <c r="C8" s="33" t="s">
        <v>99</v>
      </c>
      <c r="D8" s="60" t="s">
        <v>50</v>
      </c>
      <c r="E8" s="35"/>
      <c r="F8" s="30"/>
      <c r="G8" s="30"/>
    </row>
    <row r="9" spans="1:13" ht="15.75" x14ac:dyDescent="0.25">
      <c r="C9" s="33" t="s">
        <v>94</v>
      </c>
      <c r="D9" s="60" t="s">
        <v>95</v>
      </c>
      <c r="E9" s="35"/>
      <c r="F9" s="30"/>
      <c r="G9" s="30"/>
    </row>
    <row r="10" spans="1:13" ht="15.75" x14ac:dyDescent="0.25">
      <c r="B10" s="34"/>
      <c r="C10" s="33" t="s">
        <v>118</v>
      </c>
      <c r="D10" s="60" t="s">
        <v>119</v>
      </c>
      <c r="E10" s="35"/>
      <c r="F10" s="30"/>
      <c r="G10" s="30"/>
      <c r="H10" s="322" t="s">
        <v>287</v>
      </c>
      <c r="I10" s="322"/>
    </row>
    <row r="11" spans="1:13" ht="15.75" x14ac:dyDescent="0.25">
      <c r="B11" s="30"/>
      <c r="C11" s="38" t="s">
        <v>59</v>
      </c>
      <c r="D11" s="60" t="s">
        <v>60</v>
      </c>
      <c r="E11" s="35"/>
      <c r="F11" s="30"/>
      <c r="G11" s="30"/>
    </row>
    <row r="12" spans="1:13" ht="15.75" customHeight="1" x14ac:dyDescent="0.25">
      <c r="B12" s="30"/>
      <c r="C12" s="30"/>
      <c r="D12" s="7"/>
      <c r="E12" s="30"/>
      <c r="F12" s="30"/>
      <c r="G12" s="30"/>
      <c r="H12" s="2" t="s">
        <v>257</v>
      </c>
    </row>
    <row r="13" spans="1:13" ht="30.75" thickBot="1" x14ac:dyDescent="0.3">
      <c r="B13" s="486" t="s">
        <v>61</v>
      </c>
      <c r="C13" s="486"/>
      <c r="D13" s="201" t="s">
        <v>62</v>
      </c>
      <c r="E13" s="201" t="s">
        <v>63</v>
      </c>
      <c r="F13" s="201" t="s">
        <v>64</v>
      </c>
      <c r="G13" s="40"/>
      <c r="H13" s="2" t="s">
        <v>288</v>
      </c>
      <c r="I13" s="2" t="s">
        <v>65</v>
      </c>
      <c r="J13" s="2" t="s">
        <v>66</v>
      </c>
      <c r="K13" s="2" t="s">
        <v>67</v>
      </c>
      <c r="L13" s="2" t="s">
        <v>68</v>
      </c>
    </row>
    <row r="14" spans="1:13" ht="15.75" thickTop="1" x14ac:dyDescent="0.25">
      <c r="B14" s="41"/>
      <c r="C14" s="42"/>
      <c r="D14" s="43"/>
      <c r="E14" s="40"/>
      <c r="F14" s="40"/>
      <c r="G14" s="40"/>
      <c r="H14" s="2" t="s">
        <v>69</v>
      </c>
      <c r="I14" s="2">
        <v>10.276061</v>
      </c>
      <c r="J14" s="2">
        <v>8.0165E-2</v>
      </c>
      <c r="K14" s="2">
        <v>128.18600000000001</v>
      </c>
      <c r="L14" s="2" t="s">
        <v>70</v>
      </c>
      <c r="M14" s="2" t="s">
        <v>71</v>
      </c>
    </row>
    <row r="15" spans="1:13" ht="20.100000000000001" customHeight="1" x14ac:dyDescent="0.25">
      <c r="B15" s="65" t="str">
        <f>H15</f>
        <v>npoles</v>
      </c>
      <c r="C15" s="226"/>
      <c r="D15" s="46">
        <f>I15</f>
        <v>0.96059300000000003</v>
      </c>
      <c r="E15" s="46">
        <f>K15</f>
        <v>24.536000000000001</v>
      </c>
      <c r="F15" s="46">
        <v>0</v>
      </c>
      <c r="G15" s="46"/>
      <c r="H15" s="2" t="s">
        <v>97</v>
      </c>
      <c r="I15" s="2">
        <v>0.96059300000000003</v>
      </c>
      <c r="J15" s="2">
        <v>3.9150999999999998E-2</v>
      </c>
      <c r="K15" s="2">
        <v>24.536000000000001</v>
      </c>
      <c r="L15" s="2" t="s">
        <v>70</v>
      </c>
      <c r="M15" s="2" t="s">
        <v>71</v>
      </c>
    </row>
    <row r="16" spans="1:13" ht="20.100000000000001" customHeight="1" x14ac:dyDescent="0.25">
      <c r="B16" s="65" t="str">
        <f t="shared" ref="B16:B19" si="0">H16</f>
        <v>I(npoles * npoles/2)</v>
      </c>
      <c r="C16" s="226"/>
      <c r="D16" s="46">
        <f t="shared" ref="D16:D18" si="1">I16</f>
        <v>-0.100677</v>
      </c>
      <c r="E16" s="46">
        <f t="shared" ref="E16:E18" si="2">K16</f>
        <v>-6.5069999999999997</v>
      </c>
      <c r="F16" s="46">
        <f t="shared" ref="F16:F19" si="3">L16</f>
        <v>2.1400000000000001E-10</v>
      </c>
      <c r="G16" s="45"/>
      <c r="H16" s="2" t="s">
        <v>210</v>
      </c>
      <c r="I16" s="2">
        <v>-0.100677</v>
      </c>
      <c r="J16" s="2">
        <v>1.5471E-2</v>
      </c>
      <c r="K16" s="2">
        <v>-6.5069999999999997</v>
      </c>
      <c r="L16" s="55">
        <v>2.1400000000000001E-10</v>
      </c>
      <c r="M16" s="2" t="s">
        <v>71</v>
      </c>
    </row>
    <row r="17" spans="2:13" ht="20.100000000000001" customHeight="1" x14ac:dyDescent="0.25">
      <c r="B17" s="65" t="str">
        <f t="shared" si="0"/>
        <v>ykmpernpol</v>
      </c>
      <c r="C17" s="226"/>
      <c r="D17" s="46">
        <f t="shared" si="1"/>
        <v>1.700177</v>
      </c>
      <c r="E17" s="46">
        <f>K17</f>
        <v>3.9260000000000002</v>
      </c>
      <c r="F17" s="46">
        <f>L17</f>
        <v>1.01E-4</v>
      </c>
      <c r="G17" s="45"/>
      <c r="H17" s="2" t="s">
        <v>214</v>
      </c>
      <c r="I17" s="2">
        <v>1.700177</v>
      </c>
      <c r="J17" s="2">
        <v>0.43309799999999998</v>
      </c>
      <c r="K17" s="2">
        <v>3.9260000000000002</v>
      </c>
      <c r="L17" s="55">
        <v>1.01E-4</v>
      </c>
      <c r="M17" s="2" t="s">
        <v>71</v>
      </c>
    </row>
    <row r="18" spans="2:13" ht="20.100000000000001" customHeight="1" x14ac:dyDescent="0.25">
      <c r="B18" s="65" t="str">
        <f t="shared" si="0"/>
        <v>oldpol50</v>
      </c>
      <c r="C18" s="226"/>
      <c r="D18" s="46">
        <f t="shared" si="1"/>
        <v>8.0549999999999997E-2</v>
      </c>
      <c r="E18" s="46">
        <f t="shared" si="2"/>
        <v>2.2000000000000002</v>
      </c>
      <c r="F18" s="46">
        <f t="shared" si="3"/>
        <v>2.8344000000000001E-2</v>
      </c>
      <c r="G18" s="45"/>
      <c r="H18" s="2" t="s">
        <v>98</v>
      </c>
      <c r="I18" s="2">
        <v>8.0549999999999997E-2</v>
      </c>
      <c r="J18" s="2">
        <v>3.6615000000000002E-2</v>
      </c>
      <c r="K18" s="2">
        <v>2.2000000000000002</v>
      </c>
      <c r="L18" s="55">
        <v>2.8344000000000001E-2</v>
      </c>
      <c r="M18" s="2" t="s">
        <v>96</v>
      </c>
    </row>
    <row r="19" spans="2:13" ht="20.100000000000001" customHeight="1" x14ac:dyDescent="0.25">
      <c r="B19" s="65" t="str">
        <f t="shared" si="0"/>
        <v>ynaddavg</v>
      </c>
      <c r="C19" s="226"/>
      <c r="D19" s="46">
        <f>I19</f>
        <v>0.334675</v>
      </c>
      <c r="E19" s="46">
        <f>K19</f>
        <v>4.6639999999999997</v>
      </c>
      <c r="F19" s="46">
        <f t="shared" si="3"/>
        <v>4.1500000000000001E-6</v>
      </c>
      <c r="G19" s="45"/>
      <c r="H19" s="2" t="s">
        <v>121</v>
      </c>
      <c r="I19" s="2">
        <v>0.334675</v>
      </c>
      <c r="J19" s="2">
        <v>7.1758000000000002E-2</v>
      </c>
      <c r="K19" s="2">
        <v>4.6639999999999997</v>
      </c>
      <c r="L19" s="55">
        <v>4.1500000000000001E-6</v>
      </c>
      <c r="M19" s="2" t="s">
        <v>71</v>
      </c>
    </row>
    <row r="20" spans="2:13" ht="20.100000000000001" customHeight="1" x14ac:dyDescent="0.25">
      <c r="B20" s="65" t="str">
        <f t="shared" ref="B20" si="4">H20</f>
        <v>trend</v>
      </c>
      <c r="C20" s="226"/>
      <c r="D20" s="46">
        <f>I20</f>
        <v>2.1059000000000001E-2</v>
      </c>
      <c r="E20" s="46">
        <f>K20</f>
        <v>2.27</v>
      </c>
      <c r="F20" s="46">
        <f>L20</f>
        <v>2.3716000000000001E-2</v>
      </c>
      <c r="G20" s="45"/>
      <c r="H20" s="2" t="s">
        <v>79</v>
      </c>
      <c r="I20" s="2">
        <v>2.1059000000000001E-2</v>
      </c>
      <c r="J20" s="2">
        <v>9.2779999999999998E-3</v>
      </c>
      <c r="K20" s="2">
        <v>2.27</v>
      </c>
      <c r="L20" s="2">
        <v>2.3716000000000001E-2</v>
      </c>
      <c r="M20" s="2" t="s">
        <v>96</v>
      </c>
    </row>
    <row r="21" spans="2:13" ht="20.100000000000001" customHeight="1" x14ac:dyDescent="0.25">
      <c r="B21" s="180" t="s">
        <v>80</v>
      </c>
      <c r="C21" s="226"/>
      <c r="D21" s="46">
        <f>I14</f>
        <v>10.276061</v>
      </c>
      <c r="E21" s="46">
        <f>K14</f>
        <v>128.18600000000001</v>
      </c>
      <c r="F21" s="46">
        <v>0</v>
      </c>
      <c r="G21" s="45"/>
    </row>
    <row r="22" spans="2:13" ht="20.100000000000001" customHeight="1" x14ac:dyDescent="0.25">
      <c r="B22" s="177"/>
      <c r="C22" s="177"/>
      <c r="D22" s="177"/>
      <c r="E22" s="177"/>
      <c r="F22" s="177"/>
      <c r="G22" s="46"/>
    </row>
    <row r="23" spans="2:13" ht="20.100000000000001" customHeight="1" x14ac:dyDescent="0.25">
      <c r="B23" s="51" t="s">
        <v>81</v>
      </c>
      <c r="C23" s="42"/>
      <c r="D23" s="46">
        <v>0.85131860000000004</v>
      </c>
      <c r="E23" s="30"/>
      <c r="F23" s="30"/>
      <c r="G23" s="48"/>
    </row>
    <row r="24" spans="2:13" ht="20.100000000000001" customHeight="1" x14ac:dyDescent="0.25">
      <c r="B24" s="51" t="s">
        <v>82</v>
      </c>
      <c r="C24" s="42"/>
      <c r="D24" s="48" t="s">
        <v>83</v>
      </c>
      <c r="E24" s="48"/>
      <c r="F24" s="48"/>
      <c r="G24" s="49"/>
    </row>
    <row r="25" spans="2:13" ht="20.100000000000001" customHeight="1" x14ac:dyDescent="0.25">
      <c r="B25" s="51" t="s">
        <v>84</v>
      </c>
      <c r="C25" s="42"/>
      <c r="D25" s="54">
        <v>436</v>
      </c>
      <c r="E25" s="48"/>
      <c r="F25" s="48"/>
      <c r="G25" s="48"/>
    </row>
    <row r="26" spans="2:13" x14ac:dyDescent="0.25">
      <c r="B26" s="58"/>
      <c r="C26" s="42"/>
      <c r="D26" s="57"/>
      <c r="E26" s="48"/>
      <c r="F26" s="48"/>
      <c r="G26" s="50"/>
    </row>
    <row r="27" spans="2:13" x14ac:dyDescent="0.25">
      <c r="B27" s="230"/>
      <c r="C27" s="42"/>
      <c r="D27" s="53"/>
      <c r="E27" s="31"/>
      <c r="F27" s="31"/>
      <c r="G27" s="48"/>
    </row>
    <row r="28" spans="2:13" x14ac:dyDescent="0.25">
      <c r="G28" s="31"/>
    </row>
    <row r="30" spans="2:13" ht="36.75" customHeight="1" x14ac:dyDescent="0.25"/>
    <row r="31" spans="2:13" x14ac:dyDescent="0.25">
      <c r="C31" s="42"/>
      <c r="D31" s="59"/>
      <c r="E31" s="31"/>
      <c r="F31" s="31"/>
      <c r="G31" s="31"/>
    </row>
    <row r="37" ht="12" customHeight="1" x14ac:dyDescent="0.25"/>
  </sheetData>
  <mergeCells count="3">
    <mergeCell ref="B1:F1"/>
    <mergeCell ref="B4:F4"/>
    <mergeCell ref="B13:C13"/>
  </mergeCells>
  <printOptions horizontalCentered="1"/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EB7DC-5C5C-4C0D-9E18-998914E3F49A}">
  <sheetPr>
    <tabColor rgb="FF00B050"/>
    <pageSetUpPr fitToPage="1"/>
  </sheetPr>
  <dimension ref="A1:N33"/>
  <sheetViews>
    <sheetView showGridLines="0" zoomScale="110" zoomScaleNormal="110" workbookViewId="0">
      <selection activeCell="B1" sqref="B1:F1"/>
    </sheetView>
  </sheetViews>
  <sheetFormatPr defaultColWidth="9.140625" defaultRowHeight="15" x14ac:dyDescent="0.25"/>
  <cols>
    <col min="1" max="1" width="5.28515625" style="2" customWidth="1"/>
    <col min="2" max="2" width="15.7109375" style="2" customWidth="1"/>
    <col min="3" max="3" width="6.7109375" style="2" customWidth="1"/>
    <col min="4" max="6" width="15.7109375" style="2" customWidth="1"/>
    <col min="7" max="7" width="8" style="2" customWidth="1"/>
    <col min="8" max="8" width="12.7109375" style="2" customWidth="1"/>
    <col min="9" max="11" width="13.7109375" style="2" hidden="1" customWidth="1"/>
    <col min="12" max="13" width="0" style="2" hidden="1" customWidth="1"/>
    <col min="14" max="14" width="14.42578125" style="2" hidden="1" customWidth="1"/>
    <col min="15" max="16384" width="9.140625" style="2"/>
  </cols>
  <sheetData>
    <row r="1" spans="1:14" ht="15.75" x14ac:dyDescent="0.25">
      <c r="B1" s="483" t="s">
        <v>326</v>
      </c>
      <c r="C1" s="483"/>
      <c r="D1" s="483"/>
      <c r="E1" s="483"/>
      <c r="F1" s="483"/>
      <c r="G1" s="198"/>
    </row>
    <row r="2" spans="1:14" ht="29.25" customHeight="1" x14ac:dyDescent="0.45">
      <c r="A2" s="178" t="s">
        <v>18</v>
      </c>
      <c r="C2" s="178"/>
      <c r="D2" s="178"/>
      <c r="E2" s="178"/>
      <c r="F2" s="178"/>
      <c r="G2" s="199"/>
    </row>
    <row r="3" spans="1:14" x14ac:dyDescent="0.25">
      <c r="C3" s="28"/>
      <c r="D3" s="29"/>
      <c r="E3" s="29"/>
      <c r="F3" s="29"/>
      <c r="G3" s="29"/>
    </row>
    <row r="4" spans="1:14" ht="15.75" x14ac:dyDescent="0.25">
      <c r="B4" s="485" t="s">
        <v>43</v>
      </c>
      <c r="C4" s="485"/>
      <c r="D4" s="485"/>
      <c r="E4" s="485"/>
      <c r="F4" s="485"/>
      <c r="G4" s="200"/>
    </row>
    <row r="5" spans="1:14" ht="27" customHeight="1" x14ac:dyDescent="0.25">
      <c r="B5" s="30"/>
      <c r="C5" s="32" t="s">
        <v>44</v>
      </c>
      <c r="D5" s="33"/>
      <c r="E5" s="31"/>
      <c r="F5" s="31"/>
      <c r="G5" s="31"/>
    </row>
    <row r="6" spans="1:14" ht="15.75" x14ac:dyDescent="0.25">
      <c r="C6" s="33" t="s">
        <v>125</v>
      </c>
      <c r="D6" s="60" t="s">
        <v>126</v>
      </c>
      <c r="E6" s="31"/>
      <c r="F6" s="31"/>
      <c r="G6" s="31"/>
    </row>
    <row r="7" spans="1:14" ht="15.75" x14ac:dyDescent="0.25">
      <c r="B7" s="34"/>
      <c r="C7" s="33" t="s">
        <v>127</v>
      </c>
      <c r="D7" s="60" t="s">
        <v>128</v>
      </c>
      <c r="E7" s="35"/>
      <c r="F7" s="30"/>
      <c r="G7" s="30"/>
    </row>
    <row r="8" spans="1:14" ht="27" customHeight="1" x14ac:dyDescent="0.25">
      <c r="B8" s="30"/>
      <c r="C8" s="32" t="s">
        <v>49</v>
      </c>
      <c r="D8" s="33"/>
      <c r="E8" s="31"/>
      <c r="F8" s="31"/>
      <c r="G8" s="31"/>
    </row>
    <row r="9" spans="1:14" ht="15.75" x14ac:dyDescent="0.25">
      <c r="C9" s="38" t="s">
        <v>59</v>
      </c>
      <c r="D9" s="60" t="s">
        <v>60</v>
      </c>
      <c r="E9" s="35"/>
      <c r="F9" s="30"/>
      <c r="G9" s="30"/>
      <c r="I9" s="39" t="s">
        <v>267</v>
      </c>
      <c r="J9" s="39"/>
    </row>
    <row r="10" spans="1:14" x14ac:dyDescent="0.25">
      <c r="B10" s="30"/>
      <c r="C10" s="30"/>
      <c r="D10" s="7"/>
      <c r="E10" s="30"/>
      <c r="F10" s="30"/>
      <c r="G10" s="30"/>
      <c r="I10" s="2" t="s">
        <v>257</v>
      </c>
    </row>
    <row r="11" spans="1:14" ht="32.25" customHeight="1" thickBot="1" x14ac:dyDescent="0.3">
      <c r="B11" s="486" t="s">
        <v>61</v>
      </c>
      <c r="C11" s="486"/>
      <c r="D11" s="201" t="s">
        <v>62</v>
      </c>
      <c r="E11" s="201" t="s">
        <v>63</v>
      </c>
      <c r="F11" s="201" t="s">
        <v>64</v>
      </c>
      <c r="G11" s="40"/>
      <c r="I11" s="2" t="s">
        <v>282</v>
      </c>
      <c r="J11" s="2" t="s">
        <v>65</v>
      </c>
      <c r="K11" s="2" t="s">
        <v>66</v>
      </c>
      <c r="L11" s="2" t="s">
        <v>67</v>
      </c>
      <c r="M11" s="2" t="s">
        <v>68</v>
      </c>
    </row>
    <row r="12" spans="1:14" ht="15.75" thickTop="1" x14ac:dyDescent="0.25">
      <c r="B12" s="41"/>
      <c r="C12" s="42"/>
      <c r="D12" s="43"/>
      <c r="E12" s="40"/>
      <c r="F12" s="40"/>
      <c r="G12" s="40"/>
      <c r="I12" s="2" t="s">
        <v>69</v>
      </c>
      <c r="J12" s="2">
        <v>7.1611500000000001</v>
      </c>
      <c r="K12" s="2">
        <v>0.41608000000000001</v>
      </c>
      <c r="L12" s="2">
        <v>17.210999999999999</v>
      </c>
      <c r="M12" s="55" t="s">
        <v>70</v>
      </c>
      <c r="N12" s="2" t="s">
        <v>71</v>
      </c>
    </row>
    <row r="13" spans="1:14" ht="20.100000000000001" customHeight="1" x14ac:dyDescent="0.25">
      <c r="B13" s="65" t="str">
        <f>I13</f>
        <v>numstat</v>
      </c>
      <c r="C13" s="226"/>
      <c r="D13" s="46">
        <f>J13</f>
        <v>4.0314500000000004</v>
      </c>
      <c r="E13" s="46">
        <f>L13</f>
        <v>7.7619999999999996</v>
      </c>
      <c r="F13" s="46">
        <v>0</v>
      </c>
      <c r="G13" s="46"/>
      <c r="I13" s="2" t="s">
        <v>129</v>
      </c>
      <c r="J13" s="2">
        <v>4.0314500000000004</v>
      </c>
      <c r="K13" s="2">
        <v>0.51939999999999997</v>
      </c>
      <c r="L13" s="2">
        <v>7.7619999999999996</v>
      </c>
      <c r="M13" s="55">
        <v>1.43E-13</v>
      </c>
      <c r="N13" s="2" t="s">
        <v>71</v>
      </c>
    </row>
    <row r="14" spans="1:14" ht="20.100000000000001" customHeight="1" x14ac:dyDescent="0.25">
      <c r="B14" s="65" t="str">
        <f t="shared" ref="B14:B16" si="0">I14</f>
        <v>I(numstat * numstat/2)</v>
      </c>
      <c r="C14" s="226"/>
      <c r="D14" s="46">
        <f t="shared" ref="D14" si="1">J14</f>
        <v>-1.8974</v>
      </c>
      <c r="E14" s="46">
        <f t="shared" ref="E14:E16" si="2">L14</f>
        <v>-8.9</v>
      </c>
      <c r="F14" s="46">
        <v>0</v>
      </c>
      <c r="G14" s="45"/>
      <c r="I14" s="2" t="s">
        <v>130</v>
      </c>
      <c r="J14" s="2">
        <v>-1.8974</v>
      </c>
      <c r="K14" s="2">
        <v>0.2132</v>
      </c>
      <c r="L14" s="2">
        <v>-8.9</v>
      </c>
      <c r="M14" s="55" t="s">
        <v>70</v>
      </c>
      <c r="N14" s="2" t="s">
        <v>71</v>
      </c>
    </row>
    <row r="15" spans="1:14" ht="20.100000000000001" customHeight="1" x14ac:dyDescent="0.25">
      <c r="B15" s="65" t="str">
        <f t="shared" si="0"/>
        <v>numtrf</v>
      </c>
      <c r="C15" s="226"/>
      <c r="D15" s="46">
        <f>J15</f>
        <v>0.62048999999999999</v>
      </c>
      <c r="E15" s="46">
        <f>L15</f>
        <v>4.7750000000000004</v>
      </c>
      <c r="F15" s="46">
        <f t="shared" ref="F15:F16" si="3">M15</f>
        <v>2.8499999999999998E-6</v>
      </c>
      <c r="G15" s="45"/>
      <c r="I15" s="2" t="s">
        <v>131</v>
      </c>
      <c r="J15" s="2">
        <v>0.62048999999999999</v>
      </c>
      <c r="K15" s="2">
        <v>0.12994</v>
      </c>
      <c r="L15" s="2">
        <v>4.7750000000000004</v>
      </c>
      <c r="M15" s="55">
        <v>2.8499999999999998E-6</v>
      </c>
      <c r="N15" s="2" t="s">
        <v>71</v>
      </c>
    </row>
    <row r="16" spans="1:14" ht="20.100000000000001" customHeight="1" x14ac:dyDescent="0.25">
      <c r="B16" s="65" t="str">
        <f t="shared" si="0"/>
        <v>trend</v>
      </c>
      <c r="C16" s="226"/>
      <c r="D16" s="46">
        <f>J16</f>
        <v>4.6629999999999998E-2</v>
      </c>
      <c r="E16" s="46">
        <f t="shared" si="2"/>
        <v>1.6539999999999999</v>
      </c>
      <c r="F16" s="46">
        <f t="shared" si="3"/>
        <v>9.9099999999999994E-2</v>
      </c>
      <c r="G16" s="45"/>
      <c r="I16" s="2" t="s">
        <v>79</v>
      </c>
      <c r="J16" s="2">
        <v>4.6629999999999998E-2</v>
      </c>
      <c r="K16" s="2">
        <v>2.818E-2</v>
      </c>
      <c r="L16" s="2">
        <v>1.6539999999999999</v>
      </c>
      <c r="M16" s="2">
        <v>9.9099999999999994E-2</v>
      </c>
      <c r="N16" s="2" t="s">
        <v>122</v>
      </c>
    </row>
    <row r="17" spans="2:7" ht="20.100000000000001" customHeight="1" x14ac:dyDescent="0.25">
      <c r="B17" s="180" t="s">
        <v>80</v>
      </c>
      <c r="C17" s="177"/>
      <c r="D17" s="46">
        <f>J12</f>
        <v>7.1611500000000001</v>
      </c>
      <c r="E17" s="46">
        <f>L12</f>
        <v>17.210999999999999</v>
      </c>
      <c r="F17" s="46">
        <v>0</v>
      </c>
      <c r="G17" s="48"/>
    </row>
    <row r="18" spans="2:7" ht="20.100000000000001" customHeight="1" x14ac:dyDescent="0.25">
      <c r="B18" s="51"/>
      <c r="E18" s="48"/>
      <c r="F18" s="48"/>
      <c r="G18" s="48"/>
    </row>
    <row r="19" spans="2:7" ht="20.100000000000001" customHeight="1" x14ac:dyDescent="0.25">
      <c r="B19" s="51" t="s">
        <v>81</v>
      </c>
      <c r="C19" s="42"/>
      <c r="D19" s="46">
        <v>0.48972919999999998</v>
      </c>
      <c r="E19" s="48"/>
      <c r="F19" s="48"/>
      <c r="G19" s="49"/>
    </row>
    <row r="20" spans="2:7" ht="20.100000000000001" customHeight="1" x14ac:dyDescent="0.25">
      <c r="B20" s="51" t="s">
        <v>82</v>
      </c>
      <c r="C20" s="42"/>
      <c r="D20" s="48" t="s">
        <v>83</v>
      </c>
      <c r="E20" s="50"/>
      <c r="F20" s="50"/>
      <c r="G20" s="48"/>
    </row>
    <row r="21" spans="2:7" ht="20.100000000000001" customHeight="1" x14ac:dyDescent="0.25">
      <c r="B21" s="51" t="s">
        <v>84</v>
      </c>
      <c r="C21" s="42"/>
      <c r="D21" s="54">
        <v>296</v>
      </c>
      <c r="E21" s="48"/>
      <c r="F21" s="48"/>
      <c r="G21" s="50"/>
    </row>
    <row r="22" spans="2:7" ht="20.100000000000001" customHeight="1" x14ac:dyDescent="0.25">
      <c r="B22" s="51"/>
      <c r="C22" s="42"/>
      <c r="D22" s="54"/>
      <c r="E22" s="48"/>
      <c r="F22" s="48"/>
      <c r="G22" s="50"/>
    </row>
    <row r="23" spans="2:7" x14ac:dyDescent="0.25">
      <c r="B23" s="230"/>
      <c r="C23" s="42"/>
      <c r="D23" s="53"/>
      <c r="E23" s="31"/>
      <c r="F23" s="31"/>
      <c r="G23" s="48"/>
    </row>
    <row r="24" spans="2:7" x14ac:dyDescent="0.25">
      <c r="G24" s="31"/>
    </row>
    <row r="26" spans="2:7" ht="36.75" customHeight="1" x14ac:dyDescent="0.25"/>
    <row r="27" spans="2:7" x14ac:dyDescent="0.25">
      <c r="C27" s="42"/>
      <c r="D27" s="59"/>
      <c r="E27" s="31"/>
      <c r="F27" s="31"/>
      <c r="G27" s="31"/>
    </row>
    <row r="33" ht="12" customHeight="1" x14ac:dyDescent="0.25"/>
  </sheetData>
  <mergeCells count="3">
    <mergeCell ref="B1:F1"/>
    <mergeCell ref="B4:F4"/>
    <mergeCell ref="B11:C11"/>
  </mergeCells>
  <printOptions horizontalCentered="1"/>
  <pageMargins left="0.7" right="0.7" top="0.75" bottom="0.75" header="0.3" footer="0.3"/>
  <pageSetup scale="94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69ED0-E06F-4826-939A-96834686DF52}">
  <sheetPr>
    <tabColor rgb="FF00B050"/>
    <pageSetUpPr fitToPage="1"/>
  </sheetPr>
  <dimension ref="B1:N36"/>
  <sheetViews>
    <sheetView showGridLines="0" topLeftCell="A16" zoomScale="110" zoomScaleNormal="110" workbookViewId="0">
      <selection activeCell="B1" sqref="B1:F1"/>
    </sheetView>
  </sheetViews>
  <sheetFormatPr defaultColWidth="9.140625" defaultRowHeight="15" x14ac:dyDescent="0.25"/>
  <cols>
    <col min="1" max="1" width="5.28515625" style="2" customWidth="1"/>
    <col min="2" max="2" width="15.7109375" style="2" customWidth="1"/>
    <col min="3" max="3" width="6.7109375" style="2" customWidth="1"/>
    <col min="4" max="5" width="15.7109375" style="2" customWidth="1"/>
    <col min="6" max="6" width="17.7109375" style="2" customWidth="1"/>
    <col min="7" max="7" width="15.7109375" style="2" customWidth="1"/>
    <col min="8" max="13" width="15.7109375" style="2" hidden="1" customWidth="1"/>
    <col min="14" max="14" width="8" style="2" customWidth="1"/>
    <col min="15" max="15" width="9.140625" style="2"/>
    <col min="16" max="16" width="14.42578125" style="2" customWidth="1"/>
    <col min="17" max="16384" width="9.140625" style="2"/>
  </cols>
  <sheetData>
    <row r="1" spans="2:14" ht="15.75" x14ac:dyDescent="0.25">
      <c r="B1" s="483" t="s">
        <v>327</v>
      </c>
      <c r="C1" s="483"/>
      <c r="D1" s="483"/>
      <c r="E1" s="483"/>
      <c r="F1" s="483"/>
      <c r="G1" s="198"/>
      <c r="H1" s="198"/>
      <c r="I1" s="198"/>
      <c r="J1" s="198"/>
      <c r="K1" s="198"/>
      <c r="L1" s="198"/>
      <c r="M1" s="198"/>
      <c r="N1" s="198"/>
    </row>
    <row r="2" spans="2:14" ht="29.25" customHeight="1" x14ac:dyDescent="0.45">
      <c r="B2" s="178" t="s">
        <v>123</v>
      </c>
      <c r="C2" s="178"/>
      <c r="D2" s="178"/>
      <c r="E2" s="178"/>
      <c r="F2" s="178"/>
      <c r="G2" s="64"/>
      <c r="H2" s="64"/>
      <c r="I2" s="64"/>
      <c r="J2" s="64"/>
      <c r="K2" s="64"/>
      <c r="L2" s="64"/>
      <c r="M2" s="64"/>
      <c r="N2" s="199"/>
    </row>
    <row r="3" spans="2:14" x14ac:dyDescent="0.25">
      <c r="C3" s="28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2:14" ht="15.75" x14ac:dyDescent="0.25">
      <c r="B4" s="485" t="s">
        <v>43</v>
      </c>
      <c r="C4" s="485"/>
      <c r="D4" s="485"/>
      <c r="E4" s="485"/>
      <c r="F4" s="485"/>
      <c r="G4" s="200"/>
      <c r="H4" s="200"/>
      <c r="I4" s="200"/>
      <c r="J4" s="200"/>
      <c r="K4" s="200"/>
      <c r="L4" s="200"/>
      <c r="M4" s="200"/>
      <c r="N4" s="200"/>
    </row>
    <row r="5" spans="2:14" ht="27" customHeight="1" x14ac:dyDescent="0.25">
      <c r="B5" s="30"/>
      <c r="C5" s="32" t="s">
        <v>44</v>
      </c>
      <c r="D5" s="33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2:14" ht="15.75" x14ac:dyDescent="0.25">
      <c r="C6" s="33" t="s">
        <v>45</v>
      </c>
      <c r="D6" s="60" t="s">
        <v>46</v>
      </c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2:14" ht="15.75" x14ac:dyDescent="0.25">
      <c r="C7" s="33" t="s">
        <v>116</v>
      </c>
      <c r="D7" s="60" t="s">
        <v>117</v>
      </c>
      <c r="E7" s="35"/>
      <c r="F7" s="30"/>
      <c r="G7" s="30"/>
      <c r="H7" s="30"/>
      <c r="I7" s="30"/>
      <c r="J7" s="30"/>
      <c r="K7" s="30"/>
      <c r="L7" s="30"/>
      <c r="M7" s="30"/>
      <c r="N7" s="30"/>
    </row>
    <row r="8" spans="2:14" ht="27" customHeight="1" x14ac:dyDescent="0.25">
      <c r="B8" s="30"/>
      <c r="C8" s="32" t="s">
        <v>49</v>
      </c>
      <c r="D8" s="33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2:14" ht="15.75" x14ac:dyDescent="0.25">
      <c r="C9" s="33" t="s">
        <v>118</v>
      </c>
      <c r="D9" s="60" t="s">
        <v>119</v>
      </c>
      <c r="E9" s="35"/>
      <c r="F9" s="30"/>
      <c r="G9" s="30"/>
      <c r="H9" s="30"/>
      <c r="I9" s="30"/>
      <c r="J9" s="30"/>
      <c r="K9" s="30"/>
      <c r="L9" s="30"/>
      <c r="M9" s="30"/>
      <c r="N9" s="30"/>
    </row>
    <row r="10" spans="2:14" ht="15.75" x14ac:dyDescent="0.25">
      <c r="B10" s="30"/>
      <c r="C10" s="38" t="s">
        <v>59</v>
      </c>
      <c r="D10" s="60" t="s">
        <v>60</v>
      </c>
      <c r="E10" s="35"/>
      <c r="F10" s="30"/>
      <c r="G10" s="30"/>
      <c r="H10" s="337" t="s">
        <v>283</v>
      </c>
      <c r="I10" s="337"/>
      <c r="J10" s="30"/>
      <c r="K10" s="30"/>
      <c r="L10" s="30"/>
      <c r="M10" s="30"/>
      <c r="N10" s="30"/>
    </row>
    <row r="11" spans="2:14" x14ac:dyDescent="0.25">
      <c r="B11" s="30"/>
      <c r="C11" s="36"/>
      <c r="D11" s="18"/>
      <c r="E11" s="35"/>
      <c r="F11" s="30"/>
      <c r="G11" s="30"/>
      <c r="H11" s="30" t="s">
        <v>257</v>
      </c>
      <c r="I11" s="30"/>
      <c r="J11" s="30"/>
      <c r="K11" s="30"/>
      <c r="L11" s="30"/>
      <c r="M11" s="30"/>
      <c r="N11" s="30"/>
    </row>
    <row r="12" spans="2:14" ht="30.75" thickBot="1" x14ac:dyDescent="0.3">
      <c r="B12" s="486" t="s">
        <v>61</v>
      </c>
      <c r="C12" s="486"/>
      <c r="D12" s="201" t="s">
        <v>62</v>
      </c>
      <c r="E12" s="201" t="s">
        <v>63</v>
      </c>
      <c r="F12" s="201" t="s">
        <v>64</v>
      </c>
      <c r="G12" s="40"/>
      <c r="H12" s="65" t="s">
        <v>284</v>
      </c>
      <c r="I12" s="40" t="s">
        <v>65</v>
      </c>
      <c r="J12" s="40" t="s">
        <v>66</v>
      </c>
      <c r="K12" s="40" t="s">
        <v>67</v>
      </c>
      <c r="L12" s="40" t="s">
        <v>68</v>
      </c>
      <c r="M12" s="40"/>
      <c r="N12" s="40"/>
    </row>
    <row r="13" spans="2:14" ht="15.75" thickTop="1" x14ac:dyDescent="0.25">
      <c r="B13" s="41"/>
      <c r="C13" s="42"/>
      <c r="D13" s="43"/>
      <c r="E13" s="40"/>
      <c r="F13" s="40"/>
      <c r="G13" s="40"/>
      <c r="H13" s="66" t="s">
        <v>69</v>
      </c>
      <c r="I13" s="67">
        <v>9.9571400000000008</v>
      </c>
      <c r="J13" s="67">
        <v>7.4561000000000002E-2</v>
      </c>
      <c r="K13" s="67">
        <v>133.54300000000001</v>
      </c>
      <c r="L13" s="67" t="s">
        <v>70</v>
      </c>
      <c r="M13" s="67" t="s">
        <v>71</v>
      </c>
      <c r="N13" s="40"/>
    </row>
    <row r="14" spans="2:14" ht="20.100000000000001" customHeight="1" x14ac:dyDescent="0.25">
      <c r="B14" s="68" t="str">
        <f>H14</f>
        <v>yn</v>
      </c>
      <c r="C14" s="226"/>
      <c r="D14" s="46">
        <f>I14</f>
        <v>0.73174799999999995</v>
      </c>
      <c r="E14" s="46">
        <f>K14</f>
        <v>14.266999999999999</v>
      </c>
      <c r="F14" s="46">
        <v>0</v>
      </c>
      <c r="G14" s="45"/>
      <c r="H14" s="69" t="s">
        <v>72</v>
      </c>
      <c r="I14" s="45">
        <v>0.73174799999999995</v>
      </c>
      <c r="J14" s="45">
        <v>5.1288E-2</v>
      </c>
      <c r="K14" s="45">
        <v>14.266999999999999</v>
      </c>
      <c r="L14" s="45" t="s">
        <v>70</v>
      </c>
      <c r="M14" s="45" t="s">
        <v>71</v>
      </c>
      <c r="N14" s="46"/>
    </row>
    <row r="15" spans="2:14" ht="20.100000000000001" customHeight="1" x14ac:dyDescent="0.25">
      <c r="B15" s="68" t="str">
        <f t="shared" ref="B15:B18" si="0">H15</f>
        <v>I(yn * yn/2)</v>
      </c>
      <c r="C15" s="226"/>
      <c r="D15" s="46">
        <f t="shared" ref="D15:D16" si="1">I15</f>
        <v>-0.16397500000000001</v>
      </c>
      <c r="E15" s="46">
        <f t="shared" ref="E15:E16" si="2">K15</f>
        <v>-7.1829999999999998</v>
      </c>
      <c r="F15" s="46">
        <f t="shared" ref="F15:F18" si="3">L15</f>
        <v>3.07E-12</v>
      </c>
      <c r="G15" s="45"/>
      <c r="H15" s="69" t="s">
        <v>89</v>
      </c>
      <c r="I15" s="45">
        <v>-0.16397500000000001</v>
      </c>
      <c r="J15" s="45">
        <v>2.283E-2</v>
      </c>
      <c r="K15" s="45">
        <v>-7.1829999999999998</v>
      </c>
      <c r="L15" s="45">
        <v>3.07E-12</v>
      </c>
      <c r="M15" s="45" t="s">
        <v>71</v>
      </c>
      <c r="N15" s="45"/>
    </row>
    <row r="16" spans="2:14" ht="20.100000000000001" customHeight="1" x14ac:dyDescent="0.25">
      <c r="B16" s="68" t="str">
        <f t="shared" si="0"/>
        <v>ykmtot</v>
      </c>
      <c r="C16" s="226"/>
      <c r="D16" s="46">
        <f t="shared" si="1"/>
        <v>0.32580599999999998</v>
      </c>
      <c r="E16" s="46">
        <f t="shared" si="2"/>
        <v>11.547000000000001</v>
      </c>
      <c r="F16" s="46">
        <v>0</v>
      </c>
      <c r="G16" s="45"/>
      <c r="H16" s="69" t="s">
        <v>120</v>
      </c>
      <c r="I16" s="45">
        <v>0.32580599999999998</v>
      </c>
      <c r="J16" s="45">
        <v>2.8215E-2</v>
      </c>
      <c r="K16" s="45">
        <v>11.547000000000001</v>
      </c>
      <c r="L16" s="45" t="s">
        <v>70</v>
      </c>
      <c r="M16" s="45" t="s">
        <v>71</v>
      </c>
      <c r="N16" s="45"/>
    </row>
    <row r="17" spans="2:14" ht="20.100000000000001" customHeight="1" x14ac:dyDescent="0.25">
      <c r="B17" s="68" t="str">
        <f t="shared" si="0"/>
        <v>ynaddavg</v>
      </c>
      <c r="C17" s="226"/>
      <c r="D17" s="46">
        <f>I17</f>
        <v>0.18554100000000001</v>
      </c>
      <c r="E17" s="46">
        <f>K17</f>
        <v>2.4830000000000001</v>
      </c>
      <c r="F17" s="46">
        <f t="shared" si="3"/>
        <v>1.3390000000000001E-2</v>
      </c>
      <c r="G17" s="45"/>
      <c r="H17" s="69" t="s">
        <v>121</v>
      </c>
      <c r="I17" s="45">
        <v>0.18554100000000001</v>
      </c>
      <c r="J17" s="45">
        <v>7.4711E-2</v>
      </c>
      <c r="K17" s="45">
        <v>2.4830000000000001</v>
      </c>
      <c r="L17" s="45">
        <v>1.3390000000000001E-2</v>
      </c>
      <c r="M17" s="45" t="s">
        <v>96</v>
      </c>
      <c r="N17" s="45"/>
    </row>
    <row r="18" spans="2:14" ht="20.100000000000001" customHeight="1" x14ac:dyDescent="0.25">
      <c r="B18" s="68" t="str">
        <f t="shared" si="0"/>
        <v>trend</v>
      </c>
      <c r="C18" s="226"/>
      <c r="D18" s="46">
        <f>I18</f>
        <v>2.4865999999999999E-2</v>
      </c>
      <c r="E18" s="46">
        <f>K18</f>
        <v>2.9510000000000001</v>
      </c>
      <c r="F18" s="46">
        <f t="shared" si="3"/>
        <v>3.3400000000000001E-3</v>
      </c>
      <c r="G18" s="45"/>
      <c r="H18" s="69" t="s">
        <v>79</v>
      </c>
      <c r="I18" s="45">
        <v>2.4865999999999999E-2</v>
      </c>
      <c r="J18" s="45">
        <v>8.4270000000000005E-3</v>
      </c>
      <c r="K18" s="45">
        <v>2.9510000000000001</v>
      </c>
      <c r="L18" s="45">
        <v>3.3400000000000001E-3</v>
      </c>
      <c r="M18" s="45" t="s">
        <v>75</v>
      </c>
      <c r="N18" s="45"/>
    </row>
    <row r="19" spans="2:14" ht="20.100000000000001" customHeight="1" x14ac:dyDescent="0.25">
      <c r="B19" s="180" t="s">
        <v>124</v>
      </c>
      <c r="C19" s="226"/>
      <c r="D19" s="46">
        <f>I13</f>
        <v>9.9571400000000008</v>
      </c>
      <c r="E19" s="46">
        <f>K13</f>
        <v>133.54300000000001</v>
      </c>
      <c r="F19" s="46">
        <v>0</v>
      </c>
      <c r="G19" s="45"/>
      <c r="H19" s="45"/>
      <c r="I19" s="45"/>
      <c r="J19" s="45"/>
      <c r="K19" s="45"/>
      <c r="L19" s="45"/>
      <c r="M19" s="45"/>
      <c r="N19" s="45"/>
    </row>
    <row r="20" spans="2:14" ht="20.100000000000001" customHeight="1" x14ac:dyDescent="0.25">
      <c r="B20" s="56"/>
      <c r="C20" s="22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8"/>
    </row>
    <row r="21" spans="2:14" ht="20.100000000000001" customHeight="1" x14ac:dyDescent="0.25">
      <c r="B21" s="180" t="s">
        <v>81</v>
      </c>
      <c r="C21" s="226"/>
      <c r="D21" s="46">
        <v>0.88548689999999997</v>
      </c>
      <c r="E21" s="350"/>
      <c r="F21" s="350"/>
      <c r="G21" s="30"/>
      <c r="H21" s="30"/>
      <c r="I21" s="30"/>
      <c r="J21" s="30"/>
      <c r="K21" s="30"/>
      <c r="L21" s="30"/>
      <c r="M21" s="30"/>
      <c r="N21" s="46"/>
    </row>
    <row r="22" spans="2:14" ht="20.100000000000001" customHeight="1" x14ac:dyDescent="0.25">
      <c r="B22" s="180" t="s">
        <v>82</v>
      </c>
      <c r="C22" s="226"/>
      <c r="D22" s="48" t="s">
        <v>83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</row>
    <row r="23" spans="2:14" ht="20.100000000000001" customHeight="1" x14ac:dyDescent="0.25">
      <c r="B23" s="180" t="s">
        <v>84</v>
      </c>
      <c r="C23" s="226"/>
      <c r="D23" s="54">
        <v>433</v>
      </c>
      <c r="E23" s="48"/>
      <c r="F23" s="48"/>
      <c r="G23" s="48"/>
      <c r="H23" s="48"/>
      <c r="I23" s="48"/>
      <c r="J23" s="48"/>
      <c r="K23" s="48"/>
      <c r="L23" s="48"/>
      <c r="M23" s="48"/>
      <c r="N23" s="49"/>
    </row>
    <row r="24" spans="2:14" x14ac:dyDescent="0.25">
      <c r="B24" s="63"/>
      <c r="C24" s="42"/>
      <c r="D24" s="48"/>
      <c r="E24" s="50"/>
      <c r="F24" s="50"/>
      <c r="G24" s="50"/>
      <c r="H24" s="50"/>
      <c r="I24" s="50"/>
      <c r="J24" s="50"/>
      <c r="K24" s="50"/>
      <c r="L24" s="50"/>
      <c r="M24" s="50"/>
      <c r="N24" s="48"/>
    </row>
    <row r="25" spans="2:14" x14ac:dyDescent="0.25">
      <c r="B25" s="58"/>
      <c r="C25" s="42"/>
      <c r="D25" s="57"/>
      <c r="E25" s="48"/>
      <c r="F25" s="48"/>
      <c r="G25" s="48"/>
      <c r="H25" s="48"/>
      <c r="I25" s="48"/>
      <c r="J25" s="48"/>
      <c r="K25" s="48"/>
      <c r="L25" s="48"/>
      <c r="M25" s="48"/>
      <c r="N25" s="50"/>
    </row>
    <row r="26" spans="2:14" x14ac:dyDescent="0.25">
      <c r="B26" s="230"/>
      <c r="C26" s="42"/>
      <c r="D26" s="53"/>
      <c r="E26" s="31"/>
      <c r="F26" s="31"/>
      <c r="G26" s="31"/>
      <c r="H26" s="31"/>
      <c r="I26" s="31"/>
      <c r="J26" s="31"/>
      <c r="K26" s="31"/>
      <c r="L26" s="31"/>
      <c r="M26" s="31"/>
      <c r="N26" s="48"/>
    </row>
    <row r="27" spans="2:14" x14ac:dyDescent="0.25">
      <c r="N27" s="31"/>
    </row>
    <row r="29" spans="2:14" ht="36.75" customHeight="1" x14ac:dyDescent="0.25"/>
    <row r="30" spans="2:14" x14ac:dyDescent="0.25">
      <c r="C30" s="42"/>
      <c r="D30" s="59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6" ht="12" customHeight="1" x14ac:dyDescent="0.25"/>
  </sheetData>
  <mergeCells count="3">
    <mergeCell ref="B1:F1"/>
    <mergeCell ref="B4:F4"/>
    <mergeCell ref="B12:C12"/>
  </mergeCells>
  <printOptions horizontalCentered="1"/>
  <pageMargins left="0.7" right="0.7" top="0.75" bottom="0.75" header="0.3" footer="0.3"/>
  <pageSetup scale="8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E2790-9F95-428E-9DE5-AD7AF0CC3BDE}">
  <sheetPr>
    <tabColor rgb="FF00B050"/>
    <pageSetUpPr fitToPage="1"/>
  </sheetPr>
  <dimension ref="B1:M36"/>
  <sheetViews>
    <sheetView showGridLines="0" zoomScale="120" zoomScaleNormal="120" workbookViewId="0">
      <selection activeCell="P24" sqref="P24"/>
    </sheetView>
  </sheetViews>
  <sheetFormatPr defaultColWidth="9.140625" defaultRowHeight="15" x14ac:dyDescent="0.25"/>
  <cols>
    <col min="1" max="1" width="5.28515625" style="2" customWidth="1"/>
    <col min="2" max="2" width="15.7109375" style="2" customWidth="1"/>
    <col min="3" max="3" width="6.7109375" style="2" customWidth="1"/>
    <col min="4" max="6" width="15.7109375" style="2" customWidth="1"/>
    <col min="7" max="13" width="15.7109375" style="2" hidden="1" customWidth="1"/>
    <col min="14" max="15" width="9.140625" style="2"/>
    <col min="16" max="16" width="14.42578125" style="2" customWidth="1"/>
    <col min="17" max="16384" width="9.140625" style="2"/>
  </cols>
  <sheetData>
    <row r="1" spans="2:13" ht="15.75" x14ac:dyDescent="0.25">
      <c r="B1" s="483" t="s">
        <v>328</v>
      </c>
      <c r="C1" s="483"/>
      <c r="D1" s="483"/>
      <c r="E1" s="483"/>
      <c r="F1" s="483"/>
      <c r="G1" s="198"/>
      <c r="H1" s="198"/>
      <c r="I1" s="198"/>
      <c r="J1" s="198"/>
      <c r="K1" s="198"/>
      <c r="L1" s="198"/>
      <c r="M1" s="198"/>
    </row>
    <row r="2" spans="2:13" ht="29.25" customHeight="1" x14ac:dyDescent="0.45">
      <c r="B2" s="181" t="s">
        <v>22</v>
      </c>
      <c r="C2" s="181"/>
      <c r="D2" s="181"/>
      <c r="E2" s="181"/>
      <c r="F2" s="181"/>
      <c r="G2" s="64"/>
      <c r="H2" s="64"/>
      <c r="I2" s="64"/>
      <c r="J2" s="64"/>
      <c r="K2" s="64"/>
      <c r="L2" s="64"/>
      <c r="M2" s="64"/>
    </row>
    <row r="3" spans="2:13" x14ac:dyDescent="0.25">
      <c r="C3" s="28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13" ht="15.75" x14ac:dyDescent="0.25">
      <c r="B4" s="485" t="s">
        <v>43</v>
      </c>
      <c r="C4" s="485"/>
      <c r="D4" s="485"/>
      <c r="E4" s="485"/>
      <c r="F4" s="485"/>
      <c r="G4" s="200"/>
      <c r="H4" s="200"/>
      <c r="I4" s="200"/>
      <c r="J4" s="200"/>
      <c r="K4" s="200"/>
      <c r="L4" s="200"/>
      <c r="M4" s="200"/>
    </row>
    <row r="5" spans="2:13" ht="27" customHeight="1" x14ac:dyDescent="0.25">
      <c r="B5" s="30"/>
      <c r="C5" s="32" t="s">
        <v>44</v>
      </c>
      <c r="D5" s="33"/>
      <c r="E5" s="31"/>
      <c r="F5" s="31"/>
      <c r="G5" s="31"/>
      <c r="H5" s="31"/>
      <c r="I5" s="31"/>
      <c r="J5" s="31"/>
      <c r="K5" s="31"/>
      <c r="L5" s="31"/>
      <c r="M5" s="31"/>
    </row>
    <row r="6" spans="2:13" ht="15.75" x14ac:dyDescent="0.25">
      <c r="C6" s="33" t="s">
        <v>45</v>
      </c>
      <c r="D6" s="60" t="s">
        <v>46</v>
      </c>
      <c r="E6" s="31"/>
      <c r="F6" s="31"/>
      <c r="G6" s="31"/>
      <c r="H6" s="31"/>
      <c r="I6" s="31"/>
      <c r="J6" s="31"/>
      <c r="K6" s="31"/>
      <c r="L6" s="31"/>
      <c r="M6" s="31"/>
    </row>
    <row r="7" spans="2:13" ht="15.75" x14ac:dyDescent="0.25">
      <c r="B7" s="34"/>
      <c r="C7" s="33" t="s">
        <v>116</v>
      </c>
      <c r="D7" s="60" t="s">
        <v>117</v>
      </c>
      <c r="E7" s="35"/>
      <c r="F7" s="30"/>
      <c r="G7" s="30"/>
      <c r="H7" s="30"/>
      <c r="I7" s="30"/>
      <c r="J7" s="30"/>
      <c r="K7" s="30"/>
      <c r="L7" s="30"/>
      <c r="M7" s="30"/>
    </row>
    <row r="8" spans="2:13" ht="27" customHeight="1" x14ac:dyDescent="0.25">
      <c r="B8" s="30"/>
      <c r="C8" s="32" t="s">
        <v>49</v>
      </c>
      <c r="D8" s="33"/>
      <c r="E8" s="31"/>
      <c r="F8" s="31"/>
      <c r="G8" s="31"/>
      <c r="H8" s="31"/>
      <c r="I8" s="31"/>
      <c r="J8" s="31"/>
      <c r="K8" s="31"/>
      <c r="L8" s="31"/>
      <c r="M8" s="31"/>
    </row>
    <row r="9" spans="2:13" ht="15.75" x14ac:dyDescent="0.25">
      <c r="C9" s="33" t="s">
        <v>118</v>
      </c>
      <c r="D9" s="60" t="s">
        <v>119</v>
      </c>
      <c r="E9" s="35"/>
      <c r="F9" s="30"/>
      <c r="G9" s="30"/>
      <c r="H9" s="30"/>
      <c r="I9" s="30"/>
      <c r="J9" s="30"/>
      <c r="K9" s="30"/>
      <c r="L9" s="30"/>
      <c r="M9" s="30"/>
    </row>
    <row r="10" spans="2:13" ht="15.75" x14ac:dyDescent="0.25">
      <c r="B10" s="30"/>
      <c r="C10" s="38" t="s">
        <v>59</v>
      </c>
      <c r="D10" s="60" t="s">
        <v>60</v>
      </c>
      <c r="E10" s="35"/>
      <c r="F10" s="30"/>
      <c r="G10" s="30"/>
      <c r="H10" s="39" t="s">
        <v>285</v>
      </c>
      <c r="I10" s="337"/>
      <c r="J10" s="30"/>
      <c r="K10" s="30"/>
      <c r="L10" s="30"/>
      <c r="M10" s="30"/>
    </row>
    <row r="11" spans="2:13" x14ac:dyDescent="0.25">
      <c r="B11" s="30"/>
      <c r="C11" s="30"/>
      <c r="D11" s="7"/>
      <c r="E11" s="30"/>
      <c r="F11" s="30"/>
      <c r="G11" s="30"/>
      <c r="H11" s="30" t="s">
        <v>240</v>
      </c>
      <c r="I11" s="30" t="s">
        <v>241</v>
      </c>
      <c r="J11" s="30"/>
      <c r="K11" s="30"/>
      <c r="L11" s="30"/>
      <c r="M11" s="30"/>
    </row>
    <row r="12" spans="2:13" ht="30.75" thickBot="1" x14ac:dyDescent="0.3">
      <c r="B12" s="486" t="s">
        <v>61</v>
      </c>
      <c r="C12" s="486"/>
      <c r="D12" s="201" t="s">
        <v>62</v>
      </c>
      <c r="E12" s="201" t="s">
        <v>63</v>
      </c>
      <c r="F12" s="201" t="s">
        <v>64</v>
      </c>
      <c r="G12" s="40"/>
      <c r="H12" s="65" t="s">
        <v>286</v>
      </c>
      <c r="I12" s="40" t="s">
        <v>65</v>
      </c>
      <c r="J12" s="40" t="s">
        <v>66</v>
      </c>
      <c r="K12" s="40" t="s">
        <v>67</v>
      </c>
      <c r="L12" s="40" t="s">
        <v>68</v>
      </c>
      <c r="M12" s="40"/>
    </row>
    <row r="13" spans="2:13" ht="15.75" thickTop="1" x14ac:dyDescent="0.25">
      <c r="B13" s="41"/>
      <c r="C13" s="42"/>
      <c r="D13" s="43"/>
      <c r="E13" s="40"/>
      <c r="F13" s="40"/>
      <c r="G13" s="40"/>
      <c r="H13" s="65" t="s">
        <v>69</v>
      </c>
      <c r="I13" s="40">
        <v>9.2000899999999994</v>
      </c>
      <c r="J13" s="40">
        <v>0.16037999999999999</v>
      </c>
      <c r="K13" s="40">
        <v>57.363999999999997</v>
      </c>
      <c r="L13" s="40" t="s">
        <v>70</v>
      </c>
      <c r="M13" s="40" t="s">
        <v>71</v>
      </c>
    </row>
    <row r="14" spans="2:13" ht="20.100000000000001" customHeight="1" x14ac:dyDescent="0.25">
      <c r="B14" s="68" t="str">
        <f>H14</f>
        <v>yn</v>
      </c>
      <c r="C14" s="226"/>
      <c r="D14" s="46">
        <f>I14</f>
        <v>0.63697999999999999</v>
      </c>
      <c r="E14" s="46">
        <f>K14</f>
        <v>5.2910000000000004</v>
      </c>
      <c r="F14" s="46">
        <f>L14</f>
        <v>1.97E-7</v>
      </c>
      <c r="G14" s="45"/>
      <c r="H14" s="69" t="s">
        <v>72</v>
      </c>
      <c r="I14" s="45">
        <v>0.63697999999999999</v>
      </c>
      <c r="J14" s="45">
        <v>0.12038</v>
      </c>
      <c r="K14" s="45">
        <v>5.2910000000000004</v>
      </c>
      <c r="L14" s="45">
        <v>1.97E-7</v>
      </c>
      <c r="M14" s="45" t="s">
        <v>71</v>
      </c>
    </row>
    <row r="15" spans="2:13" ht="20.100000000000001" customHeight="1" x14ac:dyDescent="0.25">
      <c r="B15" s="68" t="str">
        <f t="shared" ref="B15:B18" si="0">H15</f>
        <v>I(yn * yn/2)</v>
      </c>
      <c r="C15" s="226"/>
      <c r="D15" s="46">
        <f t="shared" ref="D15:D17" si="1">I15</f>
        <v>-4.0489999999999998E-2</v>
      </c>
      <c r="E15" s="46">
        <f t="shared" ref="E15:E17" si="2">K15</f>
        <v>-0.88600000000000001</v>
      </c>
      <c r="F15" s="46">
        <f t="shared" ref="F15:F17" si="3">L15</f>
        <v>0.376</v>
      </c>
      <c r="G15" s="45"/>
      <c r="H15" s="69" t="s">
        <v>89</v>
      </c>
      <c r="I15" s="45">
        <v>-4.0489999999999998E-2</v>
      </c>
      <c r="J15" s="45">
        <v>4.5679999999999998E-2</v>
      </c>
      <c r="K15" s="45">
        <v>-0.88600000000000001</v>
      </c>
      <c r="L15" s="45">
        <v>0.376</v>
      </c>
      <c r="M15" s="45"/>
    </row>
    <row r="16" spans="2:13" ht="20.100000000000001" customHeight="1" x14ac:dyDescent="0.25">
      <c r="B16" s="68" t="str">
        <f t="shared" si="0"/>
        <v>ykmtot</v>
      </c>
      <c r="C16" s="226"/>
      <c r="D16" s="46">
        <f t="shared" si="1"/>
        <v>0.40616999999999998</v>
      </c>
      <c r="E16" s="46">
        <f t="shared" si="2"/>
        <v>5.2249999999999996</v>
      </c>
      <c r="F16" s="46">
        <f t="shared" si="3"/>
        <v>2.7599999999999998E-7</v>
      </c>
      <c r="G16" s="45"/>
      <c r="H16" s="69" t="s">
        <v>120</v>
      </c>
      <c r="I16" s="45">
        <v>0.40616999999999998</v>
      </c>
      <c r="J16" s="45">
        <v>7.7729999999999994E-2</v>
      </c>
      <c r="K16" s="45">
        <v>5.2249999999999996</v>
      </c>
      <c r="L16" s="45">
        <v>2.7599999999999998E-7</v>
      </c>
      <c r="M16" s="45" t="s">
        <v>71</v>
      </c>
    </row>
    <row r="17" spans="2:13" ht="20.100000000000001" customHeight="1" x14ac:dyDescent="0.25">
      <c r="B17" s="68" t="str">
        <f t="shared" si="0"/>
        <v>ynaddavg</v>
      </c>
      <c r="C17" s="226"/>
      <c r="D17" s="46">
        <f t="shared" si="1"/>
        <v>0.19334999999999999</v>
      </c>
      <c r="E17" s="46">
        <f t="shared" si="2"/>
        <v>1.1879999999999999</v>
      </c>
      <c r="F17" s="46">
        <f t="shared" si="3"/>
        <v>0.23599999999999999</v>
      </c>
      <c r="G17" s="45"/>
      <c r="H17" s="69" t="s">
        <v>121</v>
      </c>
      <c r="I17" s="45">
        <v>0.19334999999999999</v>
      </c>
      <c r="J17" s="45">
        <v>0.16275000000000001</v>
      </c>
      <c r="K17" s="45">
        <v>1.1879999999999999</v>
      </c>
      <c r="L17" s="45">
        <v>0.23599999999999999</v>
      </c>
      <c r="M17" s="45" t="s">
        <v>122</v>
      </c>
    </row>
    <row r="18" spans="2:13" ht="20.100000000000001" customHeight="1" x14ac:dyDescent="0.25">
      <c r="B18" s="68" t="str">
        <f t="shared" si="0"/>
        <v>trend</v>
      </c>
      <c r="C18" s="226"/>
      <c r="D18" s="46">
        <f>I18</f>
        <v>-2.376E-2</v>
      </c>
      <c r="E18" s="46">
        <f>K18</f>
        <v>-1.256</v>
      </c>
      <c r="F18" s="46">
        <f>L18</f>
        <v>0.21</v>
      </c>
      <c r="G18" s="45"/>
      <c r="H18" s="69" t="s">
        <v>79</v>
      </c>
      <c r="I18" s="45">
        <v>-2.376E-2</v>
      </c>
      <c r="J18" s="45">
        <v>1.8919999999999999E-2</v>
      </c>
      <c r="K18" s="45">
        <v>-1.256</v>
      </c>
      <c r="L18" s="45">
        <v>0.21</v>
      </c>
      <c r="M18" s="45"/>
    </row>
    <row r="19" spans="2:13" ht="20.100000000000001" customHeight="1" x14ac:dyDescent="0.25">
      <c r="B19" s="180" t="s">
        <v>124</v>
      </c>
      <c r="C19" s="226"/>
      <c r="D19" s="46">
        <f>I13</f>
        <v>9.2000899999999994</v>
      </c>
      <c r="E19" s="46">
        <f>K13</f>
        <v>57.363999999999997</v>
      </c>
      <c r="F19" s="46">
        <v>0</v>
      </c>
      <c r="G19" s="45"/>
      <c r="H19" s="45"/>
      <c r="I19" s="45"/>
      <c r="J19" s="45"/>
      <c r="K19" s="45"/>
      <c r="L19" s="45"/>
      <c r="M19" s="45"/>
    </row>
    <row r="20" spans="2:13" ht="20.100000000000001" customHeight="1" x14ac:dyDescent="0.25">
      <c r="B20" s="51"/>
      <c r="C20" s="42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2:13" ht="20.100000000000001" customHeight="1" x14ac:dyDescent="0.25">
      <c r="B21" s="51" t="s">
        <v>81</v>
      </c>
      <c r="C21" s="42"/>
      <c r="D21" s="46">
        <v>0.67778950000000004</v>
      </c>
      <c r="E21" s="30"/>
      <c r="F21" s="30"/>
      <c r="G21" s="30"/>
      <c r="H21" s="30"/>
      <c r="I21" s="30"/>
      <c r="J21" s="30"/>
      <c r="K21" s="30"/>
      <c r="L21" s="30"/>
      <c r="M21" s="30"/>
    </row>
    <row r="22" spans="2:13" ht="20.100000000000001" customHeight="1" x14ac:dyDescent="0.25">
      <c r="B22" s="51" t="s">
        <v>82</v>
      </c>
      <c r="C22" s="42"/>
      <c r="D22" s="48" t="s">
        <v>83</v>
      </c>
      <c r="E22" s="48"/>
      <c r="F22" s="48"/>
      <c r="G22" s="48"/>
      <c r="H22" s="48"/>
      <c r="I22" s="48"/>
      <c r="J22" s="48"/>
      <c r="K22" s="48"/>
      <c r="L22" s="48"/>
      <c r="M22" s="48"/>
    </row>
    <row r="23" spans="2:13" ht="20.100000000000001" customHeight="1" x14ac:dyDescent="0.25">
      <c r="B23" s="51" t="s">
        <v>84</v>
      </c>
      <c r="C23" s="42"/>
      <c r="D23" s="54">
        <v>422</v>
      </c>
      <c r="E23" s="48"/>
      <c r="F23" s="48"/>
      <c r="G23" s="48"/>
      <c r="H23" s="48"/>
      <c r="I23" s="48"/>
      <c r="J23" s="48"/>
      <c r="K23" s="48"/>
      <c r="L23" s="48"/>
      <c r="M23" s="48"/>
    </row>
    <row r="24" spans="2:13" x14ac:dyDescent="0.25">
      <c r="B24" s="63"/>
      <c r="C24" s="42"/>
      <c r="D24" s="48"/>
      <c r="E24" s="50"/>
      <c r="F24" s="50"/>
      <c r="G24" s="50"/>
      <c r="H24" s="50"/>
      <c r="I24" s="50"/>
      <c r="J24" s="50"/>
      <c r="K24" s="50"/>
      <c r="L24" s="50"/>
      <c r="M24" s="50"/>
    </row>
    <row r="25" spans="2:13" x14ac:dyDescent="0.25">
      <c r="B25" s="58"/>
      <c r="C25" s="42"/>
      <c r="D25" s="57"/>
      <c r="E25" s="48"/>
      <c r="F25" s="48"/>
      <c r="G25" s="48"/>
      <c r="H25" s="48"/>
      <c r="I25" s="48"/>
      <c r="J25" s="48"/>
      <c r="K25" s="48"/>
      <c r="L25" s="48"/>
      <c r="M25" s="48"/>
    </row>
    <row r="26" spans="2:13" x14ac:dyDescent="0.25">
      <c r="B26" s="230"/>
      <c r="C26" s="42"/>
      <c r="D26" s="53"/>
      <c r="E26" s="31"/>
      <c r="F26" s="31"/>
      <c r="G26" s="31"/>
      <c r="H26" s="31"/>
      <c r="I26" s="31"/>
      <c r="J26" s="31"/>
      <c r="K26" s="31"/>
      <c r="L26" s="31"/>
      <c r="M26" s="31"/>
    </row>
    <row r="29" spans="2:13" ht="36.75" customHeight="1" x14ac:dyDescent="0.25"/>
    <row r="30" spans="2:13" x14ac:dyDescent="0.25">
      <c r="C30" s="42"/>
      <c r="D30" s="59"/>
      <c r="E30" s="31"/>
      <c r="F30" s="31"/>
      <c r="G30" s="31"/>
      <c r="H30" s="31"/>
      <c r="I30" s="31"/>
      <c r="J30" s="31"/>
      <c r="K30" s="31"/>
      <c r="L30" s="31"/>
      <c r="M30" s="31"/>
    </row>
    <row r="36" ht="12" customHeight="1" x14ac:dyDescent="0.25"/>
  </sheetData>
  <mergeCells count="3">
    <mergeCell ref="B1:F1"/>
    <mergeCell ref="B4:F4"/>
    <mergeCell ref="B12:C12"/>
  </mergeCells>
  <printOptions horizontalCentered="1"/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3331F-74EA-406F-B842-C1E1912C6E0F}">
  <dimension ref="A2:D2"/>
  <sheetViews>
    <sheetView showGridLines="0" topLeftCell="A118" zoomScaleNormal="100" workbookViewId="0">
      <selection activeCell="N32" sqref="N32"/>
    </sheetView>
  </sheetViews>
  <sheetFormatPr defaultRowHeight="15" x14ac:dyDescent="0.25"/>
  <sheetData>
    <row r="2" spans="1:4" x14ac:dyDescent="0.25">
      <c r="A2" s="204" t="s">
        <v>207</v>
      </c>
      <c r="B2" s="204"/>
      <c r="C2" s="204"/>
      <c r="D2" s="204"/>
    </row>
  </sheetData>
  <pageMargins left="0.7" right="0.7" top="0.75" bottom="0.75" header="0.3" footer="0.3"/>
  <pageSetup orientation="portrait" r:id="rId1"/>
  <rowBreaks count="2" manualBreakCount="2">
    <brk id="48" max="8" man="1"/>
    <brk id="94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40716-0BF5-4105-B79E-2F24BD38089E}">
  <sheetPr codeName="Sheet1">
    <pageSetUpPr fitToPage="1"/>
  </sheetPr>
  <dimension ref="A1:R34"/>
  <sheetViews>
    <sheetView topLeftCell="A4" zoomScaleNormal="100" workbookViewId="0">
      <selection activeCell="Z24" sqref="Z24"/>
    </sheetView>
  </sheetViews>
  <sheetFormatPr defaultRowHeight="15" x14ac:dyDescent="0.25"/>
  <cols>
    <col min="1" max="1" width="9.140625" style="2"/>
    <col min="2" max="2" width="34.140625" customWidth="1"/>
    <col min="3" max="3" width="14.7109375" customWidth="1"/>
    <col min="4" max="4" width="13.28515625" hidden="1" customWidth="1"/>
    <col min="5" max="5" width="14.7109375" customWidth="1"/>
    <col min="6" max="6" width="2.7109375" customWidth="1"/>
    <col min="7" max="7" width="14.7109375" customWidth="1"/>
    <col min="8" max="9" width="10.85546875" hidden="1" customWidth="1"/>
    <col min="10" max="10" width="14.7109375" customWidth="1"/>
    <col min="11" max="11" width="2.7109375" customWidth="1"/>
    <col min="12" max="12" width="14.7109375" customWidth="1"/>
    <col min="13" max="13" width="12.140625" hidden="1" customWidth="1"/>
    <col min="14" max="14" width="14.7109375" customWidth="1"/>
    <col min="16" max="19" width="0" hidden="1" customWidth="1"/>
  </cols>
  <sheetData>
    <row r="1" spans="1:18" x14ac:dyDescent="0.25">
      <c r="F1" t="s">
        <v>330</v>
      </c>
    </row>
    <row r="3" spans="1:18" s="2" customFormat="1" x14ac:dyDescent="0.25"/>
    <row r="4" spans="1:18" ht="23.25" x14ac:dyDescent="0.35">
      <c r="B4" s="439" t="s">
        <v>2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</row>
    <row r="5" spans="1:18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8" s="155" customFormat="1" ht="23.25" customHeight="1" x14ac:dyDescent="0.25">
      <c r="A6" s="154"/>
      <c r="B6" s="154"/>
      <c r="C6" s="440" t="s">
        <v>25</v>
      </c>
      <c r="D6" s="441"/>
      <c r="E6" s="442"/>
      <c r="F6" s="154"/>
      <c r="G6" s="440" t="s">
        <v>26</v>
      </c>
      <c r="H6" s="441"/>
      <c r="I6" s="441"/>
      <c r="J6" s="442"/>
      <c r="K6" s="154"/>
      <c r="L6" s="440" t="s">
        <v>27</v>
      </c>
      <c r="M6" s="441"/>
      <c r="N6" s="442"/>
    </row>
    <row r="7" spans="1:18" s="1" customFormat="1" ht="57.75" customHeight="1" x14ac:dyDescent="0.25">
      <c r="A7" s="3"/>
      <c r="B7" s="205" t="s">
        <v>28</v>
      </c>
      <c r="C7" s="206" t="s">
        <v>29</v>
      </c>
      <c r="D7" s="207" t="s">
        <v>30</v>
      </c>
      <c r="E7" s="208" t="s">
        <v>31</v>
      </c>
      <c r="F7" s="3"/>
      <c r="G7" s="206" t="s">
        <v>29</v>
      </c>
      <c r="H7" s="207" t="s">
        <v>30</v>
      </c>
      <c r="I7" s="207" t="s">
        <v>32</v>
      </c>
      <c r="J7" s="208" t="s">
        <v>31</v>
      </c>
      <c r="K7" s="3"/>
      <c r="L7" s="206" t="s">
        <v>29</v>
      </c>
      <c r="M7" s="207" t="s">
        <v>30</v>
      </c>
      <c r="N7" s="208" t="s">
        <v>31</v>
      </c>
      <c r="O7" s="3"/>
      <c r="P7" s="3"/>
      <c r="Q7" s="3"/>
      <c r="R7" s="3"/>
    </row>
    <row r="8" spans="1:18" s="1" customFormat="1" ht="21.75" customHeight="1" x14ac:dyDescent="0.25">
      <c r="A8" s="3"/>
      <c r="B8" s="4"/>
      <c r="C8" s="131"/>
      <c r="D8" s="132"/>
      <c r="E8" s="133"/>
      <c r="F8" s="13"/>
      <c r="G8" s="131"/>
      <c r="H8" s="132"/>
      <c r="I8" s="140"/>
      <c r="J8" s="133"/>
      <c r="K8" s="13"/>
      <c r="L8" s="131"/>
      <c r="M8" s="132"/>
      <c r="N8" s="133"/>
    </row>
    <row r="9" spans="1:18" x14ac:dyDescent="0.25">
      <c r="B9" s="26" t="s">
        <v>276</v>
      </c>
      <c r="C9" s="134">
        <v>0.87</v>
      </c>
      <c r="D9" s="135">
        <v>61</v>
      </c>
      <c r="E9" s="136">
        <v>0.79</v>
      </c>
      <c r="F9" s="18"/>
      <c r="G9" s="141">
        <v>0.88821190000000005</v>
      </c>
      <c r="H9" s="333">
        <v>58</v>
      </c>
      <c r="I9" s="331">
        <v>41</v>
      </c>
      <c r="J9" s="144">
        <f>I9/H9</f>
        <v>0.7068965517241379</v>
      </c>
      <c r="K9" s="20"/>
      <c r="L9" s="141">
        <f>G9-C9</f>
        <v>1.8211900000000059E-2</v>
      </c>
      <c r="M9" s="153"/>
      <c r="N9" s="144">
        <f>J9-E9</f>
        <v>-8.3103448275862135E-2</v>
      </c>
      <c r="R9" s="371" t="e">
        <f>G9-#REF!</f>
        <v>#REF!</v>
      </c>
    </row>
    <row r="10" spans="1:18" x14ac:dyDescent="0.25">
      <c r="B10" s="26"/>
      <c r="C10" s="134"/>
      <c r="D10" s="135"/>
      <c r="E10" s="137"/>
      <c r="F10" s="18"/>
      <c r="G10" s="141"/>
      <c r="H10" s="333"/>
      <c r="I10" s="332"/>
      <c r="J10" s="144"/>
      <c r="K10" s="20"/>
      <c r="L10" s="141"/>
      <c r="M10" s="153"/>
      <c r="N10" s="144"/>
      <c r="R10" s="371" t="e">
        <f>G10-#REF!</f>
        <v>#REF!</v>
      </c>
    </row>
    <row r="11" spans="1:18" x14ac:dyDescent="0.25">
      <c r="B11" s="26" t="s">
        <v>277</v>
      </c>
      <c r="C11" s="134">
        <v>0.46200000000000002</v>
      </c>
      <c r="D11" s="135">
        <v>61</v>
      </c>
      <c r="E11" s="136">
        <v>0.52</v>
      </c>
      <c r="F11" s="18"/>
      <c r="G11" s="146">
        <v>0.49644690000000002</v>
      </c>
      <c r="H11" s="333">
        <v>54</v>
      </c>
      <c r="I11" s="331">
        <v>25</v>
      </c>
      <c r="J11" s="144">
        <f t="shared" ref="J11:J27" si="0">I11/H11</f>
        <v>0.46296296296296297</v>
      </c>
      <c r="K11" s="20"/>
      <c r="L11" s="141">
        <f t="shared" ref="L11:L27" si="1">G11-C11</f>
        <v>3.4446900000000003E-2</v>
      </c>
      <c r="M11" s="153"/>
      <c r="N11" s="144">
        <f t="shared" ref="N11:N27" si="2">J11-E11</f>
        <v>-5.7037037037037053E-2</v>
      </c>
      <c r="R11" s="371" t="e">
        <f>G11-#REF!</f>
        <v>#REF!</v>
      </c>
    </row>
    <row r="12" spans="1:18" x14ac:dyDescent="0.25">
      <c r="B12" s="26"/>
      <c r="C12" s="134"/>
      <c r="D12" s="135"/>
      <c r="E12" s="136"/>
      <c r="F12" s="18"/>
      <c r="G12" s="141"/>
      <c r="H12" s="333"/>
      <c r="I12" s="332"/>
      <c r="J12" s="144"/>
      <c r="K12" s="20"/>
      <c r="L12" s="141"/>
      <c r="M12" s="153"/>
      <c r="N12" s="144"/>
      <c r="R12" s="371" t="e">
        <f>G12-#REF!</f>
        <v>#REF!</v>
      </c>
    </row>
    <row r="13" spans="1:18" x14ac:dyDescent="0.25">
      <c r="B13" s="26" t="s">
        <v>278</v>
      </c>
      <c r="C13" s="134">
        <v>0.86699999999999999</v>
      </c>
      <c r="D13" s="135">
        <v>65</v>
      </c>
      <c r="E13" s="136">
        <v>0.49</v>
      </c>
      <c r="F13" s="18"/>
      <c r="G13" s="141">
        <v>0.88364659999999995</v>
      </c>
      <c r="H13" s="333">
        <v>56</v>
      </c>
      <c r="I13" s="331">
        <v>38</v>
      </c>
      <c r="J13" s="144">
        <f t="shared" si="0"/>
        <v>0.6785714285714286</v>
      </c>
      <c r="K13" s="20"/>
      <c r="L13" s="141">
        <f t="shared" si="1"/>
        <v>1.6646599999999956E-2</v>
      </c>
      <c r="M13" s="153"/>
      <c r="N13" s="144">
        <f t="shared" si="2"/>
        <v>0.18857142857142861</v>
      </c>
      <c r="P13" t="s">
        <v>38</v>
      </c>
      <c r="R13" s="371" t="e">
        <f>G13-#REF!</f>
        <v>#REF!</v>
      </c>
    </row>
    <row r="14" spans="1:18" x14ac:dyDescent="0.25">
      <c r="B14" s="26"/>
      <c r="C14" s="134"/>
      <c r="D14" s="135"/>
      <c r="E14" s="137"/>
      <c r="F14" s="18"/>
      <c r="G14" s="141"/>
      <c r="H14" s="333"/>
      <c r="I14" s="332"/>
      <c r="J14" s="144"/>
      <c r="K14" s="20"/>
      <c r="L14" s="141"/>
      <c r="M14" s="153"/>
      <c r="N14" s="144"/>
      <c r="R14" s="371" t="e">
        <f>G14-#REF!</f>
        <v>#REF!</v>
      </c>
    </row>
    <row r="15" spans="1:18" x14ac:dyDescent="0.25">
      <c r="B15" s="26" t="s">
        <v>279</v>
      </c>
      <c r="C15" s="134">
        <v>0.749</v>
      </c>
      <c r="D15" s="135">
        <v>65</v>
      </c>
      <c r="E15" s="136">
        <v>0.37</v>
      </c>
      <c r="F15" s="18"/>
      <c r="G15" s="146">
        <v>0.83889040000000004</v>
      </c>
      <c r="H15" s="334">
        <v>58</v>
      </c>
      <c r="I15" s="331">
        <v>38</v>
      </c>
      <c r="J15" s="144">
        <f t="shared" si="0"/>
        <v>0.65517241379310343</v>
      </c>
      <c r="K15" s="20"/>
      <c r="L15" s="141">
        <f t="shared" si="1"/>
        <v>8.9890400000000037E-2</v>
      </c>
      <c r="M15" s="153"/>
      <c r="N15" s="144">
        <f t="shared" si="2"/>
        <v>0.28517241379310343</v>
      </c>
      <c r="R15" s="371" t="e">
        <f>G15-#REF!</f>
        <v>#REF!</v>
      </c>
    </row>
    <row r="16" spans="1:18" x14ac:dyDescent="0.25">
      <c r="B16" s="26"/>
      <c r="C16" s="134"/>
      <c r="D16" s="135"/>
      <c r="E16" s="137"/>
      <c r="F16" s="18"/>
      <c r="G16" s="141"/>
      <c r="H16" s="333"/>
      <c r="I16" s="332"/>
      <c r="J16" s="144"/>
      <c r="K16" s="20"/>
      <c r="L16" s="141"/>
      <c r="M16" s="153"/>
      <c r="N16" s="144"/>
      <c r="R16" s="371" t="e">
        <f>G16-#REF!</f>
        <v>#REF!</v>
      </c>
    </row>
    <row r="17" spans="2:18" x14ac:dyDescent="0.25">
      <c r="B17" s="26" t="s">
        <v>280</v>
      </c>
      <c r="C17" s="134">
        <v>0.81799999999999995</v>
      </c>
      <c r="D17" s="135">
        <v>61</v>
      </c>
      <c r="E17" s="136">
        <v>0.69</v>
      </c>
      <c r="F17" s="18"/>
      <c r="G17" s="141">
        <v>0.85605319999999996</v>
      </c>
      <c r="H17" s="333">
        <v>53</v>
      </c>
      <c r="I17" s="331">
        <v>28</v>
      </c>
      <c r="J17" s="144">
        <f t="shared" si="0"/>
        <v>0.52830188679245282</v>
      </c>
      <c r="K17" s="20"/>
      <c r="L17" s="141">
        <f t="shared" si="1"/>
        <v>3.8053200000000009E-2</v>
      </c>
      <c r="M17" s="153"/>
      <c r="N17" s="144">
        <f t="shared" si="2"/>
        <v>-0.16169811320754712</v>
      </c>
      <c r="R17" s="371" t="e">
        <f>G17-#REF!</f>
        <v>#REF!</v>
      </c>
    </row>
    <row r="18" spans="2:18" x14ac:dyDescent="0.25">
      <c r="B18" s="26"/>
      <c r="C18" s="134"/>
      <c r="D18" s="135"/>
      <c r="E18" s="136"/>
      <c r="F18" s="18"/>
      <c r="G18" s="141"/>
      <c r="H18" s="333"/>
      <c r="I18" s="332"/>
      <c r="J18" s="144"/>
      <c r="K18" s="20"/>
      <c r="L18" s="141"/>
      <c r="M18" s="153"/>
      <c r="N18" s="144"/>
      <c r="R18" s="371" t="e">
        <f>G18-#REF!</f>
        <v>#REF!</v>
      </c>
    </row>
    <row r="19" spans="2:18" x14ac:dyDescent="0.25">
      <c r="B19" s="26" t="s">
        <v>281</v>
      </c>
      <c r="C19" s="134">
        <v>0.68</v>
      </c>
      <c r="D19" s="135">
        <v>61</v>
      </c>
      <c r="E19" s="136">
        <v>0.3</v>
      </c>
      <c r="F19" s="18"/>
      <c r="G19" s="146">
        <v>0.79443710000000001</v>
      </c>
      <c r="H19" s="333">
        <v>49</v>
      </c>
      <c r="I19" s="331">
        <v>28</v>
      </c>
      <c r="J19" s="144">
        <f t="shared" si="0"/>
        <v>0.5714285714285714</v>
      </c>
      <c r="K19" s="20"/>
      <c r="L19" s="141">
        <f t="shared" si="1"/>
        <v>0.11443709999999996</v>
      </c>
      <c r="M19" s="153"/>
      <c r="N19" s="144">
        <f t="shared" si="2"/>
        <v>0.27142857142857141</v>
      </c>
      <c r="R19" s="371" t="e">
        <f>G19-#REF!</f>
        <v>#REF!</v>
      </c>
    </row>
    <row r="20" spans="2:18" x14ac:dyDescent="0.25">
      <c r="B20" s="26"/>
      <c r="C20" s="138"/>
      <c r="D20" s="135"/>
      <c r="E20" s="137"/>
      <c r="F20" s="18"/>
      <c r="G20" s="141"/>
      <c r="H20" s="333"/>
      <c r="I20" s="332"/>
      <c r="J20" s="144"/>
      <c r="K20" s="20"/>
      <c r="L20" s="141"/>
      <c r="M20" s="147"/>
      <c r="N20" s="144"/>
      <c r="R20" s="371" t="e">
        <f>G20-#REF!</f>
        <v>#REF!</v>
      </c>
    </row>
    <row r="21" spans="2:18" x14ac:dyDescent="0.25">
      <c r="B21" s="26" t="s">
        <v>36</v>
      </c>
      <c r="C21" s="134">
        <v>0.69799999999999995</v>
      </c>
      <c r="D21" s="135">
        <v>61</v>
      </c>
      <c r="E21" s="136">
        <v>0.63</v>
      </c>
      <c r="F21" s="18"/>
      <c r="G21" s="146">
        <v>0.85131860000000004</v>
      </c>
      <c r="H21" s="333">
        <v>58</v>
      </c>
      <c r="I21" s="331">
        <v>40</v>
      </c>
      <c r="J21" s="144">
        <f t="shared" si="0"/>
        <v>0.68965517241379315</v>
      </c>
      <c r="K21" s="20"/>
      <c r="L21" s="141">
        <f t="shared" si="1"/>
        <v>0.15331860000000008</v>
      </c>
      <c r="M21" s="153"/>
      <c r="N21" s="144">
        <f t="shared" si="2"/>
        <v>5.9655172413793145E-2</v>
      </c>
      <c r="R21" s="371" t="e">
        <f>G21-#REF!</f>
        <v>#REF!</v>
      </c>
    </row>
    <row r="22" spans="2:18" x14ac:dyDescent="0.25">
      <c r="B22" s="26"/>
      <c r="C22" s="138"/>
      <c r="D22" s="135"/>
      <c r="E22" s="137"/>
      <c r="F22" s="18"/>
      <c r="G22" s="141"/>
      <c r="H22" s="333"/>
      <c r="I22" s="332"/>
      <c r="J22" s="144"/>
      <c r="K22" s="20"/>
      <c r="L22" s="141"/>
      <c r="M22" s="147"/>
      <c r="N22" s="144"/>
      <c r="R22" s="371" t="e">
        <f>G22-#REF!</f>
        <v>#REF!</v>
      </c>
    </row>
    <row r="23" spans="2:18" x14ac:dyDescent="0.25">
      <c r="B23" s="26" t="s">
        <v>34</v>
      </c>
      <c r="C23" s="138">
        <v>0.376</v>
      </c>
      <c r="D23" s="139">
        <v>0.59</v>
      </c>
      <c r="E23" s="136">
        <v>0.22</v>
      </c>
      <c r="F23" s="18"/>
      <c r="G23" s="141">
        <v>0.48972919999999998</v>
      </c>
      <c r="H23" s="333">
        <v>44</v>
      </c>
      <c r="I23" s="331">
        <v>13</v>
      </c>
      <c r="J23" s="144">
        <f t="shared" si="0"/>
        <v>0.29545454545454547</v>
      </c>
      <c r="K23" s="20"/>
      <c r="L23" s="141">
        <f t="shared" si="1"/>
        <v>0.11372919999999997</v>
      </c>
      <c r="M23" s="147"/>
      <c r="N23" s="144">
        <f t="shared" si="2"/>
        <v>7.5454545454545469E-2</v>
      </c>
      <c r="R23" s="371" t="e">
        <f>G23-#REF!</f>
        <v>#REF!</v>
      </c>
    </row>
    <row r="24" spans="2:18" x14ac:dyDescent="0.25">
      <c r="B24" s="26"/>
      <c r="C24" s="138"/>
      <c r="D24" s="135"/>
      <c r="E24" s="137"/>
      <c r="F24" s="18"/>
      <c r="G24" s="149"/>
      <c r="H24" s="334"/>
      <c r="I24" s="332"/>
      <c r="J24" s="144"/>
      <c r="K24" s="22"/>
      <c r="L24" s="141"/>
      <c r="M24" s="147"/>
      <c r="N24" s="144"/>
      <c r="R24" s="371" t="e">
        <f>G24-#REF!</f>
        <v>#REF!</v>
      </c>
    </row>
    <row r="25" spans="2:18" x14ac:dyDescent="0.25">
      <c r="B25" s="26" t="s">
        <v>35</v>
      </c>
      <c r="C25" s="138">
        <v>0.81299999999999994</v>
      </c>
      <c r="D25" s="135">
        <v>62</v>
      </c>
      <c r="E25" s="136">
        <v>0.22</v>
      </c>
      <c r="F25" s="18"/>
      <c r="G25" s="141">
        <v>0.88548689999999997</v>
      </c>
      <c r="H25" s="333">
        <v>58</v>
      </c>
      <c r="I25" s="331">
        <v>48</v>
      </c>
      <c r="J25" s="144">
        <f t="shared" si="0"/>
        <v>0.82758620689655171</v>
      </c>
      <c r="K25" s="20"/>
      <c r="L25" s="141">
        <f t="shared" si="1"/>
        <v>7.2486900000000021E-2</v>
      </c>
      <c r="M25" s="147"/>
      <c r="N25" s="144">
        <f t="shared" si="2"/>
        <v>0.60758620689655174</v>
      </c>
      <c r="R25" s="371" t="e">
        <f>G25-#REF!</f>
        <v>#REF!</v>
      </c>
    </row>
    <row r="26" spans="2:18" x14ac:dyDescent="0.25">
      <c r="B26" s="26"/>
      <c r="C26" s="134"/>
      <c r="D26" s="135"/>
      <c r="E26" s="137"/>
      <c r="F26" s="18"/>
      <c r="G26" s="141"/>
      <c r="H26" s="333"/>
      <c r="I26" s="332"/>
      <c r="J26" s="144"/>
      <c r="K26" s="20"/>
      <c r="L26" s="141"/>
      <c r="M26" s="147"/>
      <c r="N26" s="144"/>
      <c r="R26" s="371" t="e">
        <f>G26-#REF!</f>
        <v>#REF!</v>
      </c>
    </row>
    <row r="27" spans="2:18" x14ac:dyDescent="0.25">
      <c r="B27" s="26" t="s">
        <v>33</v>
      </c>
      <c r="C27" s="138">
        <v>0.59399999999999997</v>
      </c>
      <c r="D27" s="135">
        <v>60</v>
      </c>
      <c r="E27" s="136">
        <v>0.37</v>
      </c>
      <c r="F27" s="18"/>
      <c r="G27" s="141">
        <v>0.67778950000000004</v>
      </c>
      <c r="H27" s="333">
        <v>58</v>
      </c>
      <c r="I27" s="331">
        <v>36</v>
      </c>
      <c r="J27" s="144">
        <f t="shared" si="0"/>
        <v>0.62068965517241381</v>
      </c>
      <c r="K27" s="20"/>
      <c r="L27" s="141">
        <f t="shared" si="1"/>
        <v>8.3789500000000072E-2</v>
      </c>
      <c r="M27" s="147"/>
      <c r="N27" s="144">
        <f t="shared" si="2"/>
        <v>0.25068965517241382</v>
      </c>
      <c r="R27" s="371" t="e">
        <f>G27-#REF!</f>
        <v>#REF!</v>
      </c>
    </row>
    <row r="28" spans="2:18" s="2" customFormat="1" x14ac:dyDescent="0.25">
      <c r="B28" s="159"/>
      <c r="C28" s="160"/>
      <c r="D28" s="160"/>
      <c r="E28" s="160"/>
      <c r="F28" s="160"/>
      <c r="G28" s="161"/>
      <c r="H28" s="162"/>
      <c r="I28" s="162"/>
      <c r="J28" s="162"/>
      <c r="K28" s="162"/>
      <c r="L28" s="161"/>
      <c r="M28" s="162"/>
      <c r="N28" s="163"/>
    </row>
    <row r="29" spans="2:18" s="2" customFormat="1" ht="30" customHeight="1" x14ac:dyDescent="0.25">
      <c r="B29" s="164" t="s">
        <v>37</v>
      </c>
      <c r="C29" s="165">
        <f>AVERAGE(C9:C27)</f>
        <v>0.69270000000000009</v>
      </c>
      <c r="D29" s="166"/>
      <c r="E29" s="167">
        <f>AVERAGE(E9:E27)</f>
        <v>0.45999999999999996</v>
      </c>
      <c r="F29" s="166"/>
      <c r="G29" s="165">
        <f>AVERAGE(G9:G27)</f>
        <v>0.76620103000000006</v>
      </c>
      <c r="H29" s="166"/>
      <c r="I29" s="166"/>
      <c r="J29" s="369">
        <f>AVERAGE(J9:J27)</f>
        <v>0.60367193952099607</v>
      </c>
      <c r="K29" s="166"/>
      <c r="L29" s="165">
        <f>G29-C29</f>
        <v>7.3501029999999967E-2</v>
      </c>
      <c r="M29" s="166"/>
      <c r="N29" s="168">
        <f>J29-E29</f>
        <v>0.14367193952099611</v>
      </c>
    </row>
    <row r="30" spans="2:18" s="2" customFormat="1" x14ac:dyDescent="0.25">
      <c r="G30" s="9"/>
      <c r="H30" s="8"/>
      <c r="I30" s="8"/>
      <c r="J30" s="8"/>
      <c r="K30" s="8"/>
      <c r="L30" s="10"/>
    </row>
    <row r="31" spans="2:18" s="2" customFormat="1" x14ac:dyDescent="0.25">
      <c r="B31" s="7"/>
      <c r="G31" s="8"/>
      <c r="H31" s="8"/>
      <c r="I31" s="8"/>
      <c r="J31" s="8"/>
      <c r="K31" s="8"/>
      <c r="N31" s="11"/>
    </row>
    <row r="32" spans="2:18" s="2" customFormat="1" x14ac:dyDescent="0.25"/>
    <row r="33" s="2" customFormat="1" x14ac:dyDescent="0.25"/>
    <row r="34" s="2" customFormat="1" x14ac:dyDescent="0.25"/>
  </sheetData>
  <mergeCells count="4">
    <mergeCell ref="B4:N4"/>
    <mergeCell ref="C6:E6"/>
    <mergeCell ref="G6:J6"/>
    <mergeCell ref="L6:N6"/>
  </mergeCells>
  <pageMargins left="0.7" right="0.7" top="0.75" bottom="0.75" header="0.3" footer="0.3"/>
  <pageSetup scale="61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87C46-9BC8-4636-9F86-9FEAEDEA8CBB}">
  <sheetPr>
    <tabColor theme="1"/>
  </sheetPr>
  <dimension ref="A1"/>
  <sheetViews>
    <sheetView workbookViewId="0">
      <selection activeCell="O39" sqref="O39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0A8C9-8E64-4D2E-A875-03FE066C1362}">
  <sheetPr>
    <pageSetUpPr fitToPage="1"/>
  </sheetPr>
  <dimension ref="A1:R34"/>
  <sheetViews>
    <sheetView topLeftCell="A4" zoomScaleNormal="100" workbookViewId="0">
      <selection activeCell="W18" sqref="W18"/>
    </sheetView>
  </sheetViews>
  <sheetFormatPr defaultRowHeight="15" x14ac:dyDescent="0.25"/>
  <cols>
    <col min="1" max="1" width="9.140625" style="2"/>
    <col min="2" max="2" width="30.85546875" customWidth="1"/>
    <col min="3" max="5" width="13.28515625" hidden="1" customWidth="1"/>
    <col min="6" max="6" width="2.7109375" customWidth="1"/>
    <col min="7" max="7" width="14.7109375" hidden="1" customWidth="1"/>
    <col min="8" max="9" width="10.85546875" hidden="1" customWidth="1"/>
    <col min="10" max="10" width="25" customWidth="1"/>
    <col min="11" max="11" width="2.7109375" hidden="1" customWidth="1"/>
    <col min="12" max="12" width="14.7109375" hidden="1" customWidth="1"/>
    <col min="13" max="13" width="28.42578125" customWidth="1"/>
    <col min="14" max="14" width="2.7109375" customWidth="1"/>
    <col min="15" max="16" width="14.7109375" hidden="1" customWidth="1"/>
  </cols>
  <sheetData>
    <row r="1" spans="1:16" x14ac:dyDescent="0.25">
      <c r="J1" t="s">
        <v>331</v>
      </c>
    </row>
    <row r="3" spans="1:16" s="2" customFormat="1" x14ac:dyDescent="0.25"/>
    <row r="4" spans="1:16" ht="23.25" x14ac:dyDescent="0.35">
      <c r="B4" s="439" t="s">
        <v>3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</row>
    <row r="5" spans="1:16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35.25" customHeight="1" x14ac:dyDescent="0.25">
      <c r="B6" s="2"/>
      <c r="C6" s="443" t="s">
        <v>25</v>
      </c>
      <c r="D6" s="443"/>
      <c r="E6" s="443"/>
      <c r="F6" s="2"/>
      <c r="G6" s="440" t="s">
        <v>39</v>
      </c>
      <c r="H6" s="441"/>
      <c r="I6" s="441"/>
      <c r="J6" s="442"/>
      <c r="K6" s="2"/>
      <c r="L6" s="440" t="s">
        <v>40</v>
      </c>
      <c r="M6" s="442"/>
      <c r="N6" s="2"/>
      <c r="O6" s="450" t="s">
        <v>41</v>
      </c>
      <c r="P6" s="451"/>
    </row>
    <row r="7" spans="1:16" s="1" customFormat="1" ht="57.75" customHeight="1" x14ac:dyDescent="0.25">
      <c r="A7" s="3"/>
      <c r="B7" s="209" t="s">
        <v>28</v>
      </c>
      <c r="C7" s="5" t="s">
        <v>29</v>
      </c>
      <c r="D7" s="5" t="s">
        <v>30</v>
      </c>
      <c r="E7" s="5" t="s">
        <v>31</v>
      </c>
      <c r="F7" s="210"/>
      <c r="G7" s="211" t="s">
        <v>29</v>
      </c>
      <c r="H7" s="212" t="s">
        <v>30</v>
      </c>
      <c r="I7" s="212" t="s">
        <v>32</v>
      </c>
      <c r="J7" s="213" t="s">
        <v>289</v>
      </c>
      <c r="K7" s="13"/>
      <c r="L7" s="211" t="s">
        <v>29</v>
      </c>
      <c r="M7" s="213" t="s">
        <v>290</v>
      </c>
      <c r="N7" s="13"/>
      <c r="O7" s="211" t="s">
        <v>29</v>
      </c>
      <c r="P7" s="213" t="s">
        <v>31</v>
      </c>
    </row>
    <row r="8" spans="1:16" s="1" customFormat="1" ht="21.75" customHeight="1" x14ac:dyDescent="0.25">
      <c r="A8" s="3"/>
      <c r="B8" s="4"/>
      <c r="C8" s="12"/>
      <c r="D8" s="12"/>
      <c r="E8" s="12"/>
      <c r="F8" s="13"/>
      <c r="G8" s="131"/>
      <c r="H8" s="132"/>
      <c r="I8" s="140"/>
      <c r="J8" s="377"/>
      <c r="K8" s="13"/>
      <c r="L8" s="169"/>
      <c r="M8" s="170"/>
      <c r="N8" s="13"/>
      <c r="O8" s="131"/>
      <c r="P8" s="133"/>
    </row>
    <row r="9" spans="1:16" x14ac:dyDescent="0.25">
      <c r="B9" s="26" t="s">
        <v>276</v>
      </c>
      <c r="C9" s="15">
        <v>0.87</v>
      </c>
      <c r="D9" s="16">
        <v>61</v>
      </c>
      <c r="E9" s="17">
        <v>0.79</v>
      </c>
      <c r="F9" s="18"/>
      <c r="G9" s="141">
        <v>0.88821190000000005</v>
      </c>
      <c r="H9" s="142"/>
      <c r="I9" s="143"/>
      <c r="J9" s="378">
        <f>'T2 Updated Models'!J9</f>
        <v>0.7068965517241379</v>
      </c>
      <c r="K9" s="20"/>
      <c r="L9" s="171" t="s">
        <v>42</v>
      </c>
      <c r="M9" s="144">
        <f>'T4 Billing Unit Cost Table'!U4</f>
        <v>0.60344827586206895</v>
      </c>
      <c r="N9" s="20"/>
      <c r="O9" s="171" t="s">
        <v>42</v>
      </c>
      <c r="P9" s="144">
        <f>J9-M9</f>
        <v>0.10344827586206895</v>
      </c>
    </row>
    <row r="10" spans="1:16" x14ac:dyDescent="0.25">
      <c r="B10" s="26"/>
      <c r="C10" s="15"/>
      <c r="D10" s="16"/>
      <c r="E10" s="16"/>
      <c r="F10" s="18"/>
      <c r="G10" s="141"/>
      <c r="H10" s="142"/>
      <c r="I10" s="143"/>
      <c r="J10" s="378"/>
      <c r="K10" s="20"/>
      <c r="L10" s="171"/>
      <c r="M10" s="145"/>
      <c r="N10" s="20"/>
      <c r="O10" s="171"/>
      <c r="P10" s="144"/>
    </row>
    <row r="11" spans="1:16" x14ac:dyDescent="0.25">
      <c r="B11" s="26" t="s">
        <v>277</v>
      </c>
      <c r="C11" s="15">
        <v>0.46200000000000002</v>
      </c>
      <c r="D11" s="16">
        <v>61</v>
      </c>
      <c r="E11" s="17">
        <v>0.52</v>
      </c>
      <c r="F11" s="18"/>
      <c r="G11" s="141">
        <v>0.49644690000000002</v>
      </c>
      <c r="H11" s="142"/>
      <c r="I11" s="143"/>
      <c r="J11" s="378">
        <f>'T2 Updated Models'!J11</f>
        <v>0.46296296296296297</v>
      </c>
      <c r="K11" s="20"/>
      <c r="L11" s="171" t="s">
        <v>42</v>
      </c>
      <c r="M11" s="144">
        <f>'T7 Pole Maint Unit Cost Table'!U4</f>
        <v>0.41818181818181821</v>
      </c>
      <c r="N11" s="20"/>
      <c r="O11" s="171" t="s">
        <v>42</v>
      </c>
      <c r="P11" s="144">
        <f>J11-M11</f>
        <v>4.4781144781144755E-2</v>
      </c>
    </row>
    <row r="12" spans="1:16" x14ac:dyDescent="0.25">
      <c r="B12" s="26"/>
      <c r="C12" s="15"/>
      <c r="D12" s="16"/>
      <c r="E12" s="17"/>
      <c r="F12" s="18"/>
      <c r="G12" s="141"/>
      <c r="H12" s="142"/>
      <c r="I12" s="143"/>
      <c r="J12" s="378"/>
      <c r="K12" s="20"/>
      <c r="L12" s="171"/>
      <c r="M12" s="145"/>
      <c r="N12" s="20"/>
      <c r="O12" s="171"/>
      <c r="P12" s="144"/>
    </row>
    <row r="13" spans="1:16" x14ac:dyDescent="0.25">
      <c r="B13" s="26" t="s">
        <v>278</v>
      </c>
      <c r="C13" s="15">
        <v>0.86699999999999999</v>
      </c>
      <c r="D13" s="16">
        <v>65</v>
      </c>
      <c r="E13" s="17">
        <v>0.49</v>
      </c>
      <c r="F13" s="18"/>
      <c r="G13" s="141">
        <v>0.88364659999999995</v>
      </c>
      <c r="H13" s="142"/>
      <c r="I13" s="143"/>
      <c r="J13" s="378">
        <f>'T2 Updated Models'!J13</f>
        <v>0.6785714285714286</v>
      </c>
      <c r="K13" s="20"/>
      <c r="L13" s="171" t="s">
        <v>42</v>
      </c>
      <c r="M13" s="144">
        <f>'T10 Lines Unit Cost Table'!U4</f>
        <v>0.65517241379310343</v>
      </c>
      <c r="N13" s="20"/>
      <c r="O13" s="171" t="s">
        <v>42</v>
      </c>
      <c r="P13" s="144">
        <f>J13-M13</f>
        <v>2.3399014778325178E-2</v>
      </c>
    </row>
    <row r="14" spans="1:16" x14ac:dyDescent="0.25">
      <c r="B14" s="26"/>
      <c r="C14" s="15"/>
      <c r="D14" s="16"/>
      <c r="E14" s="16"/>
      <c r="F14" s="18"/>
      <c r="G14" s="141"/>
      <c r="H14" s="142"/>
      <c r="I14" s="143"/>
      <c r="J14" s="378"/>
      <c r="K14" s="20"/>
      <c r="L14" s="171"/>
      <c r="M14" s="145"/>
      <c r="N14" s="20"/>
      <c r="O14" s="171"/>
      <c r="P14" s="144"/>
    </row>
    <row r="15" spans="1:16" x14ac:dyDescent="0.25">
      <c r="B15" s="26" t="s">
        <v>279</v>
      </c>
      <c r="C15" s="15">
        <v>0.749</v>
      </c>
      <c r="D15" s="16">
        <v>65</v>
      </c>
      <c r="E15" s="17">
        <v>0.37</v>
      </c>
      <c r="F15" s="18"/>
      <c r="G15" s="146">
        <v>0.83889040000000004</v>
      </c>
      <c r="H15" s="147"/>
      <c r="I15" s="148"/>
      <c r="J15" s="378">
        <f>'T2 Updated Models'!J15</f>
        <v>0.65517241379310343</v>
      </c>
      <c r="K15" s="20"/>
      <c r="L15" s="171" t="s">
        <v>42</v>
      </c>
      <c r="M15" s="144">
        <f>'T13 Meter Unit Cost Table'!U4</f>
        <v>0.7068965517241379</v>
      </c>
      <c r="N15" s="20"/>
      <c r="O15" s="171" t="s">
        <v>42</v>
      </c>
      <c r="P15" s="144">
        <f>J15-M15</f>
        <v>-5.1724137931034475E-2</v>
      </c>
    </row>
    <row r="16" spans="1:16" x14ac:dyDescent="0.25">
      <c r="B16" s="26"/>
      <c r="C16" s="15"/>
      <c r="D16" s="16"/>
      <c r="E16" s="16"/>
      <c r="F16" s="18"/>
      <c r="G16" s="141"/>
      <c r="H16" s="142"/>
      <c r="I16" s="143"/>
      <c r="J16" s="378"/>
      <c r="K16" s="20"/>
      <c r="L16" s="171"/>
      <c r="M16" s="145"/>
      <c r="N16" s="20"/>
      <c r="O16" s="171"/>
      <c r="P16" s="144"/>
    </row>
    <row r="17" spans="2:18" x14ac:dyDescent="0.25">
      <c r="B17" s="26" t="s">
        <v>280</v>
      </c>
      <c r="C17" s="15">
        <v>0.81799999999999995</v>
      </c>
      <c r="D17" s="16">
        <v>61</v>
      </c>
      <c r="E17" s="17">
        <v>0.69</v>
      </c>
      <c r="F17" s="18"/>
      <c r="G17" s="141">
        <v>0.85605319999999996</v>
      </c>
      <c r="H17" s="142"/>
      <c r="I17" s="143"/>
      <c r="J17" s="378">
        <f>'T2 Updated Models'!J17</f>
        <v>0.52830188679245282</v>
      </c>
      <c r="K17" s="20"/>
      <c r="L17" s="171" t="s">
        <v>42</v>
      </c>
      <c r="M17" s="144">
        <f>'T16 Vegetation Management O&amp;M'!U4</f>
        <v>0.69811320754716988</v>
      </c>
      <c r="N17" s="20"/>
      <c r="O17" s="171" t="s">
        <v>42</v>
      </c>
      <c r="P17" s="144">
        <f>J17-M17</f>
        <v>-0.16981132075471705</v>
      </c>
    </row>
    <row r="18" spans="2:18" x14ac:dyDescent="0.25">
      <c r="B18" s="26"/>
      <c r="C18" s="15"/>
      <c r="D18" s="16"/>
      <c r="E18" s="17"/>
      <c r="F18" s="18"/>
      <c r="G18" s="141"/>
      <c r="H18" s="142"/>
      <c r="I18" s="143"/>
      <c r="J18" s="378"/>
      <c r="K18" s="20"/>
      <c r="L18" s="171"/>
      <c r="M18" s="145"/>
      <c r="N18" s="20"/>
      <c r="O18" s="171"/>
      <c r="P18" s="144"/>
    </row>
    <row r="19" spans="2:18" x14ac:dyDescent="0.25">
      <c r="B19" s="26" t="s">
        <v>281</v>
      </c>
      <c r="C19" s="15">
        <v>0.68</v>
      </c>
      <c r="D19" s="16">
        <v>61</v>
      </c>
      <c r="E19" s="17">
        <v>0.3</v>
      </c>
      <c r="F19" s="18"/>
      <c r="G19" s="146">
        <v>0.79443710000000001</v>
      </c>
      <c r="H19" s="142"/>
      <c r="I19" s="143"/>
      <c r="J19" s="378">
        <f>'T2 Updated Models'!J19</f>
        <v>0.5714285714285714</v>
      </c>
      <c r="K19" s="20"/>
      <c r="L19" s="171" t="s">
        <v>42</v>
      </c>
      <c r="M19" s="144">
        <f>'T19 Station Main Unit Cost'!U4</f>
        <v>0.4285714285714286</v>
      </c>
      <c r="N19" s="20"/>
      <c r="O19" s="171" t="s">
        <v>42</v>
      </c>
      <c r="P19" s="144">
        <f>J19-M19</f>
        <v>0.14285714285714279</v>
      </c>
    </row>
    <row r="20" spans="2:18" x14ac:dyDescent="0.25">
      <c r="B20" s="26"/>
      <c r="C20" s="16"/>
      <c r="D20" s="16"/>
      <c r="E20" s="16"/>
      <c r="F20" s="18"/>
      <c r="G20" s="141"/>
      <c r="H20" s="142"/>
      <c r="I20" s="143"/>
      <c r="J20" s="378"/>
      <c r="K20" s="20"/>
      <c r="L20" s="171"/>
      <c r="M20" s="145"/>
      <c r="N20" s="20"/>
      <c r="O20" s="171"/>
      <c r="P20" s="144"/>
    </row>
    <row r="21" spans="2:18" x14ac:dyDescent="0.25">
      <c r="B21" s="173" t="s">
        <v>36</v>
      </c>
      <c r="C21" s="135">
        <v>0.69799999999999995</v>
      </c>
      <c r="D21" s="135">
        <v>61</v>
      </c>
      <c r="E21" s="139">
        <v>0.63</v>
      </c>
      <c r="F21" s="174"/>
      <c r="G21" s="141">
        <v>0.85131860000000004</v>
      </c>
      <c r="H21" s="142"/>
      <c r="I21" s="143"/>
      <c r="J21" s="378">
        <f>'T2 Updated Models'!J21</f>
        <v>0.68965517241379315</v>
      </c>
      <c r="K21" s="175"/>
      <c r="L21" s="171" t="s">
        <v>42</v>
      </c>
      <c r="M21" s="144">
        <f>'T22 PTF Capex Unit Cost Table'!U4</f>
        <v>0.62068965517241381</v>
      </c>
      <c r="N21" s="175"/>
      <c r="O21" s="171" t="s">
        <v>42</v>
      </c>
      <c r="P21" s="144">
        <f>J21-M21</f>
        <v>6.8965517241379337E-2</v>
      </c>
      <c r="R21" s="176"/>
    </row>
    <row r="22" spans="2:18" x14ac:dyDescent="0.25">
      <c r="B22" s="26"/>
      <c r="C22" s="16"/>
      <c r="D22" s="16"/>
      <c r="E22" s="16"/>
      <c r="F22" s="18"/>
      <c r="G22" s="141"/>
      <c r="H22" s="142"/>
      <c r="I22" s="143"/>
      <c r="J22" s="378"/>
      <c r="K22" s="20"/>
      <c r="L22" s="171"/>
      <c r="M22" s="145"/>
      <c r="N22" s="20"/>
      <c r="O22" s="171"/>
      <c r="P22" s="144"/>
    </row>
    <row r="23" spans="2:18" x14ac:dyDescent="0.25">
      <c r="B23" s="26" t="s">
        <v>34</v>
      </c>
      <c r="C23" s="16">
        <v>0.376</v>
      </c>
      <c r="D23" s="17">
        <v>0.59</v>
      </c>
      <c r="E23" s="17">
        <v>0.22</v>
      </c>
      <c r="F23" s="18"/>
      <c r="G23" s="141">
        <v>0.48972919999999998</v>
      </c>
      <c r="H23" s="142"/>
      <c r="I23" s="143"/>
      <c r="J23" s="378">
        <f>'T2 Updated Models'!J23</f>
        <v>0.29545454545454547</v>
      </c>
      <c r="K23" s="20"/>
      <c r="L23" s="171" t="s">
        <v>42</v>
      </c>
      <c r="M23" s="144">
        <f>'T25 Stations Capex Unit Cost'!U4</f>
        <v>0.22222222222222221</v>
      </c>
      <c r="N23" s="20"/>
      <c r="O23" s="171" t="s">
        <v>42</v>
      </c>
      <c r="P23" s="144">
        <f>J23-M23</f>
        <v>7.323232323232326E-2</v>
      </c>
    </row>
    <row r="24" spans="2:18" x14ac:dyDescent="0.25">
      <c r="B24" s="26"/>
      <c r="C24" s="16"/>
      <c r="D24" s="16"/>
      <c r="E24" s="16"/>
      <c r="F24" s="18"/>
      <c r="G24" s="149"/>
      <c r="H24" s="150"/>
      <c r="I24" s="151"/>
      <c r="J24" s="378"/>
      <c r="K24" s="22"/>
      <c r="L24" s="172"/>
      <c r="M24" s="152"/>
      <c r="N24" s="22"/>
      <c r="O24" s="172"/>
      <c r="P24" s="144"/>
    </row>
    <row r="25" spans="2:18" x14ac:dyDescent="0.25">
      <c r="B25" s="26" t="s">
        <v>35</v>
      </c>
      <c r="C25" s="16">
        <v>0.81299999999999994</v>
      </c>
      <c r="D25" s="16">
        <v>62</v>
      </c>
      <c r="E25" s="17">
        <v>0.22</v>
      </c>
      <c r="F25" s="18"/>
      <c r="G25" s="141">
        <v>0.88548689999999997</v>
      </c>
      <c r="H25" s="142"/>
      <c r="I25" s="143"/>
      <c r="J25" s="378">
        <f>'T2 Updated Models'!J25</f>
        <v>0.82758620689655171</v>
      </c>
      <c r="K25" s="20"/>
      <c r="L25" s="171" t="s">
        <v>42</v>
      </c>
      <c r="M25" s="144">
        <f>'T28 Line Tran Capex Unit Cost'!U4</f>
        <v>0.72413793103448276</v>
      </c>
      <c r="N25" s="20"/>
      <c r="O25" s="171" t="s">
        <v>42</v>
      </c>
      <c r="P25" s="144">
        <f>J25-M25</f>
        <v>0.10344827586206895</v>
      </c>
    </row>
    <row r="26" spans="2:18" x14ac:dyDescent="0.25">
      <c r="B26" s="26"/>
      <c r="C26" s="15"/>
      <c r="D26" s="16"/>
      <c r="E26" s="16"/>
      <c r="F26" s="18"/>
      <c r="G26" s="141"/>
      <c r="H26" s="142"/>
      <c r="I26" s="143"/>
      <c r="J26" s="378"/>
      <c r="K26" s="20"/>
      <c r="L26" s="171"/>
      <c r="M26" s="145"/>
      <c r="N26" s="20"/>
      <c r="O26" s="171"/>
      <c r="P26" s="144"/>
    </row>
    <row r="27" spans="2:18" x14ac:dyDescent="0.25">
      <c r="B27" s="26" t="s">
        <v>33</v>
      </c>
      <c r="C27" s="16">
        <v>0.59399999999999997</v>
      </c>
      <c r="D27" s="16">
        <v>60</v>
      </c>
      <c r="E27" s="17">
        <v>0.37</v>
      </c>
      <c r="F27" s="18"/>
      <c r="G27" s="374">
        <v>0.67778950000000004</v>
      </c>
      <c r="H27" s="27"/>
      <c r="I27" s="375"/>
      <c r="J27" s="378">
        <f>'T2 Updated Models'!J27</f>
        <v>0.62068965517241381</v>
      </c>
      <c r="K27" s="20"/>
      <c r="L27" s="372" t="s">
        <v>42</v>
      </c>
      <c r="M27" s="373">
        <f>'T31 Metering Capex Unit Cost'!U4</f>
        <v>0.63793103448275867</v>
      </c>
      <c r="N27" s="20"/>
      <c r="O27" s="171" t="s">
        <v>42</v>
      </c>
      <c r="P27" s="144">
        <f>J27-M27</f>
        <v>-1.7241379310344862E-2</v>
      </c>
    </row>
    <row r="28" spans="2:18" s="2" customFormat="1" x14ac:dyDescent="0.25">
      <c r="B28" s="127"/>
      <c r="C28" s="128"/>
      <c r="D28" s="128"/>
      <c r="E28" s="128"/>
      <c r="F28" s="128"/>
      <c r="G28" s="156"/>
      <c r="H28" s="157"/>
      <c r="I28" s="157"/>
      <c r="J28" s="157"/>
      <c r="K28" s="157"/>
      <c r="L28" s="157"/>
      <c r="M28" s="158"/>
      <c r="N28" s="147"/>
      <c r="O28" s="157"/>
      <c r="P28" s="158"/>
    </row>
    <row r="29" spans="2:18" s="2" customFormat="1" ht="30" customHeight="1" x14ac:dyDescent="0.25">
      <c r="B29" s="164" t="s">
        <v>37</v>
      </c>
      <c r="C29" s="165">
        <f>AVERAGE(C9:C27)</f>
        <v>0.69270000000000009</v>
      </c>
      <c r="D29" s="166"/>
      <c r="E29" s="167">
        <f>AVERAGE(E9:E27)</f>
        <v>0.45999999999999996</v>
      </c>
      <c r="F29" s="166"/>
      <c r="G29" s="165">
        <f>AVERAGE(G9:G27)</f>
        <v>0.76620103000000006</v>
      </c>
      <c r="H29" s="166"/>
      <c r="I29" s="166"/>
      <c r="J29" s="167">
        <f>AVERAGE(J9:J27)</f>
        <v>0.60367193952099607</v>
      </c>
      <c r="K29" s="166"/>
      <c r="L29" s="165" t="s">
        <v>42</v>
      </c>
      <c r="M29" s="168">
        <f>AVERAGE(M9:M27)</f>
        <v>0.57153645385916052</v>
      </c>
      <c r="N29" s="376"/>
      <c r="O29" s="165" t="s">
        <v>42</v>
      </c>
      <c r="P29" s="370">
        <f>J29-E29</f>
        <v>0.14367193952099611</v>
      </c>
      <c r="Q29" s="304"/>
    </row>
    <row r="30" spans="2:18" s="2" customFormat="1" x14ac:dyDescent="0.25">
      <c r="G30" s="9"/>
      <c r="H30" s="8"/>
      <c r="I30" s="8"/>
      <c r="J30" s="8"/>
      <c r="K30" s="8"/>
      <c r="L30" s="8"/>
      <c r="M30" s="8"/>
      <c r="N30" s="8"/>
      <c r="O30" s="10"/>
    </row>
    <row r="31" spans="2:18" s="2" customFormat="1" x14ac:dyDescent="0.25">
      <c r="B31" s="7"/>
      <c r="G31" s="8"/>
      <c r="H31" s="8"/>
      <c r="I31" s="8"/>
      <c r="J31" s="8"/>
      <c r="K31" s="8"/>
      <c r="L31" s="8"/>
      <c r="M31" s="8"/>
      <c r="N31" s="8"/>
      <c r="P31" s="11"/>
    </row>
    <row r="32" spans="2:18" s="2" customFormat="1" x14ac:dyDescent="0.25"/>
    <row r="33" s="2" customFormat="1" x14ac:dyDescent="0.25"/>
    <row r="34" s="2" customFormat="1" x14ac:dyDescent="0.25"/>
  </sheetData>
  <mergeCells count="5">
    <mergeCell ref="B4:P4"/>
    <mergeCell ref="C6:E6"/>
    <mergeCell ref="G6:J6"/>
    <mergeCell ref="L6:M6"/>
    <mergeCell ref="O6:P6"/>
  </mergeCells>
  <pageMargins left="0.7" right="0.7" top="0.75" bottom="0.75" header="0.3" footer="0.3"/>
  <pageSetup scale="7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395F4-3B8D-4138-82D3-7AA4361E75D1}">
  <sheetPr>
    <tabColor theme="4" tint="0.59999389629810485"/>
  </sheetPr>
  <dimension ref="A1"/>
  <sheetViews>
    <sheetView workbookViewId="0">
      <selection activeCell="N37" sqref="N37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FD30A-FB89-4D2A-89E9-AAFFAD50E434}">
  <sheetPr>
    <tabColor theme="4" tint="0.59999389629810485"/>
    <pageSetUpPr fitToPage="1"/>
  </sheetPr>
  <dimension ref="A1:AS90"/>
  <sheetViews>
    <sheetView showGridLines="0" topLeftCell="B1" zoomScaleNormal="100" workbookViewId="0">
      <selection activeCell="X59" sqref="X59"/>
    </sheetView>
  </sheetViews>
  <sheetFormatPr defaultColWidth="8.7109375" defaultRowHeight="12.75" x14ac:dyDescent="0.2"/>
  <cols>
    <col min="1" max="1" width="40.7109375" style="96" hidden="1" customWidth="1"/>
    <col min="2" max="2" width="40.7109375" style="96" customWidth="1"/>
    <col min="3" max="5" width="8.7109375" style="96" customWidth="1"/>
    <col min="6" max="6" width="9.7109375" style="96" customWidth="1"/>
    <col min="7" max="7" width="2.7109375" style="96" customWidth="1"/>
    <col min="8" max="10" width="8.7109375" style="96" customWidth="1"/>
    <col min="11" max="11" width="9.7109375" style="96" customWidth="1"/>
    <col min="12" max="12" width="2.7109375" style="96" customWidth="1"/>
    <col min="13" max="16" width="9.7109375" style="96" customWidth="1"/>
    <col min="17" max="17" width="3.5703125" style="96" customWidth="1"/>
    <col min="18" max="18" width="12" style="96" bestFit="1" customWidth="1"/>
    <col min="19" max="19" width="8.7109375" style="96" customWidth="1"/>
    <col min="20" max="20" width="16" style="96" customWidth="1"/>
    <col min="21" max="44" width="8.7109375" style="96" customWidth="1"/>
    <col min="45" max="16384" width="8.7109375" style="96"/>
  </cols>
  <sheetData>
    <row r="1" spans="1:45" ht="18.75" x14ac:dyDescent="0.3">
      <c r="A1" s="454" t="s">
        <v>299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95"/>
    </row>
    <row r="2" spans="1:45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45" ht="23.25" x14ac:dyDescent="0.35">
      <c r="A3" s="455" t="s">
        <v>335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202"/>
      <c r="R3" s="106"/>
      <c r="S3" s="106"/>
      <c r="T3" s="106"/>
      <c r="U3" s="106"/>
    </row>
    <row r="4" spans="1:45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431" t="s">
        <v>344</v>
      </c>
      <c r="S4" s="432">
        <f>COUNT(R7:R64)</f>
        <v>58</v>
      </c>
      <c r="T4" s="432" t="s">
        <v>347</v>
      </c>
      <c r="U4" s="432">
        <f>1-U5</f>
        <v>0.60344827586206895</v>
      </c>
    </row>
    <row r="5" spans="1:45" ht="21.75" customHeight="1" thickBot="1" x14ac:dyDescent="0.35">
      <c r="A5" s="459" t="s">
        <v>255</v>
      </c>
      <c r="B5" s="461" t="s">
        <v>133</v>
      </c>
      <c r="C5" s="456" t="s">
        <v>217</v>
      </c>
      <c r="D5" s="457"/>
      <c r="E5" s="457"/>
      <c r="F5" s="458"/>
      <c r="G5" s="99"/>
      <c r="H5" s="456" t="s">
        <v>216</v>
      </c>
      <c r="I5" s="457"/>
      <c r="J5" s="457"/>
      <c r="K5" s="458"/>
      <c r="L5" s="99"/>
      <c r="M5" s="456" t="s">
        <v>218</v>
      </c>
      <c r="N5" s="457"/>
      <c r="O5" s="457"/>
      <c r="P5" s="458"/>
      <c r="Q5" s="95"/>
      <c r="R5" s="431" t="s">
        <v>345</v>
      </c>
      <c r="S5" s="432">
        <f>SUM(S7:S64)</f>
        <v>23</v>
      </c>
      <c r="T5" s="432" t="s">
        <v>346</v>
      </c>
      <c r="U5" s="432">
        <f>S5/S4</f>
        <v>0.39655172413793105</v>
      </c>
    </row>
    <row r="6" spans="1:45" s="191" customFormat="1" ht="20.25" customHeight="1" x14ac:dyDescent="0.25">
      <c r="A6" s="460"/>
      <c r="B6" s="462"/>
      <c r="C6" s="195">
        <v>2017</v>
      </c>
      <c r="D6" s="196">
        <v>2018</v>
      </c>
      <c r="E6" s="196">
        <v>2019</v>
      </c>
      <c r="F6" s="197" t="s">
        <v>37</v>
      </c>
      <c r="G6" s="189"/>
      <c r="H6" s="195">
        <v>2017</v>
      </c>
      <c r="I6" s="196">
        <v>2018</v>
      </c>
      <c r="J6" s="196">
        <v>2019</v>
      </c>
      <c r="K6" s="251" t="s">
        <v>37</v>
      </c>
      <c r="L6" s="189"/>
      <c r="M6" s="195">
        <v>2017</v>
      </c>
      <c r="N6" s="196">
        <v>2018</v>
      </c>
      <c r="O6" s="196">
        <v>2019</v>
      </c>
      <c r="P6" s="197" t="s">
        <v>37</v>
      </c>
      <c r="Q6" s="194"/>
    </row>
    <row r="7" spans="1:45" ht="15" x14ac:dyDescent="0.25">
      <c r="A7" s="329" t="s">
        <v>194</v>
      </c>
      <c r="B7" t="s">
        <v>194</v>
      </c>
      <c r="C7" s="232">
        <v>11981.334080000001</v>
      </c>
      <c r="D7" s="234">
        <v>13939.699980000001</v>
      </c>
      <c r="E7" s="234">
        <v>32307.510630000001</v>
      </c>
      <c r="F7" s="236">
        <v>19409.514896666667</v>
      </c>
      <c r="G7" s="95"/>
      <c r="H7" s="243">
        <v>982.02300000000002</v>
      </c>
      <c r="I7" s="245">
        <v>991.10299999999995</v>
      </c>
      <c r="J7" s="245">
        <v>1054.614</v>
      </c>
      <c r="K7" s="252">
        <v>1009.2466666666666</v>
      </c>
      <c r="L7" s="95"/>
      <c r="M7" s="307">
        <v>12.200665442662748</v>
      </c>
      <c r="N7" s="308">
        <v>14.06483481535219</v>
      </c>
      <c r="O7" s="308">
        <v>30.634441255283924</v>
      </c>
      <c r="P7" s="311">
        <v>18.966647171099599</v>
      </c>
      <c r="Q7" s="95"/>
      <c r="R7" s="96">
        <f>IF(ISNUMBER(P7),P7/$O$66,"")</f>
        <v>0.52307821711085811</v>
      </c>
      <c r="S7" s="96">
        <f>IF(ISNUMBER(R7),IF(R7&lt;0.5,1,0) + IF(R7&gt;1.5,1,0),"")</f>
        <v>0</v>
      </c>
      <c r="AJ7" s="303"/>
      <c r="AK7" s="303"/>
      <c r="AL7" s="303"/>
      <c r="AM7" s="303"/>
      <c r="AN7" s="303"/>
      <c r="AO7" s="303"/>
      <c r="AP7" s="303"/>
      <c r="AQ7" s="303"/>
      <c r="AR7" s="303"/>
      <c r="AS7" s="303"/>
    </row>
    <row r="8" spans="1:45" ht="15" x14ac:dyDescent="0.25">
      <c r="A8" s="329" t="s">
        <v>195</v>
      </c>
      <c r="B8" t="s">
        <v>195</v>
      </c>
      <c r="C8" s="232">
        <v>168.69023000000001</v>
      </c>
      <c r="D8" s="234">
        <v>159.63061999999999</v>
      </c>
      <c r="E8" s="234">
        <v>190.15227999999999</v>
      </c>
      <c r="F8" s="236">
        <v>172.82437666666667</v>
      </c>
      <c r="G8" s="95"/>
      <c r="H8" s="243">
        <v>11.724</v>
      </c>
      <c r="I8" s="245">
        <v>11.721</v>
      </c>
      <c r="J8" s="245">
        <v>11.731999999999999</v>
      </c>
      <c r="K8" s="252">
        <v>11.725666666666667</v>
      </c>
      <c r="L8" s="95"/>
      <c r="M8" s="307">
        <v>14.388453599454111</v>
      </c>
      <c r="N8" s="308">
        <v>13.619198020646701</v>
      </c>
      <c r="O8" s="308">
        <v>16.20800204568701</v>
      </c>
      <c r="P8" s="311">
        <v>14.738551221929276</v>
      </c>
      <c r="Q8" s="95"/>
      <c r="R8" s="96">
        <f t="shared" ref="R8:R63" si="0">IF(ISNUMBER(P8),P8/$O$66,"")</f>
        <v>0.40647221548524587</v>
      </c>
      <c r="S8" s="96">
        <f t="shared" ref="S8:S64" si="1">IF(ISNUMBER(R8),IF(R8&lt;0.5,1,0) + IF(R8&gt;1.5,1,0),"")</f>
        <v>1</v>
      </c>
      <c r="AJ8" s="303"/>
      <c r="AK8" s="303"/>
      <c r="AL8" s="303"/>
      <c r="AM8" s="303"/>
      <c r="AN8" s="303"/>
      <c r="AO8" s="303"/>
      <c r="AP8" s="303"/>
      <c r="AQ8" s="303"/>
      <c r="AR8" s="303"/>
    </row>
    <row r="9" spans="1:45" ht="15" x14ac:dyDescent="0.25">
      <c r="A9" s="329" t="s">
        <v>134</v>
      </c>
      <c r="B9" t="s">
        <v>134</v>
      </c>
      <c r="C9" s="232">
        <v>135.74091000000001</v>
      </c>
      <c r="D9" s="234">
        <v>137.30770999999999</v>
      </c>
      <c r="E9" s="234">
        <v>138.27544</v>
      </c>
      <c r="F9" s="236">
        <v>137.10802000000001</v>
      </c>
      <c r="G9" s="95"/>
      <c r="H9" s="243">
        <v>1.637</v>
      </c>
      <c r="I9" s="245">
        <v>1.6359999999999999</v>
      </c>
      <c r="J9" s="245">
        <v>1.629</v>
      </c>
      <c r="K9" s="252">
        <v>1.6339999999999997</v>
      </c>
      <c r="L9" s="95"/>
      <c r="M9" s="307">
        <v>82.920531459987785</v>
      </c>
      <c r="N9" s="308">
        <v>83.928918092909527</v>
      </c>
      <c r="O9" s="308">
        <v>84.883634131368936</v>
      </c>
      <c r="P9" s="311">
        <v>83.911027894755421</v>
      </c>
      <c r="Q9" s="95"/>
      <c r="R9" s="96">
        <f t="shared" si="0"/>
        <v>2.3141692082514491</v>
      </c>
      <c r="S9" s="96">
        <f t="shared" si="1"/>
        <v>1</v>
      </c>
      <c r="AJ9" s="303"/>
      <c r="AK9" s="303"/>
      <c r="AL9" s="303"/>
      <c r="AM9" s="303"/>
      <c r="AN9" s="303"/>
      <c r="AO9" s="303"/>
      <c r="AP9" s="303"/>
      <c r="AQ9" s="303"/>
      <c r="AR9" s="303"/>
    </row>
    <row r="10" spans="1:45" ht="15" x14ac:dyDescent="0.25">
      <c r="A10" s="329" t="s">
        <v>135</v>
      </c>
      <c r="B10" t="s">
        <v>245</v>
      </c>
      <c r="C10" s="232">
        <v>1016.77473</v>
      </c>
      <c r="D10" s="234">
        <v>1024.0160000000001</v>
      </c>
      <c r="E10" s="234">
        <v>962.57</v>
      </c>
      <c r="F10" s="236">
        <v>1001.1202433333334</v>
      </c>
      <c r="G10" s="95"/>
      <c r="H10" s="243">
        <v>36.585000000000001</v>
      </c>
      <c r="I10" s="245">
        <v>36.691000000000003</v>
      </c>
      <c r="J10" s="245">
        <v>36.743000000000002</v>
      </c>
      <c r="K10" s="252">
        <v>36.673000000000002</v>
      </c>
      <c r="L10" s="95"/>
      <c r="M10" s="307">
        <v>27.79212054120541</v>
      </c>
      <c r="N10" s="308">
        <v>27.909187539178546</v>
      </c>
      <c r="O10" s="308">
        <v>26.19737092779577</v>
      </c>
      <c r="P10" s="311">
        <v>27.299559669393243</v>
      </c>
      <c r="Q10" s="95"/>
      <c r="R10" s="96">
        <f t="shared" si="0"/>
        <v>0.75289031693153108</v>
      </c>
      <c r="S10" s="96">
        <f t="shared" si="1"/>
        <v>0</v>
      </c>
      <c r="AJ10" s="303"/>
      <c r="AK10" s="303"/>
      <c r="AL10" s="303"/>
      <c r="AM10" s="303"/>
      <c r="AN10" s="303"/>
      <c r="AO10" s="303"/>
      <c r="AP10" s="303"/>
      <c r="AQ10" s="303"/>
      <c r="AR10" s="303"/>
    </row>
    <row r="11" spans="1:45" ht="15" x14ac:dyDescent="0.25">
      <c r="A11" s="329" t="s">
        <v>136</v>
      </c>
      <c r="B11" t="s">
        <v>136</v>
      </c>
      <c r="C11" s="232">
        <v>972.26109999999994</v>
      </c>
      <c r="D11" s="234">
        <v>959.90316000000007</v>
      </c>
      <c r="E11" s="234">
        <v>1004.51284</v>
      </c>
      <c r="F11" s="236">
        <v>978.89236666666659</v>
      </c>
      <c r="G11" s="95"/>
      <c r="H11" s="243">
        <v>39.622999999999998</v>
      </c>
      <c r="I11" s="245">
        <v>39.905000000000001</v>
      </c>
      <c r="J11" s="245">
        <v>40.125</v>
      </c>
      <c r="K11" s="252">
        <v>39.884333333333331</v>
      </c>
      <c r="L11" s="95"/>
      <c r="M11" s="307">
        <v>24.537796229462685</v>
      </c>
      <c r="N11" s="308">
        <v>24.054708933717581</v>
      </c>
      <c r="O11" s="308">
        <v>25.034587912772587</v>
      </c>
      <c r="P11" s="311">
        <v>24.542364358650946</v>
      </c>
      <c r="Q11" s="95"/>
      <c r="R11" s="96">
        <f t="shared" si="0"/>
        <v>0.67685005560547595</v>
      </c>
      <c r="S11" s="96">
        <f t="shared" si="1"/>
        <v>0</v>
      </c>
      <c r="AJ11" s="303"/>
      <c r="AK11" s="303"/>
      <c r="AL11" s="303"/>
      <c r="AM11" s="303"/>
      <c r="AN11" s="303"/>
      <c r="AO11" s="303"/>
      <c r="AP11" s="303"/>
      <c r="AQ11" s="303"/>
      <c r="AR11" s="303"/>
    </row>
    <row r="12" spans="1:45" ht="15" x14ac:dyDescent="0.25">
      <c r="A12" s="329" t="s">
        <v>137</v>
      </c>
      <c r="B12" t="s">
        <v>137</v>
      </c>
      <c r="C12" s="232">
        <v>846.30815000000007</v>
      </c>
      <c r="D12" s="234">
        <v>798.72579000000007</v>
      </c>
      <c r="E12" s="234">
        <v>812.86891000000003</v>
      </c>
      <c r="F12" s="236">
        <v>819.30095000000017</v>
      </c>
      <c r="G12" s="95"/>
      <c r="H12" s="243">
        <v>67.122</v>
      </c>
      <c r="I12" s="245">
        <v>67.94</v>
      </c>
      <c r="J12" s="245">
        <v>68.204999999999998</v>
      </c>
      <c r="K12" s="252">
        <v>67.75566666666667</v>
      </c>
      <c r="L12" s="95"/>
      <c r="M12" s="307">
        <v>12.608506152975181</v>
      </c>
      <c r="N12" s="308">
        <v>11.756340741831028</v>
      </c>
      <c r="O12" s="308">
        <v>11.918025218092517</v>
      </c>
      <c r="P12" s="311">
        <v>12.094290704299576</v>
      </c>
      <c r="Q12" s="95"/>
      <c r="R12" s="96">
        <f t="shared" si="0"/>
        <v>0.33354656528145238</v>
      </c>
      <c r="S12" s="96">
        <f t="shared" si="1"/>
        <v>1</v>
      </c>
      <c r="AJ12" s="303"/>
      <c r="AK12" s="303"/>
      <c r="AL12" s="303"/>
      <c r="AM12" s="303"/>
      <c r="AN12" s="303"/>
      <c r="AO12" s="303"/>
      <c r="AP12" s="303"/>
      <c r="AQ12" s="303"/>
      <c r="AR12" s="303"/>
    </row>
    <row r="13" spans="1:45" ht="15" x14ac:dyDescent="0.25">
      <c r="A13" s="329" t="s">
        <v>138</v>
      </c>
      <c r="B13" t="s">
        <v>138</v>
      </c>
      <c r="C13" s="232">
        <v>440.53735</v>
      </c>
      <c r="D13" s="234">
        <v>473.92596999999995</v>
      </c>
      <c r="E13" s="234">
        <v>423.35282000000001</v>
      </c>
      <c r="F13" s="236">
        <v>445.93871333333328</v>
      </c>
      <c r="G13" s="95"/>
      <c r="H13" s="243">
        <v>29.056999999999999</v>
      </c>
      <c r="I13" s="245">
        <v>29.245999999999999</v>
      </c>
      <c r="J13" s="245">
        <v>29.456</v>
      </c>
      <c r="K13" s="252">
        <v>29.253</v>
      </c>
      <c r="L13" s="95"/>
      <c r="M13" s="307">
        <v>15.161143614275391</v>
      </c>
      <c r="N13" s="308">
        <v>16.204813307802777</v>
      </c>
      <c r="O13" s="308">
        <v>14.372379820749593</v>
      </c>
      <c r="P13" s="311">
        <v>15.246112247609254</v>
      </c>
      <c r="Q13" s="95"/>
      <c r="R13" s="96">
        <f t="shared" si="0"/>
        <v>0.42047016219625905</v>
      </c>
      <c r="S13" s="96">
        <f t="shared" si="1"/>
        <v>1</v>
      </c>
      <c r="AJ13" s="303"/>
      <c r="AK13" s="303"/>
      <c r="AL13" s="303"/>
      <c r="AM13" s="303"/>
      <c r="AN13" s="303"/>
      <c r="AO13" s="303"/>
      <c r="AP13" s="303"/>
      <c r="AQ13" s="303"/>
      <c r="AR13" s="303"/>
    </row>
    <row r="14" spans="1:45" ht="15" x14ac:dyDescent="0.25">
      <c r="A14" s="329" t="s">
        <v>139</v>
      </c>
      <c r="B14" t="s">
        <v>139</v>
      </c>
      <c r="C14" s="232">
        <v>249.54717000000002</v>
      </c>
      <c r="D14" s="234">
        <v>234.58170000000001</v>
      </c>
      <c r="E14" s="234">
        <v>263.94415000000004</v>
      </c>
      <c r="F14" s="236">
        <v>249.35767333333334</v>
      </c>
      <c r="G14" s="95"/>
      <c r="H14" s="243">
        <v>6.9160000000000004</v>
      </c>
      <c r="I14" s="245">
        <v>7.0220000000000002</v>
      </c>
      <c r="J14" s="245">
        <v>7.1559999999999997</v>
      </c>
      <c r="K14" s="252">
        <v>7.0313333333333334</v>
      </c>
      <c r="L14" s="95"/>
      <c r="M14" s="307">
        <v>36.082586755349915</v>
      </c>
      <c r="N14" s="308">
        <v>33.406679008829393</v>
      </c>
      <c r="O14" s="308">
        <v>36.884313862493016</v>
      </c>
      <c r="P14" s="311">
        <v>35.457859875557439</v>
      </c>
      <c r="Q14" s="95"/>
      <c r="R14" s="96">
        <f t="shared" si="0"/>
        <v>0.97788681146209855</v>
      </c>
      <c r="S14" s="96">
        <f t="shared" si="1"/>
        <v>0</v>
      </c>
      <c r="AJ14" s="303"/>
      <c r="AK14" s="303"/>
      <c r="AL14" s="303"/>
      <c r="AM14" s="303"/>
      <c r="AN14" s="303"/>
      <c r="AO14" s="303"/>
      <c r="AP14" s="303"/>
      <c r="AQ14" s="303"/>
      <c r="AR14" s="303"/>
    </row>
    <row r="15" spans="1:45" ht="15" x14ac:dyDescent="0.25">
      <c r="A15" s="329" t="s">
        <v>140</v>
      </c>
      <c r="B15" t="s">
        <v>140</v>
      </c>
      <c r="C15" s="232">
        <v>80.401110000000003</v>
      </c>
      <c r="D15" s="234">
        <v>71.976979999999998</v>
      </c>
      <c r="E15" s="234">
        <v>81.433350000000004</v>
      </c>
      <c r="F15" s="236">
        <v>77.937146666666663</v>
      </c>
      <c r="G15" s="95"/>
      <c r="H15" s="243">
        <v>1.2410000000000001</v>
      </c>
      <c r="I15" s="245">
        <v>1.208</v>
      </c>
      <c r="J15" s="245">
        <v>1.222</v>
      </c>
      <c r="K15" s="252">
        <v>1.2236666666666667</v>
      </c>
      <c r="L15" s="95"/>
      <c r="M15" s="307">
        <v>64.787356970185328</v>
      </c>
      <c r="N15" s="308">
        <v>59.583592715231788</v>
      </c>
      <c r="O15" s="308">
        <v>66.63940261865794</v>
      </c>
      <c r="P15" s="311">
        <v>63.67011743469169</v>
      </c>
      <c r="Q15" s="95"/>
      <c r="R15" s="96">
        <f t="shared" si="0"/>
        <v>1.7559482817672225</v>
      </c>
      <c r="S15" s="96">
        <f t="shared" si="1"/>
        <v>1</v>
      </c>
      <c r="AJ15" s="303"/>
      <c r="AK15" s="303"/>
      <c r="AL15" s="303"/>
      <c r="AM15" s="303"/>
      <c r="AN15" s="303"/>
      <c r="AO15" s="303"/>
      <c r="AP15" s="303"/>
      <c r="AQ15" s="303"/>
      <c r="AR15" s="303"/>
    </row>
    <row r="16" spans="1:45" ht="15" x14ac:dyDescent="0.25">
      <c r="A16" s="329" t="s">
        <v>141</v>
      </c>
      <c r="B16" t="s">
        <v>141</v>
      </c>
      <c r="C16" s="232">
        <v>181.30843999999999</v>
      </c>
      <c r="D16" s="234">
        <v>190.01041000000001</v>
      </c>
      <c r="E16" s="234">
        <v>205.33568</v>
      </c>
      <c r="F16" s="236">
        <v>192.21817666666666</v>
      </c>
      <c r="G16" s="95"/>
      <c r="H16" s="243">
        <v>2.242</v>
      </c>
      <c r="I16" s="245">
        <v>2.3050000000000002</v>
      </c>
      <c r="J16" s="245">
        <v>2.3660000000000001</v>
      </c>
      <c r="K16" s="252">
        <v>2.3043333333333336</v>
      </c>
      <c r="L16" s="95"/>
      <c r="M16" s="307">
        <v>80.869063336306866</v>
      </c>
      <c r="N16" s="308">
        <v>82.434017353579179</v>
      </c>
      <c r="O16" s="308">
        <v>86.78600169061707</v>
      </c>
      <c r="P16" s="311">
        <v>83.3630274601677</v>
      </c>
      <c r="Q16" s="95"/>
      <c r="R16" s="96">
        <f t="shared" si="0"/>
        <v>2.2990559893617712</v>
      </c>
      <c r="S16" s="96">
        <f t="shared" si="1"/>
        <v>1</v>
      </c>
      <c r="AJ16" s="303"/>
      <c r="AK16" s="303"/>
      <c r="AL16" s="303"/>
      <c r="AM16" s="303"/>
      <c r="AN16" s="303"/>
      <c r="AO16" s="303"/>
      <c r="AP16" s="303"/>
      <c r="AQ16" s="303"/>
      <c r="AR16" s="303"/>
    </row>
    <row r="17" spans="1:44" ht="15" x14ac:dyDescent="0.25">
      <c r="A17" s="329" t="s">
        <v>142</v>
      </c>
      <c r="B17" t="s">
        <v>142</v>
      </c>
      <c r="C17" s="232">
        <v>247.43875</v>
      </c>
      <c r="D17" s="234">
        <v>395.63150999999999</v>
      </c>
      <c r="E17" s="234">
        <v>285.25763000000001</v>
      </c>
      <c r="F17" s="236">
        <v>309.44263000000001</v>
      </c>
      <c r="G17" s="95"/>
      <c r="H17" s="243">
        <v>12.345000000000001</v>
      </c>
      <c r="I17" s="245">
        <v>12.384</v>
      </c>
      <c r="J17" s="245">
        <v>12.478999999999999</v>
      </c>
      <c r="K17" s="252">
        <v>12.402666666666667</v>
      </c>
      <c r="L17" s="95"/>
      <c r="M17" s="307">
        <v>20.043641150263262</v>
      </c>
      <c r="N17" s="308">
        <v>31.946988856589147</v>
      </c>
      <c r="O17" s="308">
        <v>22.859013542751825</v>
      </c>
      <c r="P17" s="311">
        <v>24.949881183201413</v>
      </c>
      <c r="Q17" s="95"/>
      <c r="R17" s="96">
        <f t="shared" si="0"/>
        <v>0.6880888988288234</v>
      </c>
      <c r="S17" s="96">
        <f t="shared" si="1"/>
        <v>0</v>
      </c>
      <c r="AJ17" s="303"/>
      <c r="AK17" s="303"/>
      <c r="AL17" s="303"/>
      <c r="AM17" s="303"/>
      <c r="AN17" s="303"/>
      <c r="AO17" s="303"/>
      <c r="AP17" s="303"/>
      <c r="AQ17" s="303"/>
      <c r="AR17" s="303"/>
    </row>
    <row r="18" spans="1:44" ht="15" x14ac:dyDescent="0.25">
      <c r="A18" s="329" t="s">
        <v>143</v>
      </c>
      <c r="B18" t="s">
        <v>143</v>
      </c>
      <c r="C18" s="232">
        <v>4997.1604500000003</v>
      </c>
      <c r="D18" s="234">
        <v>4734.9040300000006</v>
      </c>
      <c r="E18" s="234">
        <v>3650.0416399999999</v>
      </c>
      <c r="F18" s="236">
        <v>4460.7020400000001</v>
      </c>
      <c r="G18" s="95"/>
      <c r="H18" s="243">
        <v>162.95500000000001</v>
      </c>
      <c r="I18" s="245">
        <v>164.732</v>
      </c>
      <c r="J18" s="245">
        <v>167.65299999999999</v>
      </c>
      <c r="K18" s="252">
        <v>165.11333333333334</v>
      </c>
      <c r="L18" s="95"/>
      <c r="M18" s="307">
        <v>30.665892117455741</v>
      </c>
      <c r="N18" s="308">
        <v>28.743073780443389</v>
      </c>
      <c r="O18" s="308">
        <v>21.771406655413266</v>
      </c>
      <c r="P18" s="311">
        <v>27.060124184437466</v>
      </c>
      <c r="Q18" s="95"/>
      <c r="R18" s="96">
        <f t="shared" si="0"/>
        <v>0.74628696287248686</v>
      </c>
      <c r="S18" s="96">
        <f t="shared" si="1"/>
        <v>0</v>
      </c>
      <c r="AJ18" s="303"/>
      <c r="AK18" s="303"/>
      <c r="AL18" s="303"/>
      <c r="AM18" s="303"/>
      <c r="AN18" s="303"/>
      <c r="AO18" s="303"/>
      <c r="AP18" s="303"/>
      <c r="AQ18" s="303"/>
      <c r="AR18" s="303"/>
    </row>
    <row r="19" spans="1:44" ht="15" x14ac:dyDescent="0.25">
      <c r="A19" s="329" t="s">
        <v>196</v>
      </c>
      <c r="B19" t="s">
        <v>246</v>
      </c>
      <c r="C19" s="232">
        <v>1347.17346</v>
      </c>
      <c r="D19" s="234">
        <v>1324.4837</v>
      </c>
      <c r="E19" s="234">
        <v>1643.6144399999998</v>
      </c>
      <c r="F19" s="236">
        <v>1438.4238666666668</v>
      </c>
      <c r="G19" s="95"/>
      <c r="H19" s="243">
        <v>64.725999999999999</v>
      </c>
      <c r="I19" s="245">
        <v>65.403999999999996</v>
      </c>
      <c r="J19" s="245">
        <v>66.528999999999996</v>
      </c>
      <c r="K19" s="252">
        <v>65.552999999999997</v>
      </c>
      <c r="L19" s="95"/>
      <c r="M19" s="307">
        <v>20.81348237184439</v>
      </c>
      <c r="N19" s="308">
        <v>20.250805761115529</v>
      </c>
      <c r="O19" s="308">
        <v>24.705232905950787</v>
      </c>
      <c r="P19" s="311">
        <v>21.923173679636903</v>
      </c>
      <c r="Q19" s="95"/>
      <c r="R19" s="96">
        <f t="shared" si="0"/>
        <v>0.60461580258791348</v>
      </c>
      <c r="S19" s="96">
        <f t="shared" si="1"/>
        <v>0</v>
      </c>
      <c r="AJ19" s="303"/>
      <c r="AK19" s="303"/>
      <c r="AL19" s="303"/>
      <c r="AM19" s="303"/>
      <c r="AN19" s="303"/>
      <c r="AO19" s="303"/>
      <c r="AP19" s="303"/>
      <c r="AQ19" s="303"/>
      <c r="AR19" s="303"/>
    </row>
    <row r="20" spans="1:44" ht="15" x14ac:dyDescent="0.25">
      <c r="A20" s="329" t="s">
        <v>144</v>
      </c>
      <c r="B20" t="s">
        <v>144</v>
      </c>
      <c r="C20" s="232">
        <v>2160.3485900000001</v>
      </c>
      <c r="D20" s="234">
        <v>2348.6212400000004</v>
      </c>
      <c r="E20" s="234">
        <v>2056.9123399999999</v>
      </c>
      <c r="F20" s="236">
        <v>2188.6273900000001</v>
      </c>
      <c r="G20" s="95"/>
      <c r="H20" s="243">
        <v>58.661999999999999</v>
      </c>
      <c r="I20" s="245">
        <v>59.186999999999998</v>
      </c>
      <c r="J20" s="245">
        <v>59.811</v>
      </c>
      <c r="K20" s="252">
        <v>59.22</v>
      </c>
      <c r="L20" s="95"/>
      <c r="M20" s="307">
        <v>36.827053117861652</v>
      </c>
      <c r="N20" s="308">
        <v>39.681369895416232</v>
      </c>
      <c r="O20" s="308">
        <v>34.390201467957397</v>
      </c>
      <c r="P20" s="311">
        <v>36.96620816041176</v>
      </c>
      <c r="Q20" s="95"/>
      <c r="R20" s="96">
        <f t="shared" si="0"/>
        <v>1.0194853145874181</v>
      </c>
      <c r="S20" s="96">
        <f t="shared" si="1"/>
        <v>0</v>
      </c>
      <c r="AJ20" s="303"/>
      <c r="AK20" s="303"/>
      <c r="AL20" s="303"/>
      <c r="AM20" s="303"/>
      <c r="AN20" s="303"/>
      <c r="AO20" s="303"/>
      <c r="AP20" s="303"/>
      <c r="AQ20" s="303"/>
      <c r="AR20" s="303"/>
    </row>
    <row r="21" spans="1:44" ht="15" x14ac:dyDescent="0.25">
      <c r="A21" s="329" t="s">
        <v>197</v>
      </c>
      <c r="B21" t="s">
        <v>197</v>
      </c>
      <c r="C21" s="232">
        <v>1389.7735400000001</v>
      </c>
      <c r="D21" s="234">
        <v>1457.17445</v>
      </c>
      <c r="E21" s="234">
        <v>1457.2251699999999</v>
      </c>
      <c r="F21" s="236">
        <v>1434.7243866666668</v>
      </c>
      <c r="G21" s="95"/>
      <c r="H21" s="243">
        <v>88.421999999999997</v>
      </c>
      <c r="I21" s="245">
        <v>88.977999999999994</v>
      </c>
      <c r="J21" s="245">
        <v>89.561000000000007</v>
      </c>
      <c r="K21" s="252">
        <v>88.987000000000009</v>
      </c>
      <c r="L21" s="95"/>
      <c r="M21" s="307">
        <v>15.717508538598993</v>
      </c>
      <c r="N21" s="308">
        <v>16.376794825687249</v>
      </c>
      <c r="O21" s="308">
        <v>16.270755909380195</v>
      </c>
      <c r="P21" s="311">
        <v>16.121686424555477</v>
      </c>
      <c r="Q21" s="95"/>
      <c r="R21" s="96">
        <f t="shared" si="0"/>
        <v>0.44461748645941113</v>
      </c>
      <c r="S21" s="96">
        <f t="shared" si="1"/>
        <v>1</v>
      </c>
      <c r="AJ21" s="303"/>
      <c r="AK21" s="303"/>
      <c r="AL21" s="303"/>
      <c r="AM21" s="303"/>
      <c r="AN21" s="303"/>
      <c r="AO21" s="303"/>
      <c r="AP21" s="303"/>
      <c r="AQ21" s="303"/>
      <c r="AR21" s="303"/>
    </row>
    <row r="22" spans="1:44" ht="15" x14ac:dyDescent="0.25">
      <c r="A22" s="329" t="s">
        <v>145</v>
      </c>
      <c r="B22" t="s">
        <v>145</v>
      </c>
      <c r="C22" s="232">
        <v>1221.1205400000001</v>
      </c>
      <c r="D22" s="234">
        <v>1224.45561</v>
      </c>
      <c r="E22" s="234">
        <v>1381.6329800000001</v>
      </c>
      <c r="F22" s="236">
        <v>1275.7363766666667</v>
      </c>
      <c r="G22" s="95"/>
      <c r="H22" s="243">
        <v>22.829000000000001</v>
      </c>
      <c r="I22" s="245">
        <v>23.111000000000001</v>
      </c>
      <c r="J22" s="245">
        <v>23.384</v>
      </c>
      <c r="K22" s="252">
        <v>23.108000000000001</v>
      </c>
      <c r="L22" s="95"/>
      <c r="M22" s="307">
        <v>53.489883043497308</v>
      </c>
      <c r="N22" s="308">
        <v>52.981507074553242</v>
      </c>
      <c r="O22" s="308">
        <v>59.084544132740341</v>
      </c>
      <c r="P22" s="311">
        <v>55.185311416930297</v>
      </c>
      <c r="Q22" s="95"/>
      <c r="R22" s="96">
        <f t="shared" si="0"/>
        <v>1.5219471341598143</v>
      </c>
      <c r="S22" s="96">
        <f t="shared" si="1"/>
        <v>1</v>
      </c>
      <c r="AJ22" s="303"/>
      <c r="AK22" s="303"/>
      <c r="AL22" s="303"/>
      <c r="AM22" s="303"/>
      <c r="AN22" s="303"/>
      <c r="AO22" s="303"/>
      <c r="AP22" s="303"/>
      <c r="AQ22" s="303"/>
      <c r="AR22" s="303"/>
    </row>
    <row r="23" spans="1:44" ht="15" x14ac:dyDescent="0.25">
      <c r="A23" s="329" t="s">
        <v>146</v>
      </c>
      <c r="B23" t="s">
        <v>247</v>
      </c>
      <c r="C23" s="232">
        <v>183.80578</v>
      </c>
      <c r="D23" s="234">
        <v>187.75048000000001</v>
      </c>
      <c r="E23" s="234">
        <v>186.96563</v>
      </c>
      <c r="F23" s="236">
        <v>186.17396333333332</v>
      </c>
      <c r="G23" s="95"/>
      <c r="H23" s="243">
        <v>3.2879999999999998</v>
      </c>
      <c r="I23" s="245">
        <v>3.3029999999999999</v>
      </c>
      <c r="J23" s="245">
        <v>3.3090000000000002</v>
      </c>
      <c r="K23" s="252">
        <v>3.2999999999999994</v>
      </c>
      <c r="L23" s="95"/>
      <c r="M23" s="307">
        <v>55.902001216545017</v>
      </c>
      <c r="N23" s="308">
        <v>56.842409930366337</v>
      </c>
      <c r="O23" s="308">
        <v>56.502154729525536</v>
      </c>
      <c r="P23" s="311">
        <v>56.415521958812292</v>
      </c>
      <c r="Q23" s="95"/>
      <c r="R23" s="96">
        <f t="shared" si="0"/>
        <v>1.5558749196621007</v>
      </c>
      <c r="S23" s="96">
        <f t="shared" si="1"/>
        <v>1</v>
      </c>
      <c r="AJ23" s="303"/>
      <c r="AK23" s="303"/>
      <c r="AL23" s="303"/>
      <c r="AM23" s="303"/>
      <c r="AN23" s="303"/>
      <c r="AO23" s="303"/>
      <c r="AP23" s="303"/>
      <c r="AQ23" s="303"/>
      <c r="AR23" s="303"/>
    </row>
    <row r="24" spans="1:44" ht="15" x14ac:dyDescent="0.25">
      <c r="A24" s="329" t="s">
        <v>147</v>
      </c>
      <c r="B24" t="s">
        <v>147</v>
      </c>
      <c r="C24" s="232">
        <v>597.99050999999997</v>
      </c>
      <c r="D24" s="234">
        <v>707.14210000000003</v>
      </c>
      <c r="E24" s="234">
        <v>695.22339999999997</v>
      </c>
      <c r="F24" s="236">
        <v>666.78533666666669</v>
      </c>
      <c r="G24" s="95"/>
      <c r="H24" s="243">
        <v>29.756</v>
      </c>
      <c r="I24" s="245">
        <v>30.015999999999998</v>
      </c>
      <c r="J24" s="245">
        <v>30.396999999999998</v>
      </c>
      <c r="K24" s="252">
        <v>30.056333333333331</v>
      </c>
      <c r="L24" s="95"/>
      <c r="M24" s="307">
        <v>20.096468275305821</v>
      </c>
      <c r="N24" s="308">
        <v>23.558838619402987</v>
      </c>
      <c r="O24" s="308">
        <v>22.871447840247392</v>
      </c>
      <c r="P24" s="311">
        <v>22.175584911652066</v>
      </c>
      <c r="Q24" s="95"/>
      <c r="R24" s="96">
        <f t="shared" si="0"/>
        <v>0.61157701276017984</v>
      </c>
      <c r="S24" s="96">
        <f t="shared" si="1"/>
        <v>0</v>
      </c>
      <c r="AJ24" s="303"/>
      <c r="AK24" s="303"/>
      <c r="AL24" s="303"/>
      <c r="AM24" s="303"/>
      <c r="AN24" s="303"/>
      <c r="AO24" s="303"/>
      <c r="AP24" s="303"/>
      <c r="AQ24" s="303"/>
      <c r="AR24" s="303"/>
    </row>
    <row r="25" spans="1:44" ht="15" x14ac:dyDescent="0.25">
      <c r="A25" s="329" t="s">
        <v>148</v>
      </c>
      <c r="B25" t="s">
        <v>148</v>
      </c>
      <c r="C25" s="232">
        <v>577.06805000000008</v>
      </c>
      <c r="D25" s="234">
        <v>568.05568999999991</v>
      </c>
      <c r="E25" s="234">
        <v>598.94918000000007</v>
      </c>
      <c r="F25" s="236">
        <v>581.35764000000006</v>
      </c>
      <c r="G25" s="95"/>
      <c r="H25" s="243">
        <v>21.108000000000001</v>
      </c>
      <c r="I25" s="245">
        <v>21.369</v>
      </c>
      <c r="J25" s="245">
        <v>21.382000000000001</v>
      </c>
      <c r="K25" s="252">
        <v>21.286333333333335</v>
      </c>
      <c r="L25" s="95"/>
      <c r="M25" s="307">
        <v>27.33883124881562</v>
      </c>
      <c r="N25" s="308">
        <v>26.583166736861806</v>
      </c>
      <c r="O25" s="308">
        <v>28.011840800673465</v>
      </c>
      <c r="P25" s="311">
        <v>27.311279595450298</v>
      </c>
      <c r="Q25" s="95"/>
      <c r="R25" s="96">
        <f t="shared" si="0"/>
        <v>0.75321353895233911</v>
      </c>
      <c r="S25" s="96">
        <f t="shared" si="1"/>
        <v>0</v>
      </c>
      <c r="AJ25" s="303"/>
      <c r="AK25" s="303"/>
      <c r="AL25" s="303"/>
      <c r="AM25" s="303"/>
      <c r="AN25" s="303"/>
      <c r="AO25" s="303"/>
      <c r="AP25" s="303"/>
      <c r="AQ25" s="303"/>
      <c r="AR25" s="303"/>
    </row>
    <row r="26" spans="1:44" ht="15" x14ac:dyDescent="0.25">
      <c r="A26" s="329" t="s">
        <v>149</v>
      </c>
      <c r="B26" t="s">
        <v>149</v>
      </c>
      <c r="C26" s="232">
        <v>191.81323</v>
      </c>
      <c r="D26" s="234">
        <v>183.22807</v>
      </c>
      <c r="E26" s="234">
        <v>166.90164999999999</v>
      </c>
      <c r="F26" s="236">
        <v>180.64765</v>
      </c>
      <c r="G26" s="95"/>
      <c r="H26" s="243">
        <v>3.7480000000000002</v>
      </c>
      <c r="I26" s="245">
        <v>3.7450000000000001</v>
      </c>
      <c r="J26" s="245">
        <v>3.7730000000000001</v>
      </c>
      <c r="K26" s="252">
        <v>3.7553333333333332</v>
      </c>
      <c r="L26" s="95"/>
      <c r="M26" s="307">
        <v>51.177489327641403</v>
      </c>
      <c r="N26" s="308">
        <v>48.926053404539388</v>
      </c>
      <c r="O26" s="308">
        <v>44.235793798038692</v>
      </c>
      <c r="P26" s="311">
        <v>48.113112176739826</v>
      </c>
      <c r="Q26" s="95"/>
      <c r="R26" s="96">
        <f t="shared" si="0"/>
        <v>1.3269040495155013</v>
      </c>
      <c r="S26" s="96">
        <f t="shared" si="1"/>
        <v>0</v>
      </c>
      <c r="AJ26" s="303"/>
      <c r="AK26" s="303"/>
      <c r="AL26" s="303"/>
      <c r="AM26" s="303"/>
      <c r="AN26" s="303"/>
      <c r="AO26" s="303"/>
      <c r="AP26" s="303"/>
      <c r="AQ26" s="303"/>
      <c r="AR26" s="303"/>
    </row>
    <row r="27" spans="1:44" ht="15" x14ac:dyDescent="0.25">
      <c r="A27" s="329" t="s">
        <v>150</v>
      </c>
      <c r="B27" t="s">
        <v>150</v>
      </c>
      <c r="C27" s="232">
        <v>1496.1473500000002</v>
      </c>
      <c r="D27" s="234">
        <v>1993.95947</v>
      </c>
      <c r="E27" s="234">
        <v>1560.1244299999998</v>
      </c>
      <c r="F27" s="236">
        <v>1683.4104166666666</v>
      </c>
      <c r="G27" s="95"/>
      <c r="H27" s="243">
        <v>47.427</v>
      </c>
      <c r="I27" s="245">
        <v>47.625999999999998</v>
      </c>
      <c r="J27" s="245">
        <v>47.725000000000001</v>
      </c>
      <c r="K27" s="252">
        <v>47.592666666666666</v>
      </c>
      <c r="L27" s="95"/>
      <c r="M27" s="307">
        <v>31.54632066122673</v>
      </c>
      <c r="N27" s="308">
        <v>41.867036282702728</v>
      </c>
      <c r="O27" s="308">
        <v>32.689878051335775</v>
      </c>
      <c r="P27" s="311">
        <v>35.367744998421749</v>
      </c>
      <c r="Q27" s="95"/>
      <c r="R27" s="96">
        <f t="shared" si="0"/>
        <v>0.9754015472589912</v>
      </c>
      <c r="S27" s="96">
        <f t="shared" si="1"/>
        <v>0</v>
      </c>
      <c r="AJ27" s="303"/>
      <c r="AK27" s="303"/>
      <c r="AL27" s="303"/>
      <c r="AM27" s="303"/>
      <c r="AN27" s="303"/>
      <c r="AO27" s="303"/>
      <c r="AP27" s="303"/>
      <c r="AQ27" s="303"/>
      <c r="AR27" s="303"/>
    </row>
    <row r="28" spans="1:44" ht="15" x14ac:dyDescent="0.25">
      <c r="A28" s="329" t="s">
        <v>151</v>
      </c>
      <c r="B28" t="s">
        <v>151</v>
      </c>
      <c r="C28" s="232">
        <v>465.68489</v>
      </c>
      <c r="D28" s="234">
        <v>459.27017999999998</v>
      </c>
      <c r="E28" s="234">
        <v>423.45197999999999</v>
      </c>
      <c r="F28" s="236">
        <v>449.46901666666668</v>
      </c>
      <c r="G28" s="95"/>
      <c r="H28" s="243">
        <v>11.353999999999999</v>
      </c>
      <c r="I28" s="245">
        <v>11.552</v>
      </c>
      <c r="J28" s="245">
        <v>11.632</v>
      </c>
      <c r="K28" s="252">
        <v>11.512666666666666</v>
      </c>
      <c r="L28" s="95"/>
      <c r="M28" s="307">
        <v>41.01505108331866</v>
      </c>
      <c r="N28" s="308">
        <v>39.756767659279781</v>
      </c>
      <c r="O28" s="308">
        <v>36.404056052269603</v>
      </c>
      <c r="P28" s="311">
        <v>39.058624931622681</v>
      </c>
      <c r="Q28" s="95"/>
      <c r="R28" s="96">
        <f t="shared" si="0"/>
        <v>1.0771917518013505</v>
      </c>
      <c r="S28" s="96">
        <f t="shared" si="1"/>
        <v>0</v>
      </c>
      <c r="AJ28" s="303"/>
      <c r="AK28" s="303"/>
      <c r="AL28" s="303"/>
      <c r="AM28" s="303"/>
      <c r="AN28" s="303"/>
      <c r="AO28" s="303"/>
      <c r="AP28" s="303"/>
      <c r="AQ28" s="303"/>
      <c r="AR28" s="303"/>
    </row>
    <row r="29" spans="1:44" ht="15" x14ac:dyDescent="0.25">
      <c r="A29" s="329" t="s">
        <v>152</v>
      </c>
      <c r="B29" t="s">
        <v>152</v>
      </c>
      <c r="C29" s="232">
        <v>407.46821999999997</v>
      </c>
      <c r="D29" s="234">
        <v>391.28485999999998</v>
      </c>
      <c r="E29" s="234">
        <v>389.03098999999997</v>
      </c>
      <c r="F29" s="236">
        <v>395.92802333333333</v>
      </c>
      <c r="G29" s="95"/>
      <c r="H29" s="243">
        <v>22.195</v>
      </c>
      <c r="I29" s="245">
        <v>22.442</v>
      </c>
      <c r="J29" s="245">
        <v>22.527999999999999</v>
      </c>
      <c r="K29" s="252">
        <v>22.388333333333332</v>
      </c>
      <c r="L29" s="95"/>
      <c r="M29" s="307">
        <v>18.3585591349403</v>
      </c>
      <c r="N29" s="308">
        <v>17.435382764459494</v>
      </c>
      <c r="O29" s="308">
        <v>17.268776189630682</v>
      </c>
      <c r="P29" s="311">
        <v>17.687572696343494</v>
      </c>
      <c r="Q29" s="95"/>
      <c r="R29" s="96">
        <f t="shared" si="0"/>
        <v>0.48780282079163395</v>
      </c>
      <c r="S29" s="96">
        <f t="shared" si="1"/>
        <v>1</v>
      </c>
      <c r="AJ29" s="303"/>
      <c r="AK29" s="303"/>
      <c r="AL29" s="303"/>
      <c r="AM29" s="303"/>
      <c r="AN29" s="303"/>
      <c r="AO29" s="303"/>
      <c r="AP29" s="303"/>
      <c r="AQ29" s="303"/>
      <c r="AR29" s="303"/>
    </row>
    <row r="30" spans="1:44" ht="15" x14ac:dyDescent="0.25">
      <c r="A30" s="329" t="s">
        <v>153</v>
      </c>
      <c r="B30" t="s">
        <v>248</v>
      </c>
      <c r="C30" s="232">
        <v>213.26560000000001</v>
      </c>
      <c r="D30" s="234">
        <v>201.46530999999999</v>
      </c>
      <c r="E30" s="234">
        <v>206.54155</v>
      </c>
      <c r="F30" s="236">
        <v>207.09082000000001</v>
      </c>
      <c r="G30" s="95"/>
      <c r="H30" s="243">
        <v>2.6970000000000001</v>
      </c>
      <c r="I30" s="245">
        <v>2.6970000000000001</v>
      </c>
      <c r="J30" s="245">
        <v>2.7</v>
      </c>
      <c r="K30" s="252">
        <v>2.6980000000000004</v>
      </c>
      <c r="L30" s="95"/>
      <c r="M30" s="307">
        <v>79.075120504263992</v>
      </c>
      <c r="N30" s="308">
        <v>74.699781238413038</v>
      </c>
      <c r="O30" s="308">
        <v>76.49687037037036</v>
      </c>
      <c r="P30" s="311">
        <v>76.757257371015797</v>
      </c>
      <c r="Q30" s="95"/>
      <c r="R30" s="96">
        <f t="shared" si="0"/>
        <v>2.1168764818448667</v>
      </c>
      <c r="S30" s="96">
        <f t="shared" si="1"/>
        <v>1</v>
      </c>
      <c r="AJ30" s="303"/>
      <c r="AK30" s="303"/>
      <c r="AL30" s="303"/>
      <c r="AM30" s="303"/>
      <c r="AN30" s="303"/>
      <c r="AO30" s="303"/>
      <c r="AP30" s="303"/>
      <c r="AQ30" s="303"/>
      <c r="AR30" s="303"/>
    </row>
    <row r="31" spans="1:44" ht="15" x14ac:dyDescent="0.25">
      <c r="A31" s="329" t="s">
        <v>198</v>
      </c>
      <c r="B31" t="s">
        <v>249</v>
      </c>
      <c r="C31" s="232">
        <v>46799.619149999999</v>
      </c>
      <c r="D31" s="234">
        <v>45636.850270000003</v>
      </c>
      <c r="E31" s="234">
        <v>40223.834090000004</v>
      </c>
      <c r="F31" s="236">
        <v>44220.101170000002</v>
      </c>
      <c r="G31" s="95"/>
      <c r="H31" s="243">
        <v>1320.134</v>
      </c>
      <c r="I31" s="245">
        <v>1333.961</v>
      </c>
      <c r="J31" s="245">
        <v>1344.318</v>
      </c>
      <c r="K31" s="252">
        <v>1332.8043333333335</v>
      </c>
      <c r="L31" s="95"/>
      <c r="M31" s="307">
        <v>35.450658152884479</v>
      </c>
      <c r="N31" s="308">
        <v>34.211532623517478</v>
      </c>
      <c r="O31" s="308">
        <v>29.921368374149573</v>
      </c>
      <c r="P31" s="311">
        <v>33.194519716850515</v>
      </c>
      <c r="Q31" s="95"/>
      <c r="R31" s="96">
        <f t="shared" si="0"/>
        <v>0.91546650468611779</v>
      </c>
      <c r="S31" s="96">
        <f t="shared" si="1"/>
        <v>0</v>
      </c>
      <c r="AJ31" s="303"/>
      <c r="AK31" s="303"/>
      <c r="AL31" s="303"/>
      <c r="AM31" s="303"/>
      <c r="AN31" s="303"/>
      <c r="AO31" s="303"/>
      <c r="AP31" s="303"/>
      <c r="AQ31" s="303"/>
      <c r="AR31" s="303"/>
    </row>
    <row r="32" spans="1:44" ht="15" x14ac:dyDescent="0.25">
      <c r="A32" s="329" t="s">
        <v>154</v>
      </c>
      <c r="B32" t="s">
        <v>154</v>
      </c>
      <c r="C32" s="232">
        <v>137.63015999999999</v>
      </c>
      <c r="D32" s="234">
        <v>138.38282000000001</v>
      </c>
      <c r="E32" s="234">
        <v>156.71096</v>
      </c>
      <c r="F32" s="236">
        <v>144.24131333333332</v>
      </c>
      <c r="G32" s="95"/>
      <c r="H32" s="243">
        <v>1.254</v>
      </c>
      <c r="I32" s="245">
        <v>1.262</v>
      </c>
      <c r="J32" s="245">
        <v>1.244</v>
      </c>
      <c r="K32" s="252">
        <v>1.2533333333333332</v>
      </c>
      <c r="L32" s="95"/>
      <c r="M32" s="307">
        <v>109.75291866028708</v>
      </c>
      <c r="N32" s="308">
        <v>109.65358161648179</v>
      </c>
      <c r="O32" s="308">
        <v>125.97344051446946</v>
      </c>
      <c r="P32" s="311">
        <v>115.12664693041278</v>
      </c>
      <c r="Q32" s="95"/>
      <c r="R32" s="96">
        <f t="shared" si="0"/>
        <v>3.1750599183429777</v>
      </c>
      <c r="S32" s="96">
        <f t="shared" si="1"/>
        <v>1</v>
      </c>
      <c r="AJ32" s="303"/>
      <c r="AK32" s="303"/>
      <c r="AL32" s="303"/>
      <c r="AM32" s="303"/>
      <c r="AN32" s="303"/>
      <c r="AO32" s="303"/>
      <c r="AP32" s="303"/>
      <c r="AQ32" s="303"/>
      <c r="AR32" s="303"/>
    </row>
    <row r="33" spans="1:44" ht="15" x14ac:dyDescent="0.25">
      <c r="A33" s="329" t="s">
        <v>155</v>
      </c>
      <c r="B33" t="s">
        <v>155</v>
      </c>
      <c r="C33" s="232">
        <v>239.97067000000001</v>
      </c>
      <c r="D33" s="234">
        <v>230.85997</v>
      </c>
      <c r="E33" s="234">
        <v>234.34589000000003</v>
      </c>
      <c r="F33" s="236">
        <v>235.05884333333336</v>
      </c>
      <c r="G33" s="95"/>
      <c r="H33" s="243">
        <v>5.5339999999999998</v>
      </c>
      <c r="I33" s="245">
        <v>5.5469999999999997</v>
      </c>
      <c r="J33" s="245">
        <v>5.5490000000000004</v>
      </c>
      <c r="K33" s="252">
        <v>5.543333333333333</v>
      </c>
      <c r="L33" s="95"/>
      <c r="M33" s="307">
        <v>43.362968919407301</v>
      </c>
      <c r="N33" s="308">
        <v>41.61888768703804</v>
      </c>
      <c r="O33" s="308">
        <v>42.232094071003786</v>
      </c>
      <c r="P33" s="311">
        <v>42.404650225816376</v>
      </c>
      <c r="Q33" s="95"/>
      <c r="R33" s="96">
        <f t="shared" si="0"/>
        <v>1.1694712638050107</v>
      </c>
      <c r="S33" s="96">
        <f t="shared" si="1"/>
        <v>0</v>
      </c>
      <c r="AJ33" s="303"/>
      <c r="AK33" s="303"/>
      <c r="AL33" s="303"/>
      <c r="AM33" s="303"/>
      <c r="AN33" s="303"/>
      <c r="AO33" s="303"/>
      <c r="AP33" s="303"/>
      <c r="AQ33" s="303"/>
      <c r="AR33" s="303"/>
    </row>
    <row r="34" spans="1:44" ht="15" x14ac:dyDescent="0.25">
      <c r="A34" s="329" t="s">
        <v>199</v>
      </c>
      <c r="B34" t="s">
        <v>199</v>
      </c>
      <c r="C34" s="232">
        <v>8620.2472699999998</v>
      </c>
      <c r="D34" s="234">
        <v>8531.1492400000006</v>
      </c>
      <c r="E34" s="234">
        <v>8224.4868900000001</v>
      </c>
      <c r="F34" s="236">
        <v>8458.6278000000002</v>
      </c>
      <c r="G34" s="95"/>
      <c r="H34" s="243">
        <v>331.77699999999999</v>
      </c>
      <c r="I34" s="245">
        <v>335.32</v>
      </c>
      <c r="J34" s="245">
        <v>339.77100000000002</v>
      </c>
      <c r="K34" s="252">
        <v>335.62266666666665</v>
      </c>
      <c r="L34" s="95"/>
      <c r="M34" s="307">
        <v>25.982052010838608</v>
      </c>
      <c r="N34" s="308">
        <v>25.441814505546944</v>
      </c>
      <c r="O34" s="308">
        <v>24.205970756774416</v>
      </c>
      <c r="P34" s="311">
        <v>25.209945757719989</v>
      </c>
      <c r="Q34" s="95"/>
      <c r="R34" s="96">
        <f t="shared" si="0"/>
        <v>0.69526117934554821</v>
      </c>
      <c r="S34" s="96">
        <f t="shared" si="1"/>
        <v>0</v>
      </c>
      <c r="AJ34" s="303"/>
      <c r="AK34" s="303"/>
      <c r="AL34" s="303"/>
      <c r="AM34" s="303"/>
      <c r="AN34" s="303"/>
      <c r="AO34" s="303"/>
      <c r="AP34" s="303"/>
      <c r="AQ34" s="303"/>
      <c r="AR34" s="303"/>
    </row>
    <row r="35" spans="1:44" ht="15" x14ac:dyDescent="0.25">
      <c r="A35" s="329" t="s">
        <v>156</v>
      </c>
      <c r="B35" t="s">
        <v>156</v>
      </c>
      <c r="C35" s="232">
        <v>353.12578999999999</v>
      </c>
      <c r="D35" s="234">
        <v>365.53343999999998</v>
      </c>
      <c r="E35" s="234">
        <v>395.34729999999996</v>
      </c>
      <c r="F35" s="236">
        <v>371.33550999999994</v>
      </c>
      <c r="G35" s="95"/>
      <c r="H35" s="243">
        <v>17.228000000000002</v>
      </c>
      <c r="I35" s="245">
        <v>18.163</v>
      </c>
      <c r="J35" s="245">
        <v>18.632000000000001</v>
      </c>
      <c r="K35" s="252">
        <v>18.007666666666669</v>
      </c>
      <c r="L35" s="95"/>
      <c r="M35" s="307">
        <v>20.497201648479219</v>
      </c>
      <c r="N35" s="308">
        <v>20.125168749655892</v>
      </c>
      <c r="O35" s="308">
        <v>21.21872584800343</v>
      </c>
      <c r="P35" s="311">
        <v>20.613698748712846</v>
      </c>
      <c r="Q35" s="95"/>
      <c r="R35" s="96">
        <f t="shared" si="0"/>
        <v>0.56850199680874425</v>
      </c>
      <c r="S35" s="96">
        <f t="shared" si="1"/>
        <v>0</v>
      </c>
      <c r="AJ35" s="303"/>
      <c r="AK35" s="303"/>
      <c r="AL35" s="303"/>
      <c r="AM35" s="303"/>
      <c r="AN35" s="303"/>
      <c r="AO35" s="303"/>
      <c r="AP35" s="303"/>
      <c r="AQ35" s="303"/>
      <c r="AR35" s="303"/>
    </row>
    <row r="36" spans="1:44" ht="15" x14ac:dyDescent="0.25">
      <c r="A36" s="329" t="s">
        <v>157</v>
      </c>
      <c r="B36" t="s">
        <v>157</v>
      </c>
      <c r="C36" s="232">
        <v>352.27</v>
      </c>
      <c r="D36" s="234">
        <v>326.44799999999998</v>
      </c>
      <c r="E36" s="234">
        <v>356.98856999999998</v>
      </c>
      <c r="F36" s="236">
        <v>345.23552333333328</v>
      </c>
      <c r="G36" s="95"/>
      <c r="H36" s="243">
        <v>27.582000000000001</v>
      </c>
      <c r="I36" s="245">
        <v>27.658000000000001</v>
      </c>
      <c r="J36" s="245">
        <v>27.777999999999999</v>
      </c>
      <c r="K36" s="252">
        <v>27.672666666666668</v>
      </c>
      <c r="L36" s="95"/>
      <c r="M36" s="307">
        <v>12.771735189616415</v>
      </c>
      <c r="N36" s="308">
        <v>11.803022633596065</v>
      </c>
      <c r="O36" s="308">
        <v>12.851485708114335</v>
      </c>
      <c r="P36" s="311">
        <v>12.475414510442272</v>
      </c>
      <c r="Q36" s="95"/>
      <c r="R36" s="96">
        <f t="shared" si="0"/>
        <v>0.34405751954855113</v>
      </c>
      <c r="S36" s="96">
        <f t="shared" si="1"/>
        <v>1</v>
      </c>
      <c r="AJ36" s="303"/>
      <c r="AK36" s="303"/>
      <c r="AL36" s="303"/>
      <c r="AM36" s="303"/>
      <c r="AN36" s="303"/>
      <c r="AO36" s="303"/>
      <c r="AP36" s="303"/>
      <c r="AQ36" s="303"/>
      <c r="AR36" s="303"/>
    </row>
    <row r="37" spans="1:44" ht="15" x14ac:dyDescent="0.25">
      <c r="A37" s="329" t="s">
        <v>158</v>
      </c>
      <c r="B37" t="s">
        <v>158</v>
      </c>
      <c r="C37" s="232">
        <v>1890.3578400000001</v>
      </c>
      <c r="D37" s="234">
        <v>2122.2367000000004</v>
      </c>
      <c r="E37" s="234">
        <v>2297.0473500000003</v>
      </c>
      <c r="F37" s="236">
        <v>2103.2139633333336</v>
      </c>
      <c r="G37" s="95"/>
      <c r="H37" s="243">
        <v>95.757999999999996</v>
      </c>
      <c r="I37" s="245">
        <v>96.828000000000003</v>
      </c>
      <c r="J37" s="245">
        <v>97.695999999999998</v>
      </c>
      <c r="K37" s="252">
        <v>96.76066666666668</v>
      </c>
      <c r="L37" s="95"/>
      <c r="M37" s="307">
        <v>19.74099124877295</v>
      </c>
      <c r="N37" s="308">
        <v>21.917593051596651</v>
      </c>
      <c r="O37" s="308">
        <v>23.512194460366857</v>
      </c>
      <c r="P37" s="311">
        <v>21.723592920245483</v>
      </c>
      <c r="Q37" s="95"/>
      <c r="R37" s="96">
        <f t="shared" si="0"/>
        <v>0.59911159581639883</v>
      </c>
      <c r="S37" s="96">
        <f t="shared" si="1"/>
        <v>0</v>
      </c>
      <c r="AJ37" s="303"/>
      <c r="AK37" s="303"/>
      <c r="AL37" s="303"/>
      <c r="AM37" s="303"/>
      <c r="AN37" s="303"/>
      <c r="AO37" s="303"/>
      <c r="AP37" s="303"/>
      <c r="AQ37" s="303"/>
      <c r="AR37" s="303"/>
    </row>
    <row r="38" spans="1:44" ht="15" x14ac:dyDescent="0.25">
      <c r="A38" s="329" t="s">
        <v>159</v>
      </c>
      <c r="B38" t="s">
        <v>159</v>
      </c>
      <c r="C38" s="232">
        <v>222.59188</v>
      </c>
      <c r="D38" s="234">
        <v>210.40639999999999</v>
      </c>
      <c r="E38" s="234">
        <v>231.74947</v>
      </c>
      <c r="F38" s="236">
        <v>221.58258333333333</v>
      </c>
      <c r="G38" s="95"/>
      <c r="H38" s="243">
        <v>10.349</v>
      </c>
      <c r="I38" s="245">
        <v>10.45</v>
      </c>
      <c r="J38" s="245">
        <v>10.545999999999999</v>
      </c>
      <c r="K38" s="252">
        <v>10.448333333333332</v>
      </c>
      <c r="L38" s="95"/>
      <c r="M38" s="307">
        <v>21.50853995555126</v>
      </c>
      <c r="N38" s="308">
        <v>20.134583732057418</v>
      </c>
      <c r="O38" s="308">
        <v>21.975106201403378</v>
      </c>
      <c r="P38" s="311">
        <v>21.206076629670687</v>
      </c>
      <c r="Q38" s="95"/>
      <c r="R38" s="96">
        <f t="shared" si="0"/>
        <v>0.58483909440074688</v>
      </c>
      <c r="S38" s="96">
        <f t="shared" si="1"/>
        <v>0</v>
      </c>
      <c r="AJ38" s="303"/>
      <c r="AK38" s="303"/>
      <c r="AL38" s="303"/>
      <c r="AM38" s="303"/>
      <c r="AN38" s="303"/>
      <c r="AO38" s="303"/>
      <c r="AP38" s="303"/>
      <c r="AQ38" s="303"/>
      <c r="AR38" s="303"/>
    </row>
    <row r="39" spans="1:44" ht="15" x14ac:dyDescent="0.25">
      <c r="A39" s="329" t="s">
        <v>200</v>
      </c>
      <c r="B39" t="s">
        <v>160</v>
      </c>
      <c r="C39" s="232">
        <v>466.25551000000002</v>
      </c>
      <c r="D39" s="234">
        <v>475.56733000000003</v>
      </c>
      <c r="E39" s="234">
        <v>487.05278000000004</v>
      </c>
      <c r="F39" s="236">
        <v>476.29187333333334</v>
      </c>
      <c r="G39" s="95"/>
      <c r="H39" s="243">
        <v>13.491</v>
      </c>
      <c r="I39" s="245">
        <v>13.644</v>
      </c>
      <c r="J39" s="245">
        <v>13.762</v>
      </c>
      <c r="K39" s="252">
        <v>13.632333333333333</v>
      </c>
      <c r="L39" s="95"/>
      <c r="M39" s="307">
        <v>34.560485508857759</v>
      </c>
      <c r="N39" s="308">
        <v>34.855418498973911</v>
      </c>
      <c r="O39" s="308">
        <v>35.391133556169166</v>
      </c>
      <c r="P39" s="311">
        <v>34.935679188000279</v>
      </c>
      <c r="Q39" s="95"/>
      <c r="R39" s="96">
        <f t="shared" si="0"/>
        <v>0.96348567136637731</v>
      </c>
      <c r="S39" s="96">
        <f t="shared" si="1"/>
        <v>0</v>
      </c>
      <c r="AJ39" s="303"/>
      <c r="AK39" s="303"/>
      <c r="AL39" s="303"/>
      <c r="AM39" s="303"/>
      <c r="AN39" s="303"/>
      <c r="AO39" s="303"/>
      <c r="AP39" s="303"/>
      <c r="AQ39" s="303"/>
      <c r="AR39" s="303"/>
    </row>
    <row r="40" spans="1:44" ht="15" x14ac:dyDescent="0.25">
      <c r="A40" s="329" t="s">
        <v>161</v>
      </c>
      <c r="B40" t="s">
        <v>161</v>
      </c>
      <c r="C40" s="232">
        <v>1864.5322800000001</v>
      </c>
      <c r="D40" s="234">
        <v>1711.9495200000001</v>
      </c>
      <c r="E40" s="234">
        <v>1866.8417299999999</v>
      </c>
      <c r="F40" s="236">
        <v>1814.4411766666669</v>
      </c>
      <c r="G40" s="95"/>
      <c r="H40" s="243">
        <v>157.18799999999999</v>
      </c>
      <c r="I40" s="245">
        <v>159.03899999999999</v>
      </c>
      <c r="J40" s="245">
        <v>160.59800000000001</v>
      </c>
      <c r="K40" s="252">
        <v>158.94166666666666</v>
      </c>
      <c r="L40" s="95"/>
      <c r="M40" s="307">
        <v>11.861797847163908</v>
      </c>
      <c r="N40" s="308">
        <v>10.764337803934886</v>
      </c>
      <c r="O40" s="308">
        <v>11.624314935428833</v>
      </c>
      <c r="P40" s="311">
        <v>11.416816862175876</v>
      </c>
      <c r="Q40" s="95"/>
      <c r="R40" s="96">
        <f t="shared" si="0"/>
        <v>0.31486261939051596</v>
      </c>
      <c r="S40" s="96">
        <f t="shared" si="1"/>
        <v>1</v>
      </c>
      <c r="AJ40" s="303"/>
      <c r="AK40" s="303"/>
      <c r="AL40" s="303"/>
      <c r="AM40" s="303"/>
      <c r="AN40" s="303"/>
      <c r="AO40" s="303"/>
      <c r="AP40" s="303"/>
      <c r="AQ40" s="303"/>
      <c r="AR40" s="303"/>
    </row>
    <row r="41" spans="1:44" ht="15" x14ac:dyDescent="0.25">
      <c r="A41" s="329" t="s">
        <v>162</v>
      </c>
      <c r="B41" t="s">
        <v>162</v>
      </c>
      <c r="C41" s="232">
        <v>1568.6389999999999</v>
      </c>
      <c r="D41" s="234">
        <v>1502.607</v>
      </c>
      <c r="E41" s="234">
        <v>1476.5650000000001</v>
      </c>
      <c r="F41" s="236">
        <v>1515.9369999999999</v>
      </c>
      <c r="G41" s="95"/>
      <c r="H41" s="243">
        <v>37.895000000000003</v>
      </c>
      <c r="I41" s="245">
        <v>39.579000000000001</v>
      </c>
      <c r="J41" s="245">
        <v>40.387999999999998</v>
      </c>
      <c r="K41" s="252">
        <v>39.287333333333329</v>
      </c>
      <c r="L41" s="95"/>
      <c r="M41" s="307">
        <v>41.394352816994321</v>
      </c>
      <c r="N41" s="308">
        <v>37.964754036231334</v>
      </c>
      <c r="O41" s="308">
        <v>36.559497870654653</v>
      </c>
      <c r="P41" s="311">
        <v>38.639534907960105</v>
      </c>
      <c r="Q41" s="95"/>
      <c r="R41" s="96">
        <f t="shared" si="0"/>
        <v>1.0656337331168251</v>
      </c>
      <c r="S41" s="96">
        <f t="shared" si="1"/>
        <v>0</v>
      </c>
      <c r="AJ41" s="303"/>
      <c r="AK41" s="303"/>
      <c r="AL41" s="303"/>
      <c r="AM41" s="303"/>
      <c r="AN41" s="303"/>
      <c r="AO41" s="303"/>
      <c r="AP41" s="303"/>
      <c r="AQ41" s="303"/>
      <c r="AR41" s="303"/>
    </row>
    <row r="42" spans="1:44" ht="15" x14ac:dyDescent="0.25">
      <c r="A42" s="329" t="s">
        <v>163</v>
      </c>
      <c r="B42" t="s">
        <v>250</v>
      </c>
      <c r="C42" s="232">
        <v>1025.90976</v>
      </c>
      <c r="D42" s="234">
        <v>584.94514000000004</v>
      </c>
      <c r="E42" s="234">
        <v>815.91045999999994</v>
      </c>
      <c r="F42" s="236">
        <v>808.92178666666666</v>
      </c>
      <c r="G42" s="95"/>
      <c r="H42" s="243">
        <v>42.978999999999999</v>
      </c>
      <c r="I42" s="245">
        <v>43.524000000000001</v>
      </c>
      <c r="J42" s="245">
        <v>43.930999999999997</v>
      </c>
      <c r="K42" s="252">
        <v>43.478000000000002</v>
      </c>
      <c r="L42" s="95"/>
      <c r="M42" s="307">
        <v>23.870023965192303</v>
      </c>
      <c r="N42" s="308">
        <v>13.439599761051374</v>
      </c>
      <c r="O42" s="308">
        <v>18.572544672327059</v>
      </c>
      <c r="P42" s="311">
        <v>18.627389466190248</v>
      </c>
      <c r="Q42" s="95"/>
      <c r="R42" s="96">
        <f t="shared" si="0"/>
        <v>0.51372188154852916</v>
      </c>
      <c r="S42" s="96">
        <f t="shared" si="1"/>
        <v>0</v>
      </c>
      <c r="AJ42" s="303"/>
      <c r="AK42" s="303"/>
      <c r="AL42" s="303"/>
      <c r="AM42" s="303"/>
      <c r="AN42" s="303"/>
      <c r="AO42" s="303"/>
      <c r="AP42" s="303"/>
      <c r="AQ42" s="303"/>
      <c r="AR42" s="303"/>
    </row>
    <row r="43" spans="1:44" ht="15" x14ac:dyDescent="0.25">
      <c r="A43" s="329" t="s">
        <v>164</v>
      </c>
      <c r="B43" t="s">
        <v>164</v>
      </c>
      <c r="C43" s="232">
        <v>3069.6223399999999</v>
      </c>
      <c r="D43" s="234">
        <v>2928.06619</v>
      </c>
      <c r="E43" s="234">
        <v>3147.2311299999997</v>
      </c>
      <c r="F43" s="236">
        <v>3048.3065533333333</v>
      </c>
      <c r="G43" s="95"/>
      <c r="H43" s="243">
        <v>54.918999999999997</v>
      </c>
      <c r="I43" s="245">
        <v>55.593000000000004</v>
      </c>
      <c r="J43" s="245">
        <v>56.067</v>
      </c>
      <c r="K43" s="252">
        <v>55.526333333333334</v>
      </c>
      <c r="L43" s="95"/>
      <c r="M43" s="307">
        <v>55.893631347985213</v>
      </c>
      <c r="N43" s="308">
        <v>52.669692047559941</v>
      </c>
      <c r="O43" s="308">
        <v>56.133396293720004</v>
      </c>
      <c r="P43" s="311">
        <v>54.898906563088389</v>
      </c>
      <c r="Q43" s="95"/>
      <c r="R43" s="96">
        <f t="shared" si="0"/>
        <v>1.5140484191698609</v>
      </c>
      <c r="S43" s="96">
        <f t="shared" si="1"/>
        <v>1</v>
      </c>
      <c r="AJ43" s="303"/>
      <c r="AK43" s="303"/>
      <c r="AL43" s="303"/>
      <c r="AM43" s="303"/>
      <c r="AN43" s="303"/>
      <c r="AO43" s="303"/>
      <c r="AP43" s="303"/>
      <c r="AQ43" s="303"/>
      <c r="AR43" s="303"/>
    </row>
    <row r="44" spans="1:44" ht="15" x14ac:dyDescent="0.25">
      <c r="A44" s="329" t="s">
        <v>165</v>
      </c>
      <c r="B44" t="s">
        <v>165</v>
      </c>
      <c r="C44" s="232">
        <v>313.65823999999998</v>
      </c>
      <c r="D44" s="234">
        <v>320.12561999999997</v>
      </c>
      <c r="E44" s="234">
        <v>286.45696000000004</v>
      </c>
      <c r="F44" s="236">
        <v>306.74694</v>
      </c>
      <c r="G44" s="95"/>
      <c r="H44" s="243">
        <v>9.3770000000000007</v>
      </c>
      <c r="I44" s="245">
        <v>9.4610000000000003</v>
      </c>
      <c r="J44" s="245">
        <v>9.5579999999999998</v>
      </c>
      <c r="K44" s="252">
        <v>9.4653333333333336</v>
      </c>
      <c r="L44" s="95"/>
      <c r="M44" s="307">
        <v>33.449742988162519</v>
      </c>
      <c r="N44" s="308">
        <v>33.836340767360738</v>
      </c>
      <c r="O44" s="308">
        <v>29.970387110274121</v>
      </c>
      <c r="P44" s="311">
        <v>32.418823621932461</v>
      </c>
      <c r="Q44" s="95"/>
      <c r="R44" s="96">
        <f t="shared" si="0"/>
        <v>0.89407370253773122</v>
      </c>
      <c r="S44" s="96">
        <f t="shared" si="1"/>
        <v>0</v>
      </c>
      <c r="AJ44" s="303"/>
      <c r="AK44" s="303"/>
      <c r="AL44" s="303"/>
      <c r="AM44" s="303"/>
      <c r="AN44" s="303"/>
      <c r="AO44" s="303"/>
      <c r="AP44" s="303"/>
      <c r="AQ44" s="303"/>
      <c r="AR44" s="303"/>
    </row>
    <row r="45" spans="1:44" ht="15" x14ac:dyDescent="0.25">
      <c r="A45" s="329" t="s">
        <v>166</v>
      </c>
      <c r="B45" t="s">
        <v>166</v>
      </c>
      <c r="C45" s="232">
        <v>471.00774999999999</v>
      </c>
      <c r="D45" s="234">
        <v>461.97595000000001</v>
      </c>
      <c r="E45" s="234">
        <v>383.04962999999998</v>
      </c>
      <c r="F45" s="236">
        <v>438.67777666666666</v>
      </c>
      <c r="G45" s="95"/>
      <c r="H45" s="243">
        <v>24.117000000000001</v>
      </c>
      <c r="I45" s="245">
        <v>24.172000000000001</v>
      </c>
      <c r="J45" s="245">
        <v>24.199000000000002</v>
      </c>
      <c r="K45" s="252">
        <v>24.162666666666667</v>
      </c>
      <c r="L45" s="95"/>
      <c r="M45" s="307">
        <v>19.530113612804243</v>
      </c>
      <c r="N45" s="308">
        <v>19.112028379943737</v>
      </c>
      <c r="O45" s="308">
        <v>15.829151204595229</v>
      </c>
      <c r="P45" s="311">
        <v>18.157097732447735</v>
      </c>
      <c r="Q45" s="95"/>
      <c r="R45" s="96">
        <f t="shared" si="0"/>
        <v>0.50075177885252664</v>
      </c>
      <c r="S45" s="96">
        <f t="shared" si="1"/>
        <v>0</v>
      </c>
      <c r="AJ45" s="303"/>
      <c r="AK45" s="303"/>
      <c r="AL45" s="303"/>
      <c r="AM45" s="303"/>
      <c r="AN45" s="303"/>
      <c r="AO45" s="303"/>
      <c r="AP45" s="303"/>
      <c r="AQ45" s="303"/>
      <c r="AR45" s="303"/>
    </row>
    <row r="46" spans="1:44" ht="15" x14ac:dyDescent="0.25">
      <c r="A46" s="329" t="s">
        <v>167</v>
      </c>
      <c r="B46" t="s">
        <v>167</v>
      </c>
      <c r="C46" s="232">
        <v>243.4093</v>
      </c>
      <c r="D46" s="234">
        <v>249.88930999999999</v>
      </c>
      <c r="E46" s="234">
        <v>234.2038</v>
      </c>
      <c r="F46" s="236">
        <v>242.50080333333335</v>
      </c>
      <c r="G46" s="95"/>
      <c r="H46" s="243">
        <v>5.98</v>
      </c>
      <c r="I46" s="245">
        <v>5.9189999999999996</v>
      </c>
      <c r="J46" s="245">
        <v>5.9770000000000003</v>
      </c>
      <c r="K46" s="252">
        <v>5.9586666666666668</v>
      </c>
      <c r="L46" s="95"/>
      <c r="M46" s="307">
        <v>40.703896321070232</v>
      </c>
      <c r="N46" s="308">
        <v>42.218163541138708</v>
      </c>
      <c r="O46" s="308">
        <v>39.184172661870498</v>
      </c>
      <c r="P46" s="311">
        <v>40.702077508026484</v>
      </c>
      <c r="Q46" s="95"/>
      <c r="R46" s="96">
        <f t="shared" si="0"/>
        <v>1.1225162752037494</v>
      </c>
      <c r="S46" s="96">
        <f t="shared" si="1"/>
        <v>0</v>
      </c>
      <c r="AJ46" s="303"/>
      <c r="AK46" s="303"/>
      <c r="AL46" s="303"/>
      <c r="AM46" s="303"/>
      <c r="AN46" s="303"/>
      <c r="AO46" s="303"/>
      <c r="AP46" s="303"/>
      <c r="AQ46" s="303"/>
      <c r="AR46" s="303"/>
    </row>
    <row r="47" spans="1:44" ht="15" x14ac:dyDescent="0.25">
      <c r="A47" s="329" t="s">
        <v>168</v>
      </c>
      <c r="B47" t="s">
        <v>251</v>
      </c>
      <c r="C47" s="232">
        <v>1212.94156</v>
      </c>
      <c r="D47" s="234">
        <v>1380.0829099999999</v>
      </c>
      <c r="E47" s="234">
        <v>1537.68642</v>
      </c>
      <c r="F47" s="236">
        <v>1376.90363</v>
      </c>
      <c r="G47" s="95"/>
      <c r="H47" s="243">
        <v>70.492000000000004</v>
      </c>
      <c r="I47" s="245">
        <v>72.108999999999995</v>
      </c>
      <c r="J47" s="245">
        <v>73.134</v>
      </c>
      <c r="K47" s="252">
        <v>71.911666666666676</v>
      </c>
      <c r="L47" s="95"/>
      <c r="M47" s="307">
        <v>17.206797367077115</v>
      </c>
      <c r="N47" s="308">
        <v>19.138844110998626</v>
      </c>
      <c r="O47" s="308">
        <v>21.025602592501436</v>
      </c>
      <c r="P47" s="311">
        <v>19.123748023525724</v>
      </c>
      <c r="Q47" s="95"/>
      <c r="R47" s="96">
        <f t="shared" si="0"/>
        <v>0.52741087712463586</v>
      </c>
      <c r="S47" s="96">
        <f t="shared" si="1"/>
        <v>0</v>
      </c>
      <c r="AJ47" s="303"/>
      <c r="AK47" s="303"/>
      <c r="AL47" s="303"/>
      <c r="AM47" s="303"/>
      <c r="AN47" s="303"/>
      <c r="AO47" s="303"/>
      <c r="AP47" s="303"/>
      <c r="AQ47" s="303"/>
      <c r="AR47" s="303"/>
    </row>
    <row r="48" spans="1:44" ht="15" x14ac:dyDescent="0.25">
      <c r="A48" s="329" t="s">
        <v>169</v>
      </c>
      <c r="B48" t="s">
        <v>169</v>
      </c>
      <c r="C48" s="232">
        <v>357.06808000000001</v>
      </c>
      <c r="D48" s="234">
        <v>368.52796999999998</v>
      </c>
      <c r="E48" s="234">
        <v>338.15034000000003</v>
      </c>
      <c r="F48" s="236">
        <v>354.58213000000001</v>
      </c>
      <c r="G48" s="95"/>
      <c r="H48" s="243">
        <v>12.365</v>
      </c>
      <c r="I48" s="245">
        <v>12.583</v>
      </c>
      <c r="J48" s="245">
        <v>12.651999999999999</v>
      </c>
      <c r="K48" s="252">
        <v>12.533333333333333</v>
      </c>
      <c r="L48" s="95"/>
      <c r="M48" s="307">
        <v>28.877321471896483</v>
      </c>
      <c r="N48" s="308">
        <v>29.287766828260349</v>
      </c>
      <c r="O48" s="308">
        <v>26.727026557066079</v>
      </c>
      <c r="P48" s="311">
        <v>28.297371619074301</v>
      </c>
      <c r="Q48" s="95"/>
      <c r="R48" s="96">
        <f t="shared" si="0"/>
        <v>0.78040881774734072</v>
      </c>
      <c r="S48" s="96">
        <f t="shared" si="1"/>
        <v>0</v>
      </c>
      <c r="AJ48" s="303"/>
      <c r="AK48" s="303"/>
      <c r="AL48" s="303"/>
      <c r="AM48" s="303"/>
      <c r="AN48" s="303"/>
      <c r="AO48" s="303"/>
      <c r="AP48" s="303"/>
      <c r="AQ48" s="303"/>
      <c r="AR48" s="303"/>
    </row>
    <row r="49" spans="1:44" ht="15" x14ac:dyDescent="0.25">
      <c r="A49" s="329" t="s">
        <v>170</v>
      </c>
      <c r="B49" t="s">
        <v>252</v>
      </c>
      <c r="C49" s="232">
        <v>909.90499999999997</v>
      </c>
      <c r="D49" s="234">
        <v>922.97699999999998</v>
      </c>
      <c r="E49" s="234">
        <v>941.46500000000003</v>
      </c>
      <c r="F49" s="236">
        <v>924.78233333333344</v>
      </c>
      <c r="G49" s="95"/>
      <c r="H49" s="243">
        <v>13.83</v>
      </c>
      <c r="I49" s="245">
        <v>14.090999999999999</v>
      </c>
      <c r="J49" s="245">
        <v>14.366</v>
      </c>
      <c r="K49" s="252">
        <v>14.095666666666666</v>
      </c>
      <c r="L49" s="95"/>
      <c r="M49" s="307">
        <v>65.792118582791034</v>
      </c>
      <c r="N49" s="308">
        <v>65.501170960187352</v>
      </c>
      <c r="O49" s="308">
        <v>65.534247528887661</v>
      </c>
      <c r="P49" s="311">
        <v>65.609179023955349</v>
      </c>
      <c r="Q49" s="95"/>
      <c r="R49" s="96">
        <f t="shared" si="0"/>
        <v>1.8094253602318702</v>
      </c>
      <c r="S49" s="96">
        <f t="shared" si="1"/>
        <v>1</v>
      </c>
      <c r="AJ49" s="303"/>
      <c r="AK49" s="303"/>
      <c r="AL49" s="303"/>
      <c r="AM49" s="303"/>
      <c r="AN49" s="303"/>
      <c r="AO49" s="303"/>
      <c r="AP49" s="303"/>
      <c r="AQ49" s="303"/>
      <c r="AR49" s="303"/>
    </row>
    <row r="50" spans="1:44" ht="15" x14ac:dyDescent="0.25">
      <c r="A50" s="329" t="s">
        <v>171</v>
      </c>
      <c r="B50" t="s">
        <v>171</v>
      </c>
      <c r="C50" s="232">
        <v>1065.0628700000002</v>
      </c>
      <c r="D50" s="234">
        <v>1169.598</v>
      </c>
      <c r="E50" s="234">
        <v>1138.471</v>
      </c>
      <c r="F50" s="236">
        <v>1124.3772900000001</v>
      </c>
      <c r="G50" s="95"/>
      <c r="H50" s="243">
        <v>57.584000000000003</v>
      </c>
      <c r="I50" s="245">
        <v>58.744999999999997</v>
      </c>
      <c r="J50" s="245">
        <v>59.183</v>
      </c>
      <c r="K50" s="252">
        <v>58.503999999999998</v>
      </c>
      <c r="L50" s="95"/>
      <c r="M50" s="307">
        <v>18.495812552097807</v>
      </c>
      <c r="N50" s="308">
        <v>19.909745510256194</v>
      </c>
      <c r="O50" s="308">
        <v>19.236453035500059</v>
      </c>
      <c r="P50" s="311">
        <v>19.214003699284689</v>
      </c>
      <c r="Q50" s="95"/>
      <c r="R50" s="96">
        <f t="shared" si="0"/>
        <v>0.52990002439111061</v>
      </c>
      <c r="S50" s="96">
        <f t="shared" si="1"/>
        <v>0</v>
      </c>
      <c r="AJ50" s="303"/>
      <c r="AK50" s="303"/>
      <c r="AL50" s="303"/>
      <c r="AM50" s="303"/>
      <c r="AN50" s="303"/>
      <c r="AO50" s="303"/>
      <c r="AP50" s="303"/>
      <c r="AQ50" s="303"/>
      <c r="AR50" s="303"/>
    </row>
    <row r="51" spans="1:44" ht="15" x14ac:dyDescent="0.25">
      <c r="A51" s="329" t="s">
        <v>172</v>
      </c>
      <c r="B51" t="s">
        <v>172</v>
      </c>
      <c r="C51" s="232">
        <v>439.20395000000002</v>
      </c>
      <c r="D51" s="234">
        <v>427.05698999999998</v>
      </c>
      <c r="E51" s="234">
        <v>441.08632</v>
      </c>
      <c r="F51" s="236">
        <v>435.78242</v>
      </c>
      <c r="G51" s="95"/>
      <c r="H51" s="243">
        <v>11.109</v>
      </c>
      <c r="I51" s="245">
        <v>11.247</v>
      </c>
      <c r="J51" s="245">
        <v>11.32</v>
      </c>
      <c r="K51" s="252">
        <v>11.225333333333333</v>
      </c>
      <c r="L51" s="95"/>
      <c r="M51" s="307">
        <v>39.535867314789812</v>
      </c>
      <c r="N51" s="308">
        <v>37.97074686583089</v>
      </c>
      <c r="O51" s="308">
        <v>38.965222614840989</v>
      </c>
      <c r="P51" s="311">
        <v>38.823945598487228</v>
      </c>
      <c r="Q51" s="95"/>
      <c r="R51" s="96">
        <f t="shared" si="0"/>
        <v>1.0707195669148035</v>
      </c>
      <c r="S51" s="96">
        <f t="shared" si="1"/>
        <v>0</v>
      </c>
      <c r="AJ51" s="303"/>
      <c r="AK51" s="303"/>
      <c r="AL51" s="303"/>
      <c r="AM51" s="303"/>
      <c r="AN51" s="303"/>
      <c r="AO51" s="303"/>
      <c r="AP51" s="303"/>
      <c r="AQ51" s="303"/>
      <c r="AR51" s="303"/>
    </row>
    <row r="52" spans="1:44" ht="15" x14ac:dyDescent="0.25">
      <c r="A52" s="329" t="s">
        <v>173</v>
      </c>
      <c r="B52" t="s">
        <v>253</v>
      </c>
      <c r="C52" s="232">
        <v>761.16711999999995</v>
      </c>
      <c r="D52" s="234">
        <v>735.35118</v>
      </c>
      <c r="E52" s="234">
        <v>833.36766</v>
      </c>
      <c r="F52" s="236">
        <v>776.62865333333332</v>
      </c>
      <c r="G52" s="95"/>
      <c r="H52" s="243">
        <v>37.348999999999997</v>
      </c>
      <c r="I52" s="245">
        <v>37.139000000000003</v>
      </c>
      <c r="J52" s="245">
        <v>37.25</v>
      </c>
      <c r="K52" s="252">
        <v>37.246000000000002</v>
      </c>
      <c r="L52" s="95"/>
      <c r="M52" s="307">
        <v>20.37985274036788</v>
      </c>
      <c r="N52" s="308">
        <v>19.799972535609466</v>
      </c>
      <c r="O52" s="308">
        <v>22.372286174496644</v>
      </c>
      <c r="P52" s="311">
        <v>20.850703816824666</v>
      </c>
      <c r="Q52" s="95"/>
      <c r="R52" s="96">
        <f t="shared" si="0"/>
        <v>0.57503832277905442</v>
      </c>
      <c r="S52" s="96">
        <f t="shared" si="1"/>
        <v>0</v>
      </c>
      <c r="AJ52" s="303"/>
      <c r="AK52" s="303"/>
      <c r="AL52" s="303"/>
      <c r="AM52" s="303"/>
      <c r="AN52" s="303"/>
      <c r="AO52" s="303"/>
      <c r="AP52" s="303"/>
      <c r="AQ52" s="303"/>
      <c r="AR52" s="303"/>
    </row>
    <row r="53" spans="1:44" ht="15" x14ac:dyDescent="0.25">
      <c r="A53" s="329" t="s">
        <v>174</v>
      </c>
      <c r="B53" t="s">
        <v>174</v>
      </c>
      <c r="C53" s="232">
        <v>549.61694999999997</v>
      </c>
      <c r="D53" s="234">
        <v>446.37716999999998</v>
      </c>
      <c r="E53" s="234">
        <v>476.15972999999997</v>
      </c>
      <c r="F53" s="236">
        <v>490.71794999999997</v>
      </c>
      <c r="G53" s="95"/>
      <c r="H53" s="243">
        <v>33.579000000000001</v>
      </c>
      <c r="I53" s="245">
        <v>33.613</v>
      </c>
      <c r="J53" s="245">
        <v>33.646999999999998</v>
      </c>
      <c r="K53" s="252">
        <v>33.613</v>
      </c>
      <c r="L53" s="95"/>
      <c r="M53" s="307">
        <v>16.367877244706513</v>
      </c>
      <c r="N53" s="308">
        <v>13.279896766132151</v>
      </c>
      <c r="O53" s="308">
        <v>14.151625107736201</v>
      </c>
      <c r="P53" s="311">
        <v>14.599799706191623</v>
      </c>
      <c r="Q53" s="95"/>
      <c r="R53" s="96">
        <f t="shared" si="0"/>
        <v>0.40264560897863722</v>
      </c>
      <c r="S53" s="96">
        <f t="shared" si="1"/>
        <v>1</v>
      </c>
      <c r="AJ53" s="303"/>
      <c r="AK53" s="303"/>
      <c r="AL53" s="303"/>
      <c r="AM53" s="303"/>
      <c r="AN53" s="303"/>
      <c r="AO53" s="303"/>
      <c r="AP53" s="303"/>
      <c r="AQ53" s="303"/>
      <c r="AR53" s="303"/>
    </row>
    <row r="54" spans="1:44" ht="15" x14ac:dyDescent="0.25">
      <c r="A54" s="329" t="s">
        <v>175</v>
      </c>
      <c r="B54" t="s">
        <v>175</v>
      </c>
      <c r="C54" s="232">
        <v>279.48334999999997</v>
      </c>
      <c r="D54" s="234">
        <v>293.24871000000002</v>
      </c>
      <c r="E54" s="234">
        <v>312.07594</v>
      </c>
      <c r="F54" s="236">
        <v>294.93599999999998</v>
      </c>
      <c r="G54" s="95"/>
      <c r="H54" s="243">
        <v>4.3</v>
      </c>
      <c r="I54" s="245">
        <v>4.3120000000000003</v>
      </c>
      <c r="J54" s="245">
        <v>4.3250000000000002</v>
      </c>
      <c r="K54" s="252">
        <v>4.312333333333334</v>
      </c>
      <c r="L54" s="95"/>
      <c r="M54" s="307">
        <v>64.996127906976739</v>
      </c>
      <c r="N54" s="308">
        <v>68.007585807050091</v>
      </c>
      <c r="O54" s="308">
        <v>72.156286705202305</v>
      </c>
      <c r="P54" s="311">
        <v>68.386666806409721</v>
      </c>
      <c r="Q54" s="95"/>
      <c r="R54" s="96">
        <f t="shared" si="0"/>
        <v>1.8860252644841722</v>
      </c>
      <c r="S54" s="96">
        <f t="shared" si="1"/>
        <v>1</v>
      </c>
      <c r="AJ54" s="303"/>
      <c r="AK54" s="303"/>
      <c r="AL54" s="303"/>
      <c r="AM54" s="303"/>
      <c r="AN54" s="303"/>
      <c r="AO54" s="303"/>
      <c r="AP54" s="303"/>
      <c r="AQ54" s="303"/>
      <c r="AR54" s="303"/>
    </row>
    <row r="55" spans="1:44" ht="15" x14ac:dyDescent="0.25">
      <c r="A55" s="329" t="s">
        <v>176</v>
      </c>
      <c r="B55" t="s">
        <v>176</v>
      </c>
      <c r="C55" s="232">
        <v>348.61677000000003</v>
      </c>
      <c r="D55" s="234">
        <v>368.07040999999998</v>
      </c>
      <c r="E55" s="234">
        <v>383.24475000000001</v>
      </c>
      <c r="F55" s="236">
        <v>366.64397666666667</v>
      </c>
      <c r="G55" s="95"/>
      <c r="H55" s="243">
        <v>5.8929999999999998</v>
      </c>
      <c r="I55" s="245">
        <v>5.9089999999999998</v>
      </c>
      <c r="J55" s="245">
        <v>5.91</v>
      </c>
      <c r="K55" s="252">
        <v>5.9039999999999999</v>
      </c>
      <c r="L55" s="95"/>
      <c r="M55" s="307">
        <v>59.157775326658758</v>
      </c>
      <c r="N55" s="308">
        <v>62.289796919952614</v>
      </c>
      <c r="O55" s="308">
        <v>64.84682741116751</v>
      </c>
      <c r="P55" s="311">
        <v>62.09813321925963</v>
      </c>
      <c r="Q55" s="95"/>
      <c r="R55" s="96">
        <f t="shared" si="0"/>
        <v>1.7125947731941551</v>
      </c>
      <c r="S55" s="96">
        <f t="shared" si="1"/>
        <v>1</v>
      </c>
      <c r="AJ55" s="303"/>
      <c r="AK55" s="303"/>
      <c r="AL55" s="303"/>
      <c r="AM55" s="303"/>
      <c r="AN55" s="303"/>
      <c r="AO55" s="303"/>
      <c r="AP55" s="303"/>
      <c r="AQ55" s="303"/>
      <c r="AR55" s="303"/>
    </row>
    <row r="56" spans="1:44" ht="15" x14ac:dyDescent="0.25">
      <c r="A56" s="329" t="s">
        <v>177</v>
      </c>
      <c r="B56" t="s">
        <v>177</v>
      </c>
      <c r="C56" s="232">
        <v>258.66827999999998</v>
      </c>
      <c r="D56" s="234">
        <v>191.61584999999999</v>
      </c>
      <c r="E56" s="234">
        <v>199.31515999999999</v>
      </c>
      <c r="F56" s="236">
        <v>216.53309666666667</v>
      </c>
      <c r="G56" s="95"/>
      <c r="H56" s="243">
        <v>2.8420000000000001</v>
      </c>
      <c r="I56" s="245">
        <v>2.839</v>
      </c>
      <c r="J56" s="245">
        <v>2.8479999999999999</v>
      </c>
      <c r="K56" s="252">
        <v>2.843</v>
      </c>
      <c r="L56" s="95"/>
      <c r="M56" s="307">
        <v>91.016284306826165</v>
      </c>
      <c r="N56" s="308">
        <v>67.494135258893976</v>
      </c>
      <c r="O56" s="308">
        <v>69.984255617977524</v>
      </c>
      <c r="P56" s="311">
        <v>76.164891727899217</v>
      </c>
      <c r="Q56" s="95"/>
      <c r="R56" s="96">
        <f t="shared" si="0"/>
        <v>2.1005397217583881</v>
      </c>
      <c r="S56" s="96">
        <f t="shared" si="1"/>
        <v>1</v>
      </c>
      <c r="AJ56" s="303"/>
      <c r="AK56" s="303"/>
      <c r="AL56" s="303"/>
      <c r="AM56" s="303"/>
      <c r="AN56" s="303"/>
      <c r="AO56" s="303"/>
      <c r="AP56" s="303"/>
      <c r="AQ56" s="303"/>
      <c r="AR56" s="303"/>
    </row>
    <row r="57" spans="1:44" ht="15" x14ac:dyDescent="0.25">
      <c r="A57" s="329" t="s">
        <v>178</v>
      </c>
      <c r="B57" t="s">
        <v>178</v>
      </c>
      <c r="C57" s="232">
        <v>1776.2121499999998</v>
      </c>
      <c r="D57" s="234">
        <v>1761.80285</v>
      </c>
      <c r="E57" s="234">
        <v>1478.0695700000001</v>
      </c>
      <c r="F57" s="236">
        <v>1672.02819</v>
      </c>
      <c r="G57" s="95"/>
      <c r="H57" s="243">
        <v>56.424999999999997</v>
      </c>
      <c r="I57" s="245">
        <v>56.515000000000001</v>
      </c>
      <c r="J57" s="245">
        <v>56.7</v>
      </c>
      <c r="K57" s="252">
        <v>56.54666666666666</v>
      </c>
      <c r="L57" s="95"/>
      <c r="M57" s="307">
        <v>31.479169694284447</v>
      </c>
      <c r="N57" s="308">
        <v>31.174075024329824</v>
      </c>
      <c r="O57" s="308">
        <v>26.068246384479718</v>
      </c>
      <c r="P57" s="311">
        <v>29.573830367697997</v>
      </c>
      <c r="Q57" s="95"/>
      <c r="R57" s="96">
        <f t="shared" si="0"/>
        <v>0.81561207536174019</v>
      </c>
      <c r="S57" s="96">
        <f t="shared" si="1"/>
        <v>0</v>
      </c>
      <c r="AJ57" s="303"/>
      <c r="AK57" s="303"/>
      <c r="AL57" s="303"/>
      <c r="AM57" s="303"/>
      <c r="AN57" s="303"/>
      <c r="AO57" s="303"/>
      <c r="AP57" s="303"/>
      <c r="AQ57" s="303"/>
      <c r="AR57" s="303"/>
    </row>
    <row r="58" spans="1:44" ht="15" x14ac:dyDescent="0.25">
      <c r="A58" s="329" t="s">
        <v>179</v>
      </c>
      <c r="B58" t="s">
        <v>179</v>
      </c>
      <c r="C58" s="232">
        <v>458.70719000000003</v>
      </c>
      <c r="D58" s="234">
        <v>463.59952000000004</v>
      </c>
      <c r="E58" s="234">
        <v>499.96181000000001</v>
      </c>
      <c r="F58" s="236">
        <v>474.08950666666669</v>
      </c>
      <c r="G58" s="95"/>
      <c r="H58" s="243">
        <v>7.2009999999999996</v>
      </c>
      <c r="I58" s="245">
        <v>7.1230000000000002</v>
      </c>
      <c r="J58" s="245">
        <v>7.1289999999999996</v>
      </c>
      <c r="K58" s="252">
        <v>7.1509999999999998</v>
      </c>
      <c r="L58" s="95"/>
      <c r="M58" s="307">
        <v>63.700484654909047</v>
      </c>
      <c r="N58" s="308">
        <v>65.084868735083532</v>
      </c>
      <c r="O58" s="308">
        <v>70.130706971524759</v>
      </c>
      <c r="P58" s="311">
        <v>66.305353453839118</v>
      </c>
      <c r="Q58" s="95"/>
      <c r="R58" s="96">
        <f t="shared" si="0"/>
        <v>1.8286250467287355</v>
      </c>
      <c r="S58" s="96">
        <f t="shared" si="1"/>
        <v>1</v>
      </c>
      <c r="AJ58" s="303"/>
      <c r="AK58" s="303"/>
      <c r="AL58" s="303"/>
      <c r="AM58" s="303"/>
      <c r="AN58" s="303"/>
      <c r="AO58" s="303"/>
      <c r="AP58" s="303"/>
      <c r="AQ58" s="303"/>
      <c r="AR58" s="303"/>
    </row>
    <row r="59" spans="1:44" ht="15" x14ac:dyDescent="0.25">
      <c r="A59" s="329" t="s">
        <v>201</v>
      </c>
      <c r="B59" t="s">
        <v>254</v>
      </c>
      <c r="C59" s="232">
        <v>10125.184009999999</v>
      </c>
      <c r="D59" s="234">
        <v>9626.2222899999997</v>
      </c>
      <c r="E59" s="234">
        <v>16632.50734</v>
      </c>
      <c r="F59" s="236">
        <v>12127.971213333332</v>
      </c>
      <c r="G59" s="95"/>
      <c r="H59" s="243">
        <v>767.94600000000003</v>
      </c>
      <c r="I59" s="245">
        <v>772.62400000000002</v>
      </c>
      <c r="J59" s="245">
        <v>777.904</v>
      </c>
      <c r="K59" s="252">
        <v>772.82466666666676</v>
      </c>
      <c r="L59" s="95"/>
      <c r="M59" s="307">
        <v>13.184760399819778</v>
      </c>
      <c r="N59" s="308">
        <v>12.4591292659819</v>
      </c>
      <c r="O59" s="308">
        <v>21.381182433822168</v>
      </c>
      <c r="P59" s="311">
        <v>15.675024033207949</v>
      </c>
      <c r="Q59" s="95"/>
      <c r="R59" s="96">
        <f t="shared" si="0"/>
        <v>0.43229905372805599</v>
      </c>
      <c r="S59" s="96">
        <f t="shared" si="1"/>
        <v>1</v>
      </c>
      <c r="AJ59" s="303"/>
      <c r="AK59" s="303"/>
      <c r="AL59" s="303"/>
      <c r="AM59" s="303"/>
      <c r="AN59" s="303"/>
      <c r="AO59" s="303"/>
      <c r="AP59" s="303"/>
      <c r="AQ59" s="303"/>
      <c r="AR59" s="303"/>
    </row>
    <row r="60" spans="1:44" ht="15" x14ac:dyDescent="0.25">
      <c r="A60" s="329" t="s">
        <v>180</v>
      </c>
      <c r="B60" t="s">
        <v>180</v>
      </c>
      <c r="C60" s="232">
        <v>563.99890000000005</v>
      </c>
      <c r="D60" s="234">
        <v>553.78443000000004</v>
      </c>
      <c r="E60" s="234">
        <v>595.42431999999997</v>
      </c>
      <c r="F60" s="236">
        <v>571.06921666666676</v>
      </c>
      <c r="G60" s="95"/>
      <c r="H60" s="243">
        <v>13.592000000000001</v>
      </c>
      <c r="I60" s="245">
        <v>13.789</v>
      </c>
      <c r="J60" s="245">
        <v>14.003</v>
      </c>
      <c r="K60" s="252">
        <v>13.794666666666666</v>
      </c>
      <c r="L60" s="95"/>
      <c r="M60" s="307">
        <v>41.494916127133607</v>
      </c>
      <c r="N60" s="308">
        <v>40.161319167452319</v>
      </c>
      <c r="O60" s="308">
        <v>42.521196886381489</v>
      </c>
      <c r="P60" s="311">
        <v>41.392477393655803</v>
      </c>
      <c r="Q60" s="95"/>
      <c r="R60" s="96">
        <f t="shared" si="0"/>
        <v>1.1415567064413168</v>
      </c>
      <c r="S60" s="96">
        <f t="shared" si="1"/>
        <v>0</v>
      </c>
      <c r="AJ60" s="303"/>
      <c r="AK60" s="303"/>
      <c r="AL60" s="303"/>
      <c r="AM60" s="303"/>
      <c r="AN60" s="303"/>
      <c r="AO60" s="303"/>
      <c r="AP60" s="303"/>
      <c r="AQ60" s="303"/>
      <c r="AR60" s="303"/>
    </row>
    <row r="61" spans="1:44" ht="15" x14ac:dyDescent="0.25">
      <c r="A61" s="329" t="s">
        <v>181</v>
      </c>
      <c r="B61" t="s">
        <v>181</v>
      </c>
      <c r="C61" s="232">
        <v>1645.7190000000001</v>
      </c>
      <c r="D61" s="234">
        <v>1637.1420000000001</v>
      </c>
      <c r="E61" s="234">
        <v>1730.5740000000001</v>
      </c>
      <c r="F61" s="236">
        <v>1671.1449999999998</v>
      </c>
      <c r="G61" s="95"/>
      <c r="H61" s="243">
        <v>57.042000000000002</v>
      </c>
      <c r="I61" s="245">
        <v>57.472000000000001</v>
      </c>
      <c r="J61" s="245">
        <v>57.856000000000002</v>
      </c>
      <c r="K61" s="252">
        <v>57.456666666666671</v>
      </c>
      <c r="L61" s="95"/>
      <c r="M61" s="307">
        <v>28.851004522983065</v>
      </c>
      <c r="N61" s="308">
        <v>28.485906180400892</v>
      </c>
      <c r="O61" s="308">
        <v>29.911746404867255</v>
      </c>
      <c r="P61" s="311">
        <v>29.082885702750403</v>
      </c>
      <c r="Q61" s="95"/>
      <c r="R61" s="96">
        <f t="shared" si="0"/>
        <v>0.80207238868310682</v>
      </c>
      <c r="S61" s="96">
        <f t="shared" si="1"/>
        <v>0</v>
      </c>
      <c r="AJ61" s="303"/>
      <c r="AK61" s="303"/>
      <c r="AL61" s="303"/>
      <c r="AM61" s="303"/>
      <c r="AN61" s="303"/>
      <c r="AO61" s="303"/>
      <c r="AP61" s="303"/>
      <c r="AQ61" s="303"/>
      <c r="AR61" s="303"/>
    </row>
    <row r="62" spans="1:44" ht="15" x14ac:dyDescent="0.25">
      <c r="A62" s="329" t="s">
        <v>182</v>
      </c>
      <c r="B62" t="s">
        <v>182</v>
      </c>
      <c r="C62" s="232">
        <v>919.98756000000003</v>
      </c>
      <c r="D62" s="234">
        <v>923.16706000000011</v>
      </c>
      <c r="E62" s="234">
        <v>900.41962999999998</v>
      </c>
      <c r="F62" s="236">
        <v>914.52475000000004</v>
      </c>
      <c r="G62" s="95"/>
      <c r="H62" s="243">
        <v>23.047999999999998</v>
      </c>
      <c r="I62" s="245">
        <v>23.366</v>
      </c>
      <c r="J62" s="245">
        <v>23.664000000000001</v>
      </c>
      <c r="K62" s="252">
        <v>23.359333333333336</v>
      </c>
      <c r="L62" s="95"/>
      <c r="M62" s="307">
        <v>39.916155848663664</v>
      </c>
      <c r="N62" s="308">
        <v>39.508989985448949</v>
      </c>
      <c r="O62" s="308">
        <v>38.050187204192021</v>
      </c>
      <c r="P62" s="311">
        <v>39.15844434610154</v>
      </c>
      <c r="Q62" s="95"/>
      <c r="R62" s="96">
        <f t="shared" si="0"/>
        <v>1.0799446559328836</v>
      </c>
      <c r="S62" s="96">
        <f t="shared" si="1"/>
        <v>0</v>
      </c>
      <c r="AJ62" s="303"/>
      <c r="AK62" s="303"/>
      <c r="AL62" s="303"/>
      <c r="AM62" s="303"/>
      <c r="AN62" s="303"/>
      <c r="AO62" s="303"/>
      <c r="AP62" s="303"/>
      <c r="AQ62" s="303"/>
      <c r="AR62" s="303"/>
    </row>
    <row r="63" spans="1:44" ht="15" x14ac:dyDescent="0.25">
      <c r="A63" s="329" t="s">
        <v>183</v>
      </c>
      <c r="B63" t="s">
        <v>183</v>
      </c>
      <c r="C63" s="232">
        <v>93.00233999999999</v>
      </c>
      <c r="D63" s="234">
        <v>108.4054</v>
      </c>
      <c r="E63" s="234">
        <v>110.05228</v>
      </c>
      <c r="F63" s="236">
        <v>103.82000666666666</v>
      </c>
      <c r="G63" s="95"/>
      <c r="H63" s="243">
        <v>3.77</v>
      </c>
      <c r="I63" s="245">
        <v>3.8050000000000002</v>
      </c>
      <c r="J63" s="245">
        <v>3.83</v>
      </c>
      <c r="K63" s="252">
        <v>3.8016666666666672</v>
      </c>
      <c r="L63" s="95"/>
      <c r="M63" s="307">
        <v>24.66905570291777</v>
      </c>
      <c r="N63" s="308">
        <v>28.490249671484886</v>
      </c>
      <c r="O63" s="308">
        <v>28.734276762402086</v>
      </c>
      <c r="P63" s="311">
        <v>27.297860712268246</v>
      </c>
      <c r="Q63" s="95"/>
      <c r="R63" s="96">
        <f t="shared" si="0"/>
        <v>0.75284346165680205</v>
      </c>
      <c r="S63" s="96">
        <f t="shared" si="1"/>
        <v>0</v>
      </c>
      <c r="AJ63" s="303"/>
      <c r="AK63" s="303"/>
      <c r="AL63" s="303"/>
      <c r="AM63" s="303"/>
      <c r="AN63" s="303"/>
      <c r="AO63" s="303"/>
      <c r="AP63" s="303"/>
      <c r="AQ63" s="303"/>
      <c r="AR63" s="303"/>
    </row>
    <row r="64" spans="1:44" ht="15" x14ac:dyDescent="0.25">
      <c r="A64" s="329" t="s">
        <v>184</v>
      </c>
      <c r="B64" t="s">
        <v>184</v>
      </c>
      <c r="C64" s="240">
        <v>418.79599999999999</v>
      </c>
      <c r="D64" s="241">
        <v>277.01362999999998</v>
      </c>
      <c r="E64" s="241">
        <v>383.66640999999998</v>
      </c>
      <c r="F64" s="242">
        <v>359.82534666666669</v>
      </c>
      <c r="G64" s="95"/>
      <c r="H64" s="246">
        <v>23.373000000000001</v>
      </c>
      <c r="I64" s="247">
        <v>23.547000000000001</v>
      </c>
      <c r="J64" s="247">
        <v>23.774000000000001</v>
      </c>
      <c r="K64" s="253">
        <v>23.564666666666668</v>
      </c>
      <c r="L64" s="95"/>
      <c r="M64" s="309">
        <v>17.917939502845162</v>
      </c>
      <c r="N64" s="310">
        <v>11.76428547160997</v>
      </c>
      <c r="O64" s="310">
        <v>16.1380672162867</v>
      </c>
      <c r="P64" s="312">
        <v>15.273430730247277</v>
      </c>
      <c r="Q64" s="95"/>
      <c r="R64" s="96">
        <f t="shared" ref="R64" si="2">IF(ISNUMBER(P64),P64/$O$66,"")</f>
        <v>0.42122357438680402</v>
      </c>
      <c r="S64" s="96">
        <f t="shared" si="1"/>
        <v>1</v>
      </c>
      <c r="AJ64" s="303"/>
      <c r="AK64" s="303"/>
      <c r="AL64" s="303"/>
      <c r="AM64" s="303"/>
      <c r="AN64" s="303"/>
      <c r="AO64" s="303"/>
      <c r="AP64" s="303"/>
      <c r="AQ64" s="303"/>
      <c r="AR64" s="303"/>
    </row>
    <row r="65" spans="1:17" ht="15" x14ac:dyDescent="0.25">
      <c r="C65" s="100"/>
      <c r="D65" s="100"/>
      <c r="E65" s="100"/>
      <c r="F65" s="100"/>
      <c r="G65" s="95"/>
      <c r="H65" s="100"/>
      <c r="I65" s="100"/>
      <c r="J65" s="100"/>
      <c r="K65" s="100"/>
      <c r="L65" s="95"/>
      <c r="M65" s="100"/>
      <c r="N65" s="100"/>
      <c r="O65" s="100"/>
      <c r="P65" s="100"/>
      <c r="Q65" s="95"/>
    </row>
    <row r="66" spans="1:17" s="216" customFormat="1" ht="15.75" x14ac:dyDescent="0.25">
      <c r="A66" s="219" t="s">
        <v>208</v>
      </c>
      <c r="B66" s="219" t="s">
        <v>208</v>
      </c>
      <c r="C66" s="221"/>
      <c r="D66" s="221"/>
      <c r="E66" s="221"/>
      <c r="F66" s="349">
        <f>AVERAGE(F7:F64)</f>
        <v>2206.0398870114946</v>
      </c>
      <c r="G66" s="221"/>
      <c r="H66" s="221"/>
      <c r="I66" s="221"/>
      <c r="J66" s="221"/>
      <c r="K66" s="254">
        <f>AVERAGE(K7:K64)</f>
        <v>88.844109195402353</v>
      </c>
      <c r="L66" s="221"/>
      <c r="M66" s="221"/>
      <c r="N66" s="221"/>
      <c r="O66" s="452">
        <f>AVERAGE(P7:P64)</f>
        <v>36.259676948237207</v>
      </c>
      <c r="P66" s="453"/>
      <c r="Q66" s="217"/>
    </row>
    <row r="67" spans="1:17" ht="15" x14ac:dyDescent="0.25">
      <c r="Q67" s="95"/>
    </row>
    <row r="68" spans="1:17" ht="15" x14ac:dyDescent="0.25">
      <c r="A68" s="74"/>
      <c r="B68" s="74"/>
      <c r="C68" s="101"/>
      <c r="D68" s="101"/>
      <c r="E68" s="101"/>
      <c r="F68" s="101"/>
      <c r="G68" s="95"/>
      <c r="H68" s="101"/>
      <c r="I68" s="101"/>
      <c r="J68" s="101"/>
      <c r="K68" s="101"/>
      <c r="L68" s="95"/>
      <c r="M68" s="101"/>
      <c r="N68" s="101"/>
      <c r="O68" s="101"/>
      <c r="P68" s="101"/>
      <c r="Q68" s="95"/>
    </row>
    <row r="69" spans="1:17" ht="15" x14ac:dyDescent="0.25">
      <c r="A69" s="74"/>
      <c r="B69" s="74"/>
      <c r="C69" s="101"/>
      <c r="D69" s="101"/>
      <c r="E69" s="101"/>
      <c r="F69" s="101"/>
      <c r="G69" s="95"/>
      <c r="H69" s="101"/>
      <c r="I69" s="101"/>
      <c r="J69" s="101"/>
      <c r="K69" s="101"/>
      <c r="L69" s="95"/>
      <c r="M69" s="101"/>
      <c r="N69" s="101"/>
      <c r="O69" s="101"/>
      <c r="P69" s="101"/>
      <c r="Q69" s="95"/>
    </row>
    <row r="70" spans="1:17" ht="15" x14ac:dyDescent="0.25">
      <c r="A70" s="74"/>
      <c r="B70" s="74"/>
      <c r="C70" s="101"/>
      <c r="D70" s="101"/>
      <c r="E70" s="101"/>
      <c r="F70" s="101"/>
      <c r="G70" s="95"/>
      <c r="H70" s="101"/>
      <c r="I70" s="101"/>
      <c r="J70" s="101"/>
      <c r="K70" s="101"/>
      <c r="L70" s="95"/>
      <c r="M70" s="101"/>
      <c r="N70" s="101"/>
      <c r="O70" s="101"/>
      <c r="P70" s="101"/>
      <c r="Q70" s="95"/>
    </row>
    <row r="71" spans="1:17" ht="15" x14ac:dyDescent="0.25">
      <c r="A71" s="74"/>
      <c r="B71" s="74"/>
      <c r="C71" s="101"/>
      <c r="D71" s="101"/>
      <c r="E71" s="101"/>
      <c r="F71" s="101"/>
      <c r="G71" s="95"/>
      <c r="H71" s="101"/>
      <c r="I71" s="101"/>
      <c r="J71" s="101"/>
      <c r="K71" s="101"/>
      <c r="L71" s="95"/>
      <c r="M71" s="101"/>
      <c r="N71" s="101"/>
      <c r="O71" s="101"/>
      <c r="P71" s="101"/>
      <c r="Q71" s="95"/>
    </row>
    <row r="72" spans="1:17" ht="15" x14ac:dyDescent="0.25">
      <c r="A72" s="74"/>
      <c r="B72" s="74"/>
      <c r="C72" s="101"/>
      <c r="D72" s="101"/>
      <c r="E72" s="101"/>
      <c r="F72" s="101"/>
      <c r="G72" s="95"/>
      <c r="H72" s="101"/>
      <c r="I72" s="101"/>
      <c r="J72" s="101"/>
      <c r="K72" s="101"/>
      <c r="L72" s="95"/>
      <c r="M72" s="101"/>
      <c r="N72" s="101"/>
      <c r="O72" s="101"/>
      <c r="P72" s="101"/>
      <c r="Q72" s="95"/>
    </row>
    <row r="73" spans="1:17" ht="15" x14ac:dyDescent="0.25">
      <c r="A73" s="74"/>
      <c r="B73" s="74"/>
      <c r="C73" s="101"/>
      <c r="D73" s="101"/>
      <c r="E73" s="101"/>
      <c r="F73" s="101"/>
      <c r="G73" s="95"/>
      <c r="H73" s="101"/>
      <c r="I73" s="101"/>
      <c r="J73" s="101"/>
      <c r="K73" s="101"/>
      <c r="L73" s="95"/>
      <c r="M73" s="101"/>
      <c r="N73" s="101"/>
      <c r="O73" s="101"/>
      <c r="P73" s="101"/>
      <c r="Q73" s="95"/>
    </row>
    <row r="74" spans="1:17" ht="15" x14ac:dyDescent="0.25">
      <c r="A74" s="74"/>
      <c r="B74" s="74"/>
      <c r="C74" s="101"/>
      <c r="D74" s="101"/>
      <c r="E74" s="101"/>
      <c r="F74" s="101"/>
      <c r="G74" s="95"/>
      <c r="H74" s="101"/>
      <c r="I74" s="101"/>
      <c r="J74" s="101"/>
      <c r="K74" s="101"/>
      <c r="L74" s="95"/>
      <c r="M74" s="101"/>
      <c r="N74" s="101"/>
      <c r="O74" s="101"/>
      <c r="P74" s="101"/>
      <c r="Q74" s="95"/>
    </row>
    <row r="75" spans="1:17" ht="15" x14ac:dyDescent="0.25">
      <c r="A75" s="74"/>
      <c r="B75" s="74"/>
      <c r="C75" s="101"/>
      <c r="D75" s="101"/>
      <c r="E75" s="101"/>
      <c r="F75" s="101"/>
      <c r="G75" s="95"/>
      <c r="H75" s="101"/>
      <c r="I75" s="101"/>
      <c r="J75" s="101"/>
      <c r="K75" s="101"/>
      <c r="L75" s="95"/>
      <c r="M75" s="101"/>
      <c r="N75" s="101"/>
      <c r="O75" s="101"/>
      <c r="P75" s="101"/>
      <c r="Q75" s="95"/>
    </row>
    <row r="76" spans="1:17" ht="15" x14ac:dyDescent="0.25">
      <c r="A76" s="74"/>
      <c r="B76" s="74"/>
      <c r="C76" s="101"/>
      <c r="D76" s="101"/>
      <c r="E76" s="101"/>
      <c r="F76" s="101"/>
      <c r="G76" s="95"/>
      <c r="H76" s="101"/>
      <c r="I76" s="101"/>
      <c r="J76" s="101"/>
      <c r="K76" s="101"/>
      <c r="L76" s="95"/>
      <c r="M76" s="101"/>
      <c r="N76" s="101"/>
      <c r="O76" s="101"/>
      <c r="P76" s="101"/>
      <c r="Q76" s="95"/>
    </row>
    <row r="77" spans="1:17" ht="15" x14ac:dyDescent="0.25">
      <c r="A77" s="74"/>
      <c r="B77" s="74"/>
      <c r="C77" s="101"/>
      <c r="D77" s="101"/>
      <c r="E77" s="101"/>
      <c r="F77" s="101"/>
      <c r="G77" s="95"/>
      <c r="H77" s="101"/>
      <c r="I77" s="101"/>
      <c r="J77" s="101"/>
      <c r="K77" s="101"/>
      <c r="L77" s="95"/>
      <c r="M77" s="101"/>
      <c r="N77" s="101"/>
      <c r="O77" s="101"/>
      <c r="P77" s="101"/>
      <c r="Q77" s="95"/>
    </row>
    <row r="78" spans="1:17" ht="15" x14ac:dyDescent="0.25">
      <c r="A78" s="74"/>
      <c r="B78" s="74"/>
      <c r="C78" s="101"/>
      <c r="D78" s="101"/>
      <c r="E78" s="101"/>
      <c r="F78" s="101"/>
      <c r="G78" s="95"/>
      <c r="H78" s="101"/>
      <c r="I78" s="101"/>
      <c r="J78" s="101"/>
      <c r="K78" s="101"/>
      <c r="L78" s="95"/>
      <c r="M78" s="101"/>
      <c r="N78" s="101"/>
      <c r="O78" s="101"/>
      <c r="P78" s="101"/>
      <c r="Q78" s="95"/>
    </row>
    <row r="79" spans="1:17" ht="15" x14ac:dyDescent="0.25">
      <c r="A79" s="74"/>
      <c r="B79" s="74"/>
      <c r="C79" s="101"/>
      <c r="D79" s="101"/>
      <c r="E79" s="101"/>
      <c r="F79" s="101"/>
      <c r="G79" s="95"/>
      <c r="H79" s="101"/>
      <c r="I79" s="101"/>
      <c r="J79" s="101"/>
      <c r="K79" s="101"/>
      <c r="L79" s="95"/>
      <c r="M79" s="101"/>
      <c r="N79" s="101"/>
      <c r="O79" s="101"/>
      <c r="P79" s="101"/>
      <c r="Q79" s="95"/>
    </row>
    <row r="80" spans="1:17" s="102" customFormat="1" ht="15" x14ac:dyDescent="0.25">
      <c r="A80" s="74"/>
      <c r="B80" s="74"/>
      <c r="C80" s="101"/>
      <c r="D80" s="101"/>
      <c r="E80" s="101"/>
      <c r="F80" s="101"/>
      <c r="H80" s="101"/>
      <c r="I80" s="101"/>
      <c r="J80" s="101"/>
      <c r="K80" s="101"/>
      <c r="M80" s="101"/>
      <c r="N80" s="101"/>
      <c r="O80" s="101"/>
      <c r="P80" s="101"/>
    </row>
    <row r="81" spans="1:17" s="102" customFormat="1" ht="15" x14ac:dyDescent="0.25">
      <c r="A81" s="74"/>
      <c r="B81" s="74"/>
      <c r="C81" s="101"/>
      <c r="D81" s="101"/>
      <c r="E81" s="101"/>
      <c r="F81" s="101"/>
      <c r="H81" s="101"/>
      <c r="I81" s="101"/>
      <c r="J81" s="101"/>
      <c r="K81" s="101"/>
      <c r="M81" s="101"/>
      <c r="N81" s="101"/>
      <c r="O81" s="101"/>
      <c r="P81" s="101"/>
    </row>
    <row r="82" spans="1:17" s="102" customFormat="1" ht="15" x14ac:dyDescent="0.25">
      <c r="A82" s="74"/>
      <c r="B82" s="74"/>
      <c r="C82" s="101"/>
      <c r="D82" s="101"/>
      <c r="E82" s="101"/>
      <c r="F82" s="101"/>
      <c r="H82" s="101"/>
      <c r="I82" s="101"/>
      <c r="J82" s="101"/>
      <c r="K82" s="101"/>
      <c r="M82" s="101"/>
      <c r="N82" s="101"/>
      <c r="O82" s="101"/>
      <c r="P82" s="101"/>
    </row>
    <row r="83" spans="1:17" s="102" customFormat="1" ht="15" x14ac:dyDescent="0.25">
      <c r="A83" s="74"/>
      <c r="B83" s="74"/>
      <c r="C83" s="101"/>
      <c r="D83" s="101"/>
      <c r="E83" s="101"/>
      <c r="F83" s="101"/>
      <c r="H83" s="101"/>
      <c r="I83" s="101"/>
      <c r="J83" s="101"/>
      <c r="K83" s="101"/>
      <c r="M83" s="101"/>
      <c r="N83" s="101"/>
      <c r="O83" s="101"/>
      <c r="P83" s="101"/>
    </row>
    <row r="84" spans="1:17" ht="15" x14ac:dyDescent="0.25">
      <c r="A84" s="98"/>
      <c r="B84" s="98"/>
      <c r="C84" s="101"/>
      <c r="D84" s="101"/>
      <c r="E84" s="101"/>
      <c r="F84" s="101"/>
      <c r="H84" s="101"/>
      <c r="I84" s="101"/>
      <c r="J84" s="101"/>
      <c r="K84" s="101"/>
      <c r="M84" s="101"/>
      <c r="N84" s="101"/>
      <c r="O84" s="101"/>
      <c r="P84" s="101"/>
    </row>
    <row r="85" spans="1:17" ht="15" x14ac:dyDescent="0.25">
      <c r="A85" s="98"/>
      <c r="B85" s="98"/>
      <c r="C85" s="101"/>
      <c r="D85" s="101"/>
      <c r="E85" s="101"/>
      <c r="F85" s="101"/>
      <c r="G85" s="98"/>
      <c r="H85" s="101"/>
      <c r="I85" s="101"/>
      <c r="J85" s="101"/>
      <c r="K85" s="101"/>
      <c r="L85" s="98"/>
      <c r="M85" s="101"/>
      <c r="N85" s="101"/>
      <c r="O85" s="101"/>
      <c r="P85" s="101"/>
      <c r="Q85" s="98"/>
    </row>
    <row r="87" spans="1:17" ht="15" x14ac:dyDescent="0.25">
      <c r="A87" s="70"/>
      <c r="B87" s="70"/>
      <c r="C87" s="103"/>
      <c r="D87" s="103"/>
      <c r="E87" s="103"/>
      <c r="F87" s="103"/>
      <c r="G87" s="104"/>
      <c r="H87" s="103"/>
      <c r="I87" s="103"/>
      <c r="J87" s="103"/>
      <c r="K87" s="103"/>
      <c r="L87" s="104"/>
      <c r="M87" s="103"/>
      <c r="N87" s="103"/>
      <c r="O87" s="103"/>
      <c r="P87" s="103"/>
      <c r="Q87" s="104"/>
    </row>
    <row r="88" spans="1:17" ht="15" x14ac:dyDescent="0.25">
      <c r="A88" s="70"/>
      <c r="B88" s="70"/>
      <c r="C88" s="103"/>
      <c r="D88" s="103"/>
      <c r="E88" s="103"/>
      <c r="F88" s="103"/>
      <c r="G88" s="104"/>
      <c r="H88" s="103"/>
      <c r="I88" s="103"/>
      <c r="J88" s="103"/>
      <c r="K88" s="103"/>
      <c r="L88" s="104"/>
      <c r="M88" s="103"/>
      <c r="N88" s="103"/>
      <c r="O88" s="103"/>
      <c r="P88" s="103"/>
      <c r="Q88" s="104"/>
    </row>
    <row r="90" spans="1:17" ht="15" x14ac:dyDescent="0.25">
      <c r="A90" s="70"/>
      <c r="B90" s="70"/>
    </row>
  </sheetData>
  <mergeCells count="8">
    <mergeCell ref="O66:P66"/>
    <mergeCell ref="A1:P1"/>
    <mergeCell ref="A3:P3"/>
    <mergeCell ref="C5:F5"/>
    <mergeCell ref="H5:K5"/>
    <mergeCell ref="M5:P5"/>
    <mergeCell ref="A5:A6"/>
    <mergeCell ref="B5:B6"/>
  </mergeCells>
  <printOptions horizontalCentered="1"/>
  <pageMargins left="0.7" right="0.7" top="0.75" bottom="0.75" header="0.3" footer="0.3"/>
  <pageSetup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5B7FB-4894-447A-8AF1-8823AC527D71}">
  <sheetPr>
    <tabColor theme="4" tint="0.59999389629810485"/>
    <pageSetUpPr fitToPage="1"/>
  </sheetPr>
  <dimension ref="A1:V90"/>
  <sheetViews>
    <sheetView showGridLines="0" topLeftCell="C1" zoomScaleNormal="100" workbookViewId="0">
      <selection activeCell="T13" sqref="T13"/>
    </sheetView>
  </sheetViews>
  <sheetFormatPr defaultColWidth="8.7109375" defaultRowHeight="12.75" x14ac:dyDescent="0.2"/>
  <cols>
    <col min="1" max="1" width="40.7109375" style="96" hidden="1" customWidth="1"/>
    <col min="2" max="2" width="40.7109375" style="96" customWidth="1"/>
    <col min="3" max="5" width="8.7109375" style="96" customWidth="1"/>
    <col min="6" max="6" width="9.7109375" style="96" customWidth="1"/>
    <col min="7" max="7" width="2.7109375" style="96" customWidth="1"/>
    <col min="8" max="10" width="8.7109375" style="96" customWidth="1"/>
    <col min="11" max="11" width="9.7109375" style="96" customWidth="1"/>
    <col min="12" max="12" width="2.7109375" style="96" customWidth="1"/>
    <col min="13" max="16" width="9.7109375" style="96" customWidth="1"/>
    <col min="17" max="19" width="8.7109375" style="96" customWidth="1"/>
    <col min="20" max="20" width="17.42578125" style="96" bestFit="1" customWidth="1"/>
    <col min="21" max="24" width="8.7109375" style="96" customWidth="1"/>
    <col min="25" max="16384" width="8.7109375" style="96"/>
  </cols>
  <sheetData>
    <row r="1" spans="1:22" ht="18.75" x14ac:dyDescent="0.3">
      <c r="A1" s="454" t="s">
        <v>300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</row>
    <row r="2" spans="1:22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22" ht="23.25" x14ac:dyDescent="0.35">
      <c r="A3" s="455" t="s">
        <v>336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</row>
    <row r="4" spans="1:22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R4" s="432" t="s">
        <v>344</v>
      </c>
      <c r="S4" s="432">
        <f>COUNT(R7:R64)</f>
        <v>55</v>
      </c>
      <c r="T4" s="432" t="s">
        <v>347</v>
      </c>
      <c r="U4" s="432">
        <f>1-U5</f>
        <v>0.41818181818181821</v>
      </c>
    </row>
    <row r="5" spans="1:22" ht="21.75" customHeight="1" thickBot="1" x14ac:dyDescent="0.35">
      <c r="A5" s="461" t="s">
        <v>133</v>
      </c>
      <c r="B5" s="461" t="s">
        <v>133</v>
      </c>
      <c r="C5" s="456" t="s">
        <v>217</v>
      </c>
      <c r="D5" s="457"/>
      <c r="E5" s="457"/>
      <c r="F5" s="458"/>
      <c r="G5" s="99"/>
      <c r="H5" s="456" t="s">
        <v>219</v>
      </c>
      <c r="I5" s="457"/>
      <c r="J5" s="457"/>
      <c r="K5" s="458"/>
      <c r="L5" s="99"/>
      <c r="M5" s="456" t="s">
        <v>224</v>
      </c>
      <c r="N5" s="457"/>
      <c r="O5" s="457"/>
      <c r="P5" s="458"/>
      <c r="R5" s="432" t="s">
        <v>345</v>
      </c>
      <c r="S5" s="432">
        <f>SUM(S7:S64)</f>
        <v>32</v>
      </c>
      <c r="T5" s="432" t="s">
        <v>346</v>
      </c>
      <c r="U5" s="432">
        <f>S5/S4</f>
        <v>0.58181818181818179</v>
      </c>
    </row>
    <row r="6" spans="1:22" s="191" customFormat="1" ht="20.25" customHeight="1" x14ac:dyDescent="0.25">
      <c r="A6" s="462"/>
      <c r="B6" s="462"/>
      <c r="C6" s="195">
        <v>2017</v>
      </c>
      <c r="D6" s="196">
        <v>2018</v>
      </c>
      <c r="E6" s="196">
        <v>2019</v>
      </c>
      <c r="F6" s="197" t="s">
        <v>37</v>
      </c>
      <c r="G6" s="189"/>
      <c r="H6" s="195">
        <v>2017</v>
      </c>
      <c r="I6" s="196">
        <v>2018</v>
      </c>
      <c r="J6" s="196">
        <v>2019</v>
      </c>
      <c r="K6" s="197" t="s">
        <v>37</v>
      </c>
      <c r="L6" s="189"/>
      <c r="M6" s="195">
        <v>2017</v>
      </c>
      <c r="N6" s="196">
        <v>2018</v>
      </c>
      <c r="O6" s="196">
        <v>2019</v>
      </c>
      <c r="P6" s="197" t="s">
        <v>37</v>
      </c>
    </row>
    <row r="7" spans="1:22" ht="15" x14ac:dyDescent="0.25">
      <c r="A7" t="s">
        <v>194</v>
      </c>
      <c r="B7" t="s">
        <v>194</v>
      </c>
      <c r="C7" s="243">
        <v>373.46709999999996</v>
      </c>
      <c r="D7" s="245">
        <v>435.15292999999997</v>
      </c>
      <c r="E7" s="245">
        <v>437.92147</v>
      </c>
      <c r="F7" s="256">
        <v>415.51383333333325</v>
      </c>
      <c r="G7" s="95"/>
      <c r="H7" s="243">
        <v>123.489</v>
      </c>
      <c r="I7" s="245">
        <v>123.489</v>
      </c>
      <c r="J7" s="245">
        <v>123.489</v>
      </c>
      <c r="K7" s="256">
        <v>123.48899999999999</v>
      </c>
      <c r="L7" s="95"/>
      <c r="M7" s="307">
        <v>3.0242944715723663</v>
      </c>
      <c r="N7" s="308">
        <v>3.5238193685267509</v>
      </c>
      <c r="O7" s="308">
        <v>3.5462386933249115</v>
      </c>
      <c r="P7" s="311">
        <v>3.3647841778080094</v>
      </c>
      <c r="R7" s="96">
        <f>IF(ISNUMBER(P7),P7/$O$66,"")</f>
        <v>0.23944788938983774</v>
      </c>
      <c r="S7" s="96">
        <f>IF(ISNUMBER(R7),IF(R7&lt;0.5,1,0) + IF(R7&gt;1.5,1,0),"")</f>
        <v>1</v>
      </c>
      <c r="T7" s="305"/>
      <c r="U7" s="305"/>
      <c r="V7" s="305"/>
    </row>
    <row r="8" spans="1:22" ht="15" x14ac:dyDescent="0.25">
      <c r="A8" t="s">
        <v>195</v>
      </c>
      <c r="B8" t="s">
        <v>195</v>
      </c>
      <c r="C8" s="243">
        <v>121.21664</v>
      </c>
      <c r="D8" s="245">
        <v>101.80064999999999</v>
      </c>
      <c r="E8" s="245">
        <v>142.20103</v>
      </c>
      <c r="F8" s="256">
        <v>121.73944</v>
      </c>
      <c r="G8" s="95"/>
      <c r="H8" s="243">
        <v>30.2</v>
      </c>
      <c r="I8" s="245">
        <v>30.35</v>
      </c>
      <c r="J8" s="245">
        <v>30.471</v>
      </c>
      <c r="K8" s="256">
        <v>30.340333333333334</v>
      </c>
      <c r="L8" s="95"/>
      <c r="M8" s="307">
        <v>4.0137960264900663</v>
      </c>
      <c r="N8" s="308">
        <v>3.3542224052718281</v>
      </c>
      <c r="O8" s="308">
        <v>4.6667661054773388</v>
      </c>
      <c r="P8" s="311">
        <v>4.0124621790575805</v>
      </c>
      <c r="R8" s="96">
        <f t="shared" ref="R8:R64" si="0">IF(ISNUMBER(P8),P8/$O$66,"")</f>
        <v>0.28553855143772838</v>
      </c>
      <c r="S8" s="96">
        <f t="shared" ref="S8:S64" si="1">IF(ISNUMBER(R8),IF(R8&lt;0.5,1,0) + IF(R8&gt;1.5,1,0),"")</f>
        <v>1</v>
      </c>
      <c r="T8" s="305"/>
      <c r="U8" s="305"/>
      <c r="V8" s="305"/>
    </row>
    <row r="9" spans="1:22" ht="15" x14ac:dyDescent="0.25">
      <c r="A9" t="s">
        <v>134</v>
      </c>
      <c r="B9" t="s">
        <v>134</v>
      </c>
      <c r="C9" s="243"/>
      <c r="D9" s="245"/>
      <c r="E9" s="245"/>
      <c r="F9" s="256"/>
      <c r="G9" s="95"/>
      <c r="H9" s="243">
        <v>1.327</v>
      </c>
      <c r="I9" s="245">
        <v>1.327</v>
      </c>
      <c r="J9" s="245">
        <v>1.327</v>
      </c>
      <c r="K9" s="256">
        <v>1.327</v>
      </c>
      <c r="L9" s="95"/>
      <c r="M9" s="307"/>
      <c r="N9" s="308"/>
      <c r="O9" s="308"/>
      <c r="P9" s="311"/>
      <c r="R9" s="96" t="str">
        <f t="shared" si="0"/>
        <v/>
      </c>
      <c r="S9" s="96" t="str">
        <f t="shared" si="1"/>
        <v/>
      </c>
      <c r="T9" s="305"/>
      <c r="U9" s="305"/>
      <c r="V9" s="305"/>
    </row>
    <row r="10" spans="1:22" ht="15" x14ac:dyDescent="0.25">
      <c r="A10" t="s">
        <v>135</v>
      </c>
      <c r="B10" t="s">
        <v>245</v>
      </c>
      <c r="C10" s="243">
        <v>10.48991</v>
      </c>
      <c r="D10" s="245">
        <v>5.5389999999999997</v>
      </c>
      <c r="E10" s="245">
        <v>11.776</v>
      </c>
      <c r="F10" s="256">
        <v>9.2683033333333338</v>
      </c>
      <c r="G10" s="95"/>
      <c r="H10" s="243">
        <v>15.33</v>
      </c>
      <c r="I10" s="245">
        <v>15.388</v>
      </c>
      <c r="J10" s="245">
        <v>15.404999999999999</v>
      </c>
      <c r="K10" s="256">
        <v>15.374333333333333</v>
      </c>
      <c r="L10" s="95"/>
      <c r="M10" s="307">
        <v>0.68427332028701893</v>
      </c>
      <c r="N10" s="308">
        <v>0.3599558097218612</v>
      </c>
      <c r="O10" s="308">
        <v>0.76442713404738727</v>
      </c>
      <c r="P10" s="311">
        <v>0.60284261648201554</v>
      </c>
      <c r="R10" s="96">
        <f t="shared" si="0"/>
        <v>4.2900044853665033E-2</v>
      </c>
      <c r="S10" s="96">
        <f t="shared" si="1"/>
        <v>1</v>
      </c>
      <c r="T10" s="305"/>
      <c r="U10" s="305"/>
      <c r="V10" s="305"/>
    </row>
    <row r="11" spans="1:22" ht="15" x14ac:dyDescent="0.25">
      <c r="A11" t="s">
        <v>136</v>
      </c>
      <c r="B11" t="s">
        <v>136</v>
      </c>
      <c r="C11" s="243">
        <v>40.512610000000002</v>
      </c>
      <c r="D11" s="245">
        <v>34.555759999999999</v>
      </c>
      <c r="E11" s="245">
        <v>43.518940000000001</v>
      </c>
      <c r="F11" s="256">
        <v>39.529103333333332</v>
      </c>
      <c r="G11" s="95"/>
      <c r="H11" s="243">
        <v>10.036</v>
      </c>
      <c r="I11" s="245">
        <v>10.029999999999999</v>
      </c>
      <c r="J11" s="245">
        <v>10.031000000000001</v>
      </c>
      <c r="K11" s="256">
        <v>10.032333333333334</v>
      </c>
      <c r="L11" s="95"/>
      <c r="M11" s="307">
        <v>4.0367287764049422</v>
      </c>
      <c r="N11" s="308">
        <v>3.4452402791625127</v>
      </c>
      <c r="O11" s="308">
        <v>4.3384448210547299</v>
      </c>
      <c r="P11" s="311">
        <v>3.9401704488819482</v>
      </c>
      <c r="R11" s="96">
        <f t="shared" si="0"/>
        <v>0.28039406035117925</v>
      </c>
      <c r="S11" s="96">
        <f t="shared" si="1"/>
        <v>1</v>
      </c>
      <c r="T11" s="305"/>
      <c r="U11" s="305"/>
      <c r="V11" s="305"/>
    </row>
    <row r="12" spans="1:22" ht="15" x14ac:dyDescent="0.25">
      <c r="A12" t="s">
        <v>137</v>
      </c>
      <c r="B12" t="s">
        <v>137</v>
      </c>
      <c r="C12" s="243">
        <v>81.23818</v>
      </c>
      <c r="D12" s="245">
        <v>86.137740000000008</v>
      </c>
      <c r="E12" s="245">
        <v>218.96875</v>
      </c>
      <c r="F12" s="256">
        <v>128.78155666666666</v>
      </c>
      <c r="G12" s="95"/>
      <c r="H12" s="243">
        <v>14.635999999999999</v>
      </c>
      <c r="I12" s="245">
        <v>14.635999999999999</v>
      </c>
      <c r="J12" s="245">
        <v>14.635999999999999</v>
      </c>
      <c r="K12" s="256">
        <v>14.636000000000001</v>
      </c>
      <c r="L12" s="95"/>
      <c r="M12" s="307">
        <v>5.5505725608089644</v>
      </c>
      <c r="N12" s="308">
        <v>5.8853334244329059</v>
      </c>
      <c r="O12" s="308">
        <v>14.960969527193223</v>
      </c>
      <c r="P12" s="311">
        <v>8.7989585041450287</v>
      </c>
      <c r="R12" s="96">
        <f t="shared" si="0"/>
        <v>0.62615963797678909</v>
      </c>
      <c r="S12" s="96">
        <f t="shared" si="1"/>
        <v>0</v>
      </c>
      <c r="T12" s="305"/>
      <c r="U12" s="305"/>
      <c r="V12" s="305"/>
    </row>
    <row r="13" spans="1:22" ht="15" x14ac:dyDescent="0.25">
      <c r="A13" t="s">
        <v>138</v>
      </c>
      <c r="B13" t="s">
        <v>138</v>
      </c>
      <c r="C13" s="243">
        <v>81.885179999999991</v>
      </c>
      <c r="D13" s="245">
        <v>93.519390000000001</v>
      </c>
      <c r="E13" s="245">
        <v>124.42838999999999</v>
      </c>
      <c r="F13" s="256">
        <v>99.944319999999991</v>
      </c>
      <c r="G13" s="95"/>
      <c r="H13" s="243">
        <v>24.472000000000001</v>
      </c>
      <c r="I13" s="245">
        <v>24.459</v>
      </c>
      <c r="J13" s="245">
        <v>24.448</v>
      </c>
      <c r="K13" s="256">
        <v>24.459666666666664</v>
      </c>
      <c r="L13" s="95"/>
      <c r="M13" s="307">
        <v>3.3460763321346838</v>
      </c>
      <c r="N13" s="308">
        <v>3.8235164969949711</v>
      </c>
      <c r="O13" s="308">
        <v>5.0895120255235602</v>
      </c>
      <c r="P13" s="311">
        <v>4.0860867550661633</v>
      </c>
      <c r="R13" s="96">
        <f t="shared" si="0"/>
        <v>0.29077789173442503</v>
      </c>
      <c r="S13" s="96">
        <f t="shared" si="1"/>
        <v>1</v>
      </c>
      <c r="T13" s="305"/>
      <c r="U13" s="305"/>
      <c r="V13" s="305"/>
    </row>
    <row r="14" spans="1:22" ht="15" x14ac:dyDescent="0.25">
      <c r="A14" t="s">
        <v>139</v>
      </c>
      <c r="B14" t="s">
        <v>139</v>
      </c>
      <c r="C14" s="243">
        <v>17.797009999999997</v>
      </c>
      <c r="D14" s="245">
        <v>50.260949999999994</v>
      </c>
      <c r="E14" s="245">
        <v>60.396360000000001</v>
      </c>
      <c r="F14" s="256">
        <v>42.818106666666665</v>
      </c>
      <c r="G14" s="95"/>
      <c r="H14" s="243">
        <v>1.766</v>
      </c>
      <c r="I14" s="245">
        <v>1.8160000000000001</v>
      </c>
      <c r="J14" s="245">
        <v>1.8580000000000001</v>
      </c>
      <c r="K14" s="256">
        <v>1.8133333333333332</v>
      </c>
      <c r="L14" s="95"/>
      <c r="M14" s="307">
        <v>10.077582106455264</v>
      </c>
      <c r="N14" s="308">
        <v>27.676734581497794</v>
      </c>
      <c r="O14" s="308">
        <v>32.506114101184068</v>
      </c>
      <c r="P14" s="311">
        <v>23.612926470588235</v>
      </c>
      <c r="R14" s="96">
        <f t="shared" si="0"/>
        <v>1.6803649526737632</v>
      </c>
      <c r="S14" s="96">
        <f t="shared" si="1"/>
        <v>1</v>
      </c>
      <c r="T14" s="305"/>
      <c r="U14" s="305"/>
      <c r="V14" s="305"/>
    </row>
    <row r="15" spans="1:22" ht="15" x14ac:dyDescent="0.25">
      <c r="A15" t="s">
        <v>140</v>
      </c>
      <c r="B15" t="s">
        <v>140</v>
      </c>
      <c r="C15" s="243"/>
      <c r="D15" s="245">
        <v>0.30657000000000001</v>
      </c>
      <c r="E15" s="245"/>
      <c r="F15" s="256">
        <v>0.30657000000000001</v>
      </c>
      <c r="G15" s="95"/>
      <c r="H15" s="243">
        <v>0.73</v>
      </c>
      <c r="I15" s="245">
        <v>0.73</v>
      </c>
      <c r="J15" s="245">
        <v>0.73</v>
      </c>
      <c r="K15" s="256">
        <v>0.73</v>
      </c>
      <c r="L15" s="95"/>
      <c r="M15" s="307"/>
      <c r="N15" s="308">
        <v>0.41995890410958908</v>
      </c>
      <c r="O15" s="308"/>
      <c r="P15" s="311">
        <v>0.41995890410958908</v>
      </c>
      <c r="R15" s="96">
        <f t="shared" si="0"/>
        <v>2.9885504658138017E-2</v>
      </c>
      <c r="S15" s="96">
        <f t="shared" si="1"/>
        <v>1</v>
      </c>
      <c r="T15" s="305"/>
      <c r="U15" s="305"/>
      <c r="V15" s="305"/>
    </row>
    <row r="16" spans="1:22" ht="15" x14ac:dyDescent="0.25">
      <c r="A16" t="s">
        <v>141</v>
      </c>
      <c r="B16" t="s">
        <v>141</v>
      </c>
      <c r="C16" s="243">
        <v>6.4364999999999997</v>
      </c>
      <c r="D16" s="245">
        <v>5.6755000000000004</v>
      </c>
      <c r="E16" s="245">
        <v>3.9129999999999998</v>
      </c>
      <c r="F16" s="256">
        <v>5.3416666666666659</v>
      </c>
      <c r="G16" s="95"/>
      <c r="H16" s="243">
        <v>0.432</v>
      </c>
      <c r="I16" s="245">
        <v>0.432</v>
      </c>
      <c r="J16" s="245">
        <v>0.432</v>
      </c>
      <c r="K16" s="256">
        <v>0.432</v>
      </c>
      <c r="L16" s="95"/>
      <c r="M16" s="307">
        <v>14.899305555555555</v>
      </c>
      <c r="N16" s="308">
        <v>13.137731481481483</v>
      </c>
      <c r="O16" s="308">
        <v>9.0578703703703702</v>
      </c>
      <c r="P16" s="311">
        <v>12.364969135802468</v>
      </c>
      <c r="R16" s="96">
        <f t="shared" si="0"/>
        <v>0.87992739072708659</v>
      </c>
      <c r="S16" s="96">
        <f t="shared" si="1"/>
        <v>0</v>
      </c>
      <c r="T16" s="305"/>
      <c r="U16" s="305"/>
      <c r="V16" s="305"/>
    </row>
    <row r="17" spans="1:22" ht="15" x14ac:dyDescent="0.25">
      <c r="A17" t="s">
        <v>142</v>
      </c>
      <c r="B17" t="s">
        <v>142</v>
      </c>
      <c r="C17" s="243">
        <v>32.8489</v>
      </c>
      <c r="D17" s="245">
        <v>23.900369999999999</v>
      </c>
      <c r="E17" s="245">
        <v>30.109119999999997</v>
      </c>
      <c r="F17" s="256">
        <v>28.952796666666661</v>
      </c>
      <c r="G17" s="95"/>
      <c r="H17" s="243">
        <v>3.2879999999999998</v>
      </c>
      <c r="I17" s="245">
        <v>3.294</v>
      </c>
      <c r="J17" s="245">
        <v>3.302</v>
      </c>
      <c r="K17" s="256">
        <v>3.2946666666666666</v>
      </c>
      <c r="L17" s="95"/>
      <c r="M17" s="307">
        <v>9.9905413625304149</v>
      </c>
      <c r="N17" s="308">
        <v>7.2557285974499086</v>
      </c>
      <c r="O17" s="308">
        <v>9.1184494245911552</v>
      </c>
      <c r="P17" s="311">
        <v>8.7877772157021425</v>
      </c>
      <c r="R17" s="96">
        <f t="shared" si="0"/>
        <v>0.62536394476830148</v>
      </c>
      <c r="S17" s="96">
        <f t="shared" si="1"/>
        <v>0</v>
      </c>
      <c r="T17" s="305"/>
      <c r="U17" s="305"/>
      <c r="V17" s="305"/>
    </row>
    <row r="18" spans="1:22" ht="15" x14ac:dyDescent="0.25">
      <c r="A18" t="s">
        <v>143</v>
      </c>
      <c r="B18" t="s">
        <v>143</v>
      </c>
      <c r="C18" s="243">
        <v>229.61852000000002</v>
      </c>
      <c r="D18" s="245">
        <v>195.97764000000001</v>
      </c>
      <c r="E18" s="245">
        <v>153.51938000000001</v>
      </c>
      <c r="F18" s="256">
        <v>193.03851333333333</v>
      </c>
      <c r="G18" s="95"/>
      <c r="H18" s="243">
        <v>36.5</v>
      </c>
      <c r="I18" s="245">
        <v>34.814999999999998</v>
      </c>
      <c r="J18" s="245">
        <v>36.54</v>
      </c>
      <c r="K18" s="256">
        <v>35.951666666666661</v>
      </c>
      <c r="L18" s="95"/>
      <c r="M18" s="307">
        <v>6.2909183561643838</v>
      </c>
      <c r="N18" s="308">
        <v>5.6291150366221459</v>
      </c>
      <c r="O18" s="308">
        <v>4.2014061302681993</v>
      </c>
      <c r="P18" s="311">
        <v>5.369389828936999</v>
      </c>
      <c r="R18" s="96">
        <f t="shared" si="0"/>
        <v>0.38210149415520289</v>
      </c>
      <c r="S18" s="96">
        <f t="shared" si="1"/>
        <v>1</v>
      </c>
      <c r="T18" s="305"/>
      <c r="U18" s="305"/>
      <c r="V18" s="305"/>
    </row>
    <row r="19" spans="1:22" ht="15" x14ac:dyDescent="0.25">
      <c r="A19" t="s">
        <v>196</v>
      </c>
      <c r="B19" t="s">
        <v>246</v>
      </c>
      <c r="C19" s="243">
        <v>70.182000000000002</v>
      </c>
      <c r="D19" s="245">
        <v>127.27860000000001</v>
      </c>
      <c r="E19" s="245">
        <v>26.082129999999999</v>
      </c>
      <c r="F19" s="256">
        <v>74.51424333333334</v>
      </c>
      <c r="G19" s="95"/>
      <c r="H19" s="243">
        <v>21.338999999999999</v>
      </c>
      <c r="I19" s="245">
        <v>21.806000000000001</v>
      </c>
      <c r="J19" s="245">
        <v>22.263000000000002</v>
      </c>
      <c r="K19" s="256">
        <v>21.802666666666667</v>
      </c>
      <c r="L19" s="95"/>
      <c r="M19" s="307">
        <v>3.2889076339097429</v>
      </c>
      <c r="N19" s="308">
        <v>5.8368614142896451</v>
      </c>
      <c r="O19" s="308">
        <v>1.1715460629744419</v>
      </c>
      <c r="P19" s="311">
        <v>3.4176664933953034</v>
      </c>
      <c r="R19" s="96">
        <f t="shared" si="0"/>
        <v>0.24321114973115149</v>
      </c>
      <c r="S19" s="96">
        <f t="shared" si="1"/>
        <v>1</v>
      </c>
      <c r="T19" s="305"/>
      <c r="U19" s="305"/>
      <c r="V19" s="305"/>
    </row>
    <row r="20" spans="1:22" ht="15" x14ac:dyDescent="0.25">
      <c r="A20" t="s">
        <v>144</v>
      </c>
      <c r="B20" t="s">
        <v>144</v>
      </c>
      <c r="C20" s="243">
        <v>70.082899999999995</v>
      </c>
      <c r="D20" s="245">
        <v>60.120580000000004</v>
      </c>
      <c r="E20" s="245">
        <v>152.18960000000001</v>
      </c>
      <c r="F20" s="256">
        <v>94.131026666666685</v>
      </c>
      <c r="G20" s="95"/>
      <c r="H20" s="243">
        <v>14.650812500000001</v>
      </c>
      <c r="I20" s="245">
        <v>20.0785625</v>
      </c>
      <c r="J20" s="245">
        <v>20.682312499999998</v>
      </c>
      <c r="K20" s="256">
        <v>18.4705625</v>
      </c>
      <c r="L20" s="95"/>
      <c r="M20" s="307">
        <v>4.7835504003617544</v>
      </c>
      <c r="N20" s="308">
        <v>2.994267144373508</v>
      </c>
      <c r="O20" s="308">
        <v>7.3584421471245065</v>
      </c>
      <c r="P20" s="311">
        <v>5.0962728756455951</v>
      </c>
      <c r="R20" s="96">
        <f t="shared" si="0"/>
        <v>0.36266569246143343</v>
      </c>
      <c r="S20" s="96">
        <f t="shared" si="1"/>
        <v>1</v>
      </c>
      <c r="T20" s="305"/>
      <c r="U20" s="305"/>
      <c r="V20" s="305"/>
    </row>
    <row r="21" spans="1:22" ht="15" x14ac:dyDescent="0.25">
      <c r="A21" t="s">
        <v>197</v>
      </c>
      <c r="B21" t="s">
        <v>197</v>
      </c>
      <c r="C21" s="243"/>
      <c r="D21" s="245">
        <v>554.34702000000004</v>
      </c>
      <c r="E21" s="245">
        <v>576.17268000000001</v>
      </c>
      <c r="F21" s="256">
        <v>565.25985000000003</v>
      </c>
      <c r="G21" s="95"/>
      <c r="H21" s="243">
        <v>20.11</v>
      </c>
      <c r="I21" s="245">
        <v>20.062999999999999</v>
      </c>
      <c r="J21" s="245">
        <v>20.47</v>
      </c>
      <c r="K21" s="256">
        <v>20.214333333333332</v>
      </c>
      <c r="L21" s="95"/>
      <c r="M21" s="307"/>
      <c r="N21" s="308">
        <v>27.630315506155615</v>
      </c>
      <c r="O21" s="308">
        <v>28.147175378602835</v>
      </c>
      <c r="P21" s="311">
        <v>27.96331893211088</v>
      </c>
      <c r="R21" s="96">
        <f t="shared" si="0"/>
        <v>1.9899516119904002</v>
      </c>
      <c r="S21" s="96">
        <f t="shared" si="1"/>
        <v>1</v>
      </c>
      <c r="T21" s="305"/>
      <c r="U21" s="305"/>
      <c r="V21" s="305"/>
    </row>
    <row r="22" spans="1:22" ht="15" x14ac:dyDescent="0.25">
      <c r="A22" t="s">
        <v>145</v>
      </c>
      <c r="B22" t="s">
        <v>145</v>
      </c>
      <c r="C22" s="243">
        <v>62.564749999999997</v>
      </c>
      <c r="D22" s="245">
        <v>74.546779999999998</v>
      </c>
      <c r="E22" s="245">
        <v>85.386979999999994</v>
      </c>
      <c r="F22" s="256">
        <v>74.166169999999994</v>
      </c>
      <c r="G22" s="95"/>
      <c r="H22" s="243">
        <v>10.558</v>
      </c>
      <c r="I22" s="245">
        <v>10.558</v>
      </c>
      <c r="J22" s="245">
        <v>10.558</v>
      </c>
      <c r="K22" s="256">
        <v>10.558</v>
      </c>
      <c r="L22" s="95"/>
      <c r="M22" s="307">
        <v>5.9258145482098881</v>
      </c>
      <c r="N22" s="308">
        <v>7.0606914188293235</v>
      </c>
      <c r="O22" s="308">
        <v>8.0874199659026331</v>
      </c>
      <c r="P22" s="311">
        <v>7.0246419776472813</v>
      </c>
      <c r="R22" s="96">
        <f t="shared" si="0"/>
        <v>0.49989408127883567</v>
      </c>
      <c r="S22" s="96">
        <f t="shared" si="1"/>
        <v>1</v>
      </c>
      <c r="T22" s="305"/>
      <c r="U22" s="305"/>
      <c r="V22" s="305"/>
    </row>
    <row r="23" spans="1:22" ht="15" x14ac:dyDescent="0.25">
      <c r="A23" t="s">
        <v>146</v>
      </c>
      <c r="B23" t="s">
        <v>247</v>
      </c>
      <c r="C23" s="243">
        <v>24.71285</v>
      </c>
      <c r="D23" s="245">
        <v>14.12684</v>
      </c>
      <c r="E23" s="245">
        <v>16.59619</v>
      </c>
      <c r="F23" s="256">
        <v>18.478626666666667</v>
      </c>
      <c r="G23" s="95"/>
      <c r="H23" s="243">
        <v>1.992</v>
      </c>
      <c r="I23" s="245">
        <v>1.992</v>
      </c>
      <c r="J23" s="245">
        <v>1.992</v>
      </c>
      <c r="K23" s="256">
        <v>1.992</v>
      </c>
      <c r="L23" s="95"/>
      <c r="M23" s="307">
        <v>12.406049196787148</v>
      </c>
      <c r="N23" s="308">
        <v>7.0917871485943778</v>
      </c>
      <c r="O23" s="308">
        <v>8.3314206827309238</v>
      </c>
      <c r="P23" s="311">
        <v>9.2764190093708176</v>
      </c>
      <c r="R23" s="96">
        <f t="shared" si="0"/>
        <v>0.66013712485316844</v>
      </c>
      <c r="S23" s="96">
        <f t="shared" si="1"/>
        <v>0</v>
      </c>
      <c r="T23" s="305"/>
      <c r="U23" s="305"/>
      <c r="V23" s="305"/>
    </row>
    <row r="24" spans="1:22" ht="15" x14ac:dyDescent="0.25">
      <c r="A24" t="s">
        <v>147</v>
      </c>
      <c r="B24" t="s">
        <v>147</v>
      </c>
      <c r="C24" s="243">
        <v>82.270030000000006</v>
      </c>
      <c r="D24" s="245">
        <v>32.115389999999998</v>
      </c>
      <c r="E24" s="245">
        <v>85.217470000000006</v>
      </c>
      <c r="F24" s="256">
        <v>66.534296666666663</v>
      </c>
      <c r="G24" s="95"/>
      <c r="H24" s="243">
        <v>6.327</v>
      </c>
      <c r="I24" s="245">
        <v>6.25</v>
      </c>
      <c r="J24" s="245">
        <v>6.24</v>
      </c>
      <c r="K24" s="256">
        <v>6.2723333333333331</v>
      </c>
      <c r="L24" s="95"/>
      <c r="M24" s="307">
        <v>13.003007744586693</v>
      </c>
      <c r="N24" s="308">
        <v>5.1384623999999999</v>
      </c>
      <c r="O24" s="308">
        <v>13.656645833333334</v>
      </c>
      <c r="P24" s="311">
        <v>10.607583036615825</v>
      </c>
      <c r="R24" s="96">
        <f t="shared" si="0"/>
        <v>0.7548666527847756</v>
      </c>
      <c r="S24" s="96">
        <f t="shared" si="1"/>
        <v>0</v>
      </c>
      <c r="T24" s="305"/>
      <c r="U24" s="305"/>
      <c r="V24" s="305"/>
    </row>
    <row r="25" spans="1:22" ht="15" x14ac:dyDescent="0.25">
      <c r="A25" t="s">
        <v>148</v>
      </c>
      <c r="B25" t="s">
        <v>148</v>
      </c>
      <c r="C25" s="243">
        <v>55.739830000000005</v>
      </c>
      <c r="D25" s="245">
        <v>34.228349999999999</v>
      </c>
      <c r="E25" s="245">
        <v>58.909730000000003</v>
      </c>
      <c r="F25" s="256">
        <v>49.625970000000002</v>
      </c>
      <c r="G25" s="95"/>
      <c r="H25" s="243">
        <v>6.0119999999999996</v>
      </c>
      <c r="I25" s="245">
        <v>6.01</v>
      </c>
      <c r="J25" s="245">
        <v>6.0019999999999998</v>
      </c>
      <c r="K25" s="256">
        <v>6.0079999999999991</v>
      </c>
      <c r="L25" s="95"/>
      <c r="M25" s="307">
        <v>9.2714288090485706</v>
      </c>
      <c r="N25" s="308">
        <v>5.6952329450915142</v>
      </c>
      <c r="O25" s="308">
        <v>9.8150166611129634</v>
      </c>
      <c r="P25" s="311">
        <v>8.2599816910785631</v>
      </c>
      <c r="R25" s="96">
        <f t="shared" si="0"/>
        <v>0.58780447060230967</v>
      </c>
      <c r="S25" s="96">
        <f t="shared" si="1"/>
        <v>0</v>
      </c>
      <c r="T25" s="305"/>
      <c r="U25" s="305"/>
      <c r="V25" s="305"/>
    </row>
    <row r="26" spans="1:22" ht="15" x14ac:dyDescent="0.25">
      <c r="A26" t="s">
        <v>149</v>
      </c>
      <c r="B26" t="s">
        <v>149</v>
      </c>
      <c r="C26" s="243">
        <v>32.865540000000003</v>
      </c>
      <c r="D26" s="245">
        <v>27.522770000000001</v>
      </c>
      <c r="E26" s="245">
        <v>17.898209999999999</v>
      </c>
      <c r="F26" s="256">
        <v>26.095506666666665</v>
      </c>
      <c r="G26" s="95"/>
      <c r="H26" s="243">
        <v>1.8740000000000001</v>
      </c>
      <c r="I26" s="245">
        <v>1.867</v>
      </c>
      <c r="J26" s="245">
        <v>1.8660000000000001</v>
      </c>
      <c r="K26" s="256">
        <v>1.869</v>
      </c>
      <c r="L26" s="95"/>
      <c r="M26" s="307">
        <v>17.537641408751334</v>
      </c>
      <c r="N26" s="308">
        <v>14.741708623460097</v>
      </c>
      <c r="O26" s="308">
        <v>9.5917524115755608</v>
      </c>
      <c r="P26" s="311">
        <v>13.962282860709827</v>
      </c>
      <c r="R26" s="96">
        <f t="shared" si="0"/>
        <v>0.99359691005169581</v>
      </c>
      <c r="S26" s="96">
        <f t="shared" si="1"/>
        <v>0</v>
      </c>
      <c r="T26" s="305"/>
      <c r="U26" s="305"/>
      <c r="V26" s="305"/>
    </row>
    <row r="27" spans="1:22" ht="15" x14ac:dyDescent="0.25">
      <c r="A27" t="s">
        <v>150</v>
      </c>
      <c r="B27" t="s">
        <v>150</v>
      </c>
      <c r="C27" s="243">
        <v>260.39100000000002</v>
      </c>
      <c r="D27" s="245">
        <v>242.69892999999999</v>
      </c>
      <c r="E27" s="245">
        <v>190.09944000000002</v>
      </c>
      <c r="F27" s="256">
        <v>231.06312333333335</v>
      </c>
      <c r="G27" s="95"/>
      <c r="H27" s="243">
        <v>12.116</v>
      </c>
      <c r="I27" s="245">
        <v>12.037000000000001</v>
      </c>
      <c r="J27" s="245">
        <v>11.991</v>
      </c>
      <c r="K27" s="256">
        <v>12.048</v>
      </c>
      <c r="L27" s="95"/>
      <c r="M27" s="307">
        <v>21.491498844503138</v>
      </c>
      <c r="N27" s="308">
        <v>20.162742377668852</v>
      </c>
      <c r="O27" s="308">
        <v>15.853510132599451</v>
      </c>
      <c r="P27" s="311">
        <v>19.178546093404162</v>
      </c>
      <c r="R27" s="96">
        <f t="shared" si="0"/>
        <v>1.3648014674816309</v>
      </c>
      <c r="S27" s="96">
        <f t="shared" si="1"/>
        <v>0</v>
      </c>
      <c r="T27" s="305"/>
      <c r="U27" s="305"/>
      <c r="V27" s="305"/>
    </row>
    <row r="28" spans="1:22" ht="15" x14ac:dyDescent="0.25">
      <c r="A28" t="s">
        <v>151</v>
      </c>
      <c r="B28" t="s">
        <v>151</v>
      </c>
      <c r="C28" s="243">
        <v>32.807650000000002</v>
      </c>
      <c r="D28" s="245">
        <v>47.888179999999998</v>
      </c>
      <c r="E28" s="245">
        <v>75.843310000000002</v>
      </c>
      <c r="F28" s="256">
        <v>52.179713333333332</v>
      </c>
      <c r="G28" s="95"/>
      <c r="H28" s="243">
        <v>3.669</v>
      </c>
      <c r="I28" s="245">
        <v>3.6720000000000002</v>
      </c>
      <c r="J28" s="245">
        <v>3.673</v>
      </c>
      <c r="K28" s="256">
        <v>3.6713333333333331</v>
      </c>
      <c r="L28" s="95"/>
      <c r="M28" s="307">
        <v>8.9418506405014995</v>
      </c>
      <c r="N28" s="308">
        <v>13.041443355119824</v>
      </c>
      <c r="O28" s="308">
        <v>20.648872855976041</v>
      </c>
      <c r="P28" s="311">
        <v>14.212741964772109</v>
      </c>
      <c r="R28" s="96">
        <f t="shared" si="0"/>
        <v>1.0114203128844004</v>
      </c>
      <c r="S28" s="96">
        <f t="shared" si="1"/>
        <v>0</v>
      </c>
      <c r="T28" s="305"/>
      <c r="U28" s="305"/>
      <c r="V28" s="305"/>
    </row>
    <row r="29" spans="1:22" ht="15" x14ac:dyDescent="0.25">
      <c r="A29" t="s">
        <v>152</v>
      </c>
      <c r="B29" t="s">
        <v>152</v>
      </c>
      <c r="C29" s="243">
        <v>28.794080000000001</v>
      </c>
      <c r="D29" s="245">
        <v>23.984119999999997</v>
      </c>
      <c r="E29" s="245">
        <v>1.6821600000000001</v>
      </c>
      <c r="F29" s="256">
        <v>18.153453333333335</v>
      </c>
      <c r="G29" s="95"/>
      <c r="H29" s="243">
        <v>9.0670000000000002</v>
      </c>
      <c r="I29" s="245">
        <v>9.2100000000000009</v>
      </c>
      <c r="J29" s="245">
        <v>9.3539999999999992</v>
      </c>
      <c r="K29" s="256">
        <v>9.2103333333333328</v>
      </c>
      <c r="L29" s="95"/>
      <c r="M29" s="307">
        <v>3.1757008933495094</v>
      </c>
      <c r="N29" s="308">
        <v>2.6041389793702492</v>
      </c>
      <c r="O29" s="308">
        <v>0.17983322642719696</v>
      </c>
      <c r="P29" s="311">
        <v>1.9709876587890416</v>
      </c>
      <c r="R29" s="96">
        <f t="shared" si="0"/>
        <v>0.14026125004484091</v>
      </c>
      <c r="S29" s="96">
        <f t="shared" si="1"/>
        <v>1</v>
      </c>
      <c r="T29" s="305"/>
      <c r="U29" s="305"/>
      <c r="V29" s="305"/>
    </row>
    <row r="30" spans="1:22" ht="15" x14ac:dyDescent="0.25">
      <c r="A30" t="s">
        <v>153</v>
      </c>
      <c r="B30" t="s">
        <v>248</v>
      </c>
      <c r="C30" s="243">
        <v>77.095309999999998</v>
      </c>
      <c r="D30" s="245">
        <v>100.86962</v>
      </c>
      <c r="E30" s="245">
        <v>49.40522</v>
      </c>
      <c r="F30" s="256">
        <v>75.790049999999994</v>
      </c>
      <c r="G30" s="95"/>
      <c r="H30" s="243">
        <v>1.5289999999999999</v>
      </c>
      <c r="I30" s="245">
        <v>1.5449999999999999</v>
      </c>
      <c r="J30" s="245">
        <v>1.5449999999999999</v>
      </c>
      <c r="K30" s="256">
        <v>1.5396666666666665</v>
      </c>
      <c r="L30" s="95"/>
      <c r="M30" s="307">
        <v>50.422047089601051</v>
      </c>
      <c r="N30" s="308">
        <v>65.287779935275083</v>
      </c>
      <c r="O30" s="308">
        <v>31.97748867313916</v>
      </c>
      <c r="P30" s="311">
        <v>49.224972937865338</v>
      </c>
      <c r="R30" s="96">
        <f t="shared" si="0"/>
        <v>3.5029931348887473</v>
      </c>
      <c r="S30" s="96">
        <f t="shared" si="1"/>
        <v>1</v>
      </c>
      <c r="T30" s="305"/>
      <c r="U30" s="305"/>
      <c r="V30" s="305"/>
    </row>
    <row r="31" spans="1:22" ht="15" x14ac:dyDescent="0.25">
      <c r="A31" t="s">
        <v>198</v>
      </c>
      <c r="B31" t="s">
        <v>249</v>
      </c>
      <c r="C31" s="244">
        <v>18514.561460000001</v>
      </c>
      <c r="D31" s="248">
        <v>19296.88625</v>
      </c>
      <c r="E31" s="248">
        <v>22361.213629999998</v>
      </c>
      <c r="F31" s="258">
        <v>20057.553779999998</v>
      </c>
      <c r="G31" s="95"/>
      <c r="H31" s="243">
        <v>1604.0730000000001</v>
      </c>
      <c r="I31" s="245">
        <v>1608.0419999999999</v>
      </c>
      <c r="J31" s="245">
        <v>1609.9449999999999</v>
      </c>
      <c r="K31" s="256">
        <v>1607.3533333333332</v>
      </c>
      <c r="L31" s="95"/>
      <c r="M31" s="307">
        <v>11.54221875188972</v>
      </c>
      <c r="N31" s="308">
        <v>12.00023771145281</v>
      </c>
      <c r="O31" s="308">
        <v>13.889427048750113</v>
      </c>
      <c r="P31" s="311">
        <v>12.478621448094797</v>
      </c>
      <c r="R31" s="96">
        <f t="shared" si="0"/>
        <v>0.8880152218819517</v>
      </c>
      <c r="S31" s="96">
        <f t="shared" si="1"/>
        <v>0</v>
      </c>
      <c r="T31" s="305"/>
      <c r="U31" s="305"/>
      <c r="V31" s="305"/>
    </row>
    <row r="32" spans="1:22" ht="15" x14ac:dyDescent="0.25">
      <c r="A32" t="s">
        <v>154</v>
      </c>
      <c r="B32" t="s">
        <v>154</v>
      </c>
      <c r="C32" s="243">
        <v>27.403290000000002</v>
      </c>
      <c r="D32" s="245">
        <v>0.88</v>
      </c>
      <c r="E32" s="245">
        <v>3.085</v>
      </c>
      <c r="F32" s="256">
        <v>10.456096666666667</v>
      </c>
      <c r="G32" s="95"/>
      <c r="H32" s="243">
        <v>0.36799999999999999</v>
      </c>
      <c r="I32" s="245">
        <v>0.36799999999999999</v>
      </c>
      <c r="J32" s="245">
        <v>0.36799999999999999</v>
      </c>
      <c r="K32" s="256">
        <v>0.36800000000000005</v>
      </c>
      <c r="L32" s="95"/>
      <c r="M32" s="307">
        <v>74.46546195652175</v>
      </c>
      <c r="N32" s="308">
        <v>2.3913043478260869</v>
      </c>
      <c r="O32" s="308">
        <v>8.383152173913043</v>
      </c>
      <c r="P32" s="311">
        <v>28.413306159420287</v>
      </c>
      <c r="R32" s="96">
        <f t="shared" si="0"/>
        <v>2.0219740200076108</v>
      </c>
      <c r="S32" s="96">
        <f t="shared" si="1"/>
        <v>1</v>
      </c>
      <c r="T32" s="305"/>
      <c r="U32" s="305"/>
      <c r="V32" s="305"/>
    </row>
    <row r="33" spans="1:22" ht="15" x14ac:dyDescent="0.25">
      <c r="A33" t="s">
        <v>155</v>
      </c>
      <c r="B33" t="s">
        <v>155</v>
      </c>
      <c r="C33" s="243">
        <v>14.85782</v>
      </c>
      <c r="D33" s="245">
        <v>11.86566</v>
      </c>
      <c r="E33" s="245">
        <v>7.1790000000000003</v>
      </c>
      <c r="F33" s="256">
        <v>11.300826666666667</v>
      </c>
      <c r="G33" s="95"/>
      <c r="H33" s="243">
        <v>1.5549999999999999</v>
      </c>
      <c r="I33" s="245">
        <v>1.5680000000000001</v>
      </c>
      <c r="J33" s="245">
        <v>1.5820000000000001</v>
      </c>
      <c r="K33" s="256">
        <v>1.5683333333333334</v>
      </c>
      <c r="L33" s="95"/>
      <c r="M33" s="307">
        <v>9.5548681672025726</v>
      </c>
      <c r="N33" s="308">
        <v>7.5673852040816323</v>
      </c>
      <c r="O33" s="308">
        <v>4.5379266750948171</v>
      </c>
      <c r="P33" s="311">
        <v>7.2056280552603615</v>
      </c>
      <c r="R33" s="96">
        <f t="shared" si="0"/>
        <v>0.51277358023131503</v>
      </c>
      <c r="S33" s="96">
        <f t="shared" si="1"/>
        <v>0</v>
      </c>
      <c r="T33" s="305"/>
      <c r="U33" s="305"/>
      <c r="V33" s="305"/>
    </row>
    <row r="34" spans="1:22" ht="15" x14ac:dyDescent="0.25">
      <c r="A34" t="s">
        <v>199</v>
      </c>
      <c r="B34" t="s">
        <v>199</v>
      </c>
      <c r="C34" s="243">
        <v>710.80449999999996</v>
      </c>
      <c r="D34" s="245">
        <v>691.57677999999999</v>
      </c>
      <c r="E34" s="245">
        <v>600.59557999999993</v>
      </c>
      <c r="F34" s="256">
        <v>667.65895333333333</v>
      </c>
      <c r="G34" s="95"/>
      <c r="H34" s="243">
        <v>49.484000000000002</v>
      </c>
      <c r="I34" s="245">
        <v>48.514000000000003</v>
      </c>
      <c r="J34" s="245">
        <v>48.911000000000001</v>
      </c>
      <c r="K34" s="256">
        <v>48.969666666666662</v>
      </c>
      <c r="L34" s="95"/>
      <c r="M34" s="307">
        <v>14.364329884407081</v>
      </c>
      <c r="N34" s="308">
        <v>14.255200148410767</v>
      </c>
      <c r="O34" s="308">
        <v>12.279355973093985</v>
      </c>
      <c r="P34" s="311">
        <v>13.634133102805139</v>
      </c>
      <c r="R34" s="96">
        <f t="shared" si="0"/>
        <v>0.97024481292395326</v>
      </c>
      <c r="S34" s="96">
        <f t="shared" si="1"/>
        <v>0</v>
      </c>
      <c r="T34" s="305"/>
      <c r="U34" s="305"/>
      <c r="V34" s="305"/>
    </row>
    <row r="35" spans="1:22" ht="15" x14ac:dyDescent="0.25">
      <c r="A35" t="s">
        <v>156</v>
      </c>
      <c r="B35" t="s">
        <v>156</v>
      </c>
      <c r="C35" s="243">
        <v>44.177680000000002</v>
      </c>
      <c r="D35" s="245">
        <v>39.041870000000003</v>
      </c>
      <c r="E35" s="245">
        <v>45.253579999999999</v>
      </c>
      <c r="F35" s="256">
        <v>42.824376666666666</v>
      </c>
      <c r="G35" s="95"/>
      <c r="H35" s="243">
        <v>10.429</v>
      </c>
      <c r="I35" s="245">
        <v>10.544</v>
      </c>
      <c r="J35" s="245">
        <v>10.739000000000001</v>
      </c>
      <c r="K35" s="256">
        <v>10.570666666666666</v>
      </c>
      <c r="L35" s="95"/>
      <c r="M35" s="307">
        <v>4.2360418065011025</v>
      </c>
      <c r="N35" s="308">
        <v>3.7027570182094083</v>
      </c>
      <c r="O35" s="308">
        <v>4.2139472949064158</v>
      </c>
      <c r="P35" s="311">
        <v>4.0512465312815342</v>
      </c>
      <c r="R35" s="96">
        <f t="shared" si="0"/>
        <v>0.28829855944734389</v>
      </c>
      <c r="S35" s="96">
        <f t="shared" si="1"/>
        <v>1</v>
      </c>
      <c r="T35" s="305"/>
      <c r="U35" s="305"/>
      <c r="V35" s="305"/>
    </row>
    <row r="36" spans="1:22" ht="15" x14ac:dyDescent="0.25">
      <c r="A36" t="s">
        <v>157</v>
      </c>
      <c r="B36" t="s">
        <v>157</v>
      </c>
      <c r="C36" s="243">
        <v>100.328</v>
      </c>
      <c r="D36" s="245">
        <v>72.343999999999994</v>
      </c>
      <c r="E36" s="245">
        <v>65.738199999999992</v>
      </c>
      <c r="F36" s="256">
        <v>79.470066666666654</v>
      </c>
      <c r="G36" s="95"/>
      <c r="H36" s="243">
        <v>3.4920683700440529</v>
      </c>
      <c r="I36" s="245">
        <v>3.50752</v>
      </c>
      <c r="J36" s="245">
        <v>3.5230399999999999</v>
      </c>
      <c r="K36" s="256">
        <v>3.5075427900146843</v>
      </c>
      <c r="L36" s="95"/>
      <c r="M36" s="307">
        <v>28.730250776485899</v>
      </c>
      <c r="N36" s="308">
        <v>20.625399142414011</v>
      </c>
      <c r="O36" s="308">
        <v>18.659509968663425</v>
      </c>
      <c r="P36" s="311">
        <v>22.656905823901283</v>
      </c>
      <c r="R36" s="96">
        <f t="shared" si="0"/>
        <v>1.612331725588326</v>
      </c>
      <c r="S36" s="96">
        <f t="shared" si="1"/>
        <v>1</v>
      </c>
      <c r="T36" s="305"/>
      <c r="U36" s="305"/>
      <c r="V36" s="305"/>
    </row>
    <row r="37" spans="1:22" ht="15" x14ac:dyDescent="0.25">
      <c r="A37" t="s">
        <v>158</v>
      </c>
      <c r="B37" t="s">
        <v>158</v>
      </c>
      <c r="C37" s="243">
        <v>364.17318</v>
      </c>
      <c r="D37" s="245">
        <v>296.70929999999998</v>
      </c>
      <c r="E37" s="245">
        <v>347.05061999999998</v>
      </c>
      <c r="F37" s="256">
        <v>335.97769999999997</v>
      </c>
      <c r="G37" s="95"/>
      <c r="H37" s="243">
        <v>23.088000000000001</v>
      </c>
      <c r="I37" s="245">
        <v>23.134</v>
      </c>
      <c r="J37" s="245">
        <v>23.163</v>
      </c>
      <c r="K37" s="256">
        <v>23.128333333333334</v>
      </c>
      <c r="L37" s="95"/>
      <c r="M37" s="307">
        <v>15.773266632016631</v>
      </c>
      <c r="N37" s="308">
        <v>12.825680816114808</v>
      </c>
      <c r="O37" s="308">
        <v>14.982973708068902</v>
      </c>
      <c r="P37" s="311">
        <v>14.526671470778986</v>
      </c>
      <c r="R37" s="96">
        <f t="shared" si="0"/>
        <v>1.0337604552704451</v>
      </c>
      <c r="S37" s="96">
        <f t="shared" si="1"/>
        <v>0</v>
      </c>
      <c r="T37" s="305"/>
      <c r="U37" s="305"/>
      <c r="V37" s="305"/>
    </row>
    <row r="38" spans="1:22" ht="15" x14ac:dyDescent="0.25">
      <c r="A38" t="s">
        <v>159</v>
      </c>
      <c r="B38" t="s">
        <v>159</v>
      </c>
      <c r="C38" s="243"/>
      <c r="D38" s="245"/>
      <c r="E38" s="245"/>
      <c r="F38" s="256"/>
      <c r="G38" s="95"/>
      <c r="H38" s="243">
        <v>3.1379999999999999</v>
      </c>
      <c r="I38" s="245">
        <v>3.1379999999999999</v>
      </c>
      <c r="J38" s="245">
        <v>3.1379999999999999</v>
      </c>
      <c r="K38" s="256">
        <v>3.1379999999999999</v>
      </c>
      <c r="L38" s="95"/>
      <c r="M38" s="307"/>
      <c r="N38" s="308"/>
      <c r="O38" s="308"/>
      <c r="P38" s="311"/>
      <c r="R38" s="96" t="str">
        <f t="shared" si="0"/>
        <v/>
      </c>
      <c r="S38" s="96" t="str">
        <f t="shared" si="1"/>
        <v/>
      </c>
      <c r="T38" s="305"/>
      <c r="U38" s="305"/>
      <c r="V38" s="305"/>
    </row>
    <row r="39" spans="1:22" ht="15" x14ac:dyDescent="0.25">
      <c r="A39" t="s">
        <v>200</v>
      </c>
      <c r="B39" t="s">
        <v>160</v>
      </c>
      <c r="C39" s="243">
        <v>0.16991999999999999</v>
      </c>
      <c r="D39" s="245">
        <v>3.5963099999999999</v>
      </c>
      <c r="E39" s="245">
        <v>27.053819999999998</v>
      </c>
      <c r="F39" s="256">
        <v>10.273349999999999</v>
      </c>
      <c r="G39" s="95"/>
      <c r="H39" s="243">
        <v>6.4109999999999996</v>
      </c>
      <c r="I39" s="245">
        <v>6.3470000000000004</v>
      </c>
      <c r="J39" s="245">
        <v>6.3369999999999997</v>
      </c>
      <c r="K39" s="256">
        <v>6.3649999999999993</v>
      </c>
      <c r="L39" s="95"/>
      <c r="M39" s="307">
        <v>2.6504445484323819E-2</v>
      </c>
      <c r="N39" s="308">
        <v>0.56661572396407744</v>
      </c>
      <c r="O39" s="308">
        <v>4.2691841565409501</v>
      </c>
      <c r="P39" s="311">
        <v>1.6140377062058131</v>
      </c>
      <c r="R39" s="96">
        <f t="shared" si="0"/>
        <v>0.11485964677781153</v>
      </c>
      <c r="S39" s="96">
        <f t="shared" si="1"/>
        <v>1</v>
      </c>
      <c r="T39" s="305"/>
      <c r="U39" s="305"/>
      <c r="V39" s="305"/>
    </row>
    <row r="40" spans="1:22" ht="15" x14ac:dyDescent="0.25">
      <c r="A40" t="s">
        <v>161</v>
      </c>
      <c r="B40" t="s">
        <v>161</v>
      </c>
      <c r="C40" s="243">
        <v>565.78168000000005</v>
      </c>
      <c r="D40" s="245">
        <v>695.61703</v>
      </c>
      <c r="E40" s="245">
        <v>640.13204000000007</v>
      </c>
      <c r="F40" s="256">
        <v>633.8435833333333</v>
      </c>
      <c r="G40" s="95"/>
      <c r="H40" s="243">
        <v>26.988</v>
      </c>
      <c r="I40" s="245">
        <v>26.988</v>
      </c>
      <c r="J40" s="245">
        <v>26.991</v>
      </c>
      <c r="K40" s="256">
        <v>26.989000000000001</v>
      </c>
      <c r="L40" s="95"/>
      <c r="M40" s="307">
        <v>20.964194456795614</v>
      </c>
      <c r="N40" s="308">
        <v>25.775049281161998</v>
      </c>
      <c r="O40" s="308">
        <v>23.716499573932055</v>
      </c>
      <c r="P40" s="311">
        <v>23.485256339002309</v>
      </c>
      <c r="R40" s="96">
        <f t="shared" si="0"/>
        <v>1.6712795724737506</v>
      </c>
      <c r="S40" s="96">
        <f t="shared" si="1"/>
        <v>1</v>
      </c>
      <c r="T40" s="305"/>
      <c r="U40" s="305"/>
      <c r="V40" s="305"/>
    </row>
    <row r="41" spans="1:22" ht="15" x14ac:dyDescent="0.25">
      <c r="A41" t="s">
        <v>162</v>
      </c>
      <c r="B41" t="s">
        <v>162</v>
      </c>
      <c r="C41" s="243">
        <v>157.25</v>
      </c>
      <c r="D41" s="245">
        <v>360.22500000000002</v>
      </c>
      <c r="E41" s="245">
        <v>334.29199999999997</v>
      </c>
      <c r="F41" s="256">
        <v>283.92233333333337</v>
      </c>
      <c r="G41" s="95"/>
      <c r="H41" s="243">
        <v>9.7249999999999996</v>
      </c>
      <c r="I41" s="245">
        <v>9.7080000000000002</v>
      </c>
      <c r="J41" s="245">
        <v>9.7189999999999994</v>
      </c>
      <c r="K41" s="256">
        <v>9.7173333333333343</v>
      </c>
      <c r="L41" s="95"/>
      <c r="M41" s="307">
        <v>16.169665809768638</v>
      </c>
      <c r="N41" s="308">
        <v>37.105995055624227</v>
      </c>
      <c r="O41" s="308">
        <v>34.395719724251464</v>
      </c>
      <c r="P41" s="311">
        <v>29.218132546652033</v>
      </c>
      <c r="R41" s="96">
        <f t="shared" si="0"/>
        <v>2.0792478211087064</v>
      </c>
      <c r="S41" s="96">
        <f t="shared" si="1"/>
        <v>1</v>
      </c>
      <c r="T41" s="305"/>
      <c r="U41" s="305"/>
      <c r="V41" s="305"/>
    </row>
    <row r="42" spans="1:22" ht="15" x14ac:dyDescent="0.25">
      <c r="A42" t="s">
        <v>163</v>
      </c>
      <c r="B42" t="s">
        <v>250</v>
      </c>
      <c r="C42" s="243">
        <v>54.603299999999997</v>
      </c>
      <c r="D42" s="245">
        <v>53.187760000000004</v>
      </c>
      <c r="E42" s="245">
        <v>112.45003999999999</v>
      </c>
      <c r="F42" s="256">
        <v>73.413699999999992</v>
      </c>
      <c r="G42" s="95"/>
      <c r="H42" s="243">
        <v>8.4770000000000003</v>
      </c>
      <c r="I42" s="245">
        <v>8.4770000000000003</v>
      </c>
      <c r="J42" s="245">
        <v>8.4770000000000003</v>
      </c>
      <c r="K42" s="256">
        <v>8.4770000000000003</v>
      </c>
      <c r="L42" s="95"/>
      <c r="M42" s="307">
        <v>6.4413471747080333</v>
      </c>
      <c r="N42" s="308">
        <v>6.2743612126931696</v>
      </c>
      <c r="O42" s="308">
        <v>13.265310841099444</v>
      </c>
      <c r="P42" s="311">
        <v>8.660339742833548</v>
      </c>
      <c r="R42" s="96">
        <f t="shared" si="0"/>
        <v>0.6162951212435076</v>
      </c>
      <c r="S42" s="96">
        <f t="shared" si="1"/>
        <v>0</v>
      </c>
      <c r="T42" s="305"/>
      <c r="U42" s="305"/>
      <c r="V42" s="305"/>
    </row>
    <row r="43" spans="1:22" ht="15" x14ac:dyDescent="0.25">
      <c r="A43" t="s">
        <v>164</v>
      </c>
      <c r="B43" t="s">
        <v>164</v>
      </c>
      <c r="C43" s="243">
        <v>98.912279999999996</v>
      </c>
      <c r="D43" s="245">
        <v>121.03975</v>
      </c>
      <c r="E43" s="245">
        <v>117.00324000000001</v>
      </c>
      <c r="F43" s="256">
        <v>112.31842333333333</v>
      </c>
      <c r="G43" s="95"/>
      <c r="H43" s="243">
        <v>24.765999999999998</v>
      </c>
      <c r="I43" s="245">
        <v>24.821999999999999</v>
      </c>
      <c r="J43" s="245">
        <v>24.824000000000002</v>
      </c>
      <c r="K43" s="256">
        <v>24.803999999999998</v>
      </c>
      <c r="L43" s="95"/>
      <c r="M43" s="307">
        <v>3.9938738593232657</v>
      </c>
      <c r="N43" s="308">
        <v>4.8763093223753122</v>
      </c>
      <c r="O43" s="308">
        <v>4.7133113116339027</v>
      </c>
      <c r="P43" s="311">
        <v>4.5282383217760573</v>
      </c>
      <c r="R43" s="96">
        <f t="shared" si="0"/>
        <v>0.32224269121171711</v>
      </c>
      <c r="S43" s="96">
        <f t="shared" si="1"/>
        <v>1</v>
      </c>
      <c r="T43" s="305"/>
      <c r="U43" s="305"/>
      <c r="V43" s="305"/>
    </row>
    <row r="44" spans="1:22" ht="15" x14ac:dyDescent="0.25">
      <c r="A44" t="s">
        <v>165</v>
      </c>
      <c r="B44" t="s">
        <v>165</v>
      </c>
      <c r="C44" s="243">
        <v>79.908810000000003</v>
      </c>
      <c r="D44" s="245">
        <v>52.487360000000002</v>
      </c>
      <c r="E44" s="245">
        <v>63.527269999999994</v>
      </c>
      <c r="F44" s="256">
        <v>65.307813333333328</v>
      </c>
      <c r="G44" s="95"/>
      <c r="H44" s="243">
        <v>4.774</v>
      </c>
      <c r="I44" s="245">
        <v>4.774</v>
      </c>
      <c r="J44" s="245">
        <v>4.774</v>
      </c>
      <c r="K44" s="256">
        <v>4.774</v>
      </c>
      <c r="L44" s="95"/>
      <c r="M44" s="307">
        <v>16.738334729786342</v>
      </c>
      <c r="N44" s="308">
        <v>10.994419773774613</v>
      </c>
      <c r="O44" s="308">
        <v>13.30692710515291</v>
      </c>
      <c r="P44" s="311">
        <v>13.679893869571288</v>
      </c>
      <c r="R44" s="96">
        <f t="shared" si="0"/>
        <v>0.97350128300939964</v>
      </c>
      <c r="S44" s="96">
        <f t="shared" si="1"/>
        <v>0</v>
      </c>
      <c r="T44" s="305"/>
      <c r="U44" s="305"/>
      <c r="V44" s="305"/>
    </row>
    <row r="45" spans="1:22" ht="15" x14ac:dyDescent="0.25">
      <c r="A45" t="s">
        <v>166</v>
      </c>
      <c r="B45" t="s">
        <v>166</v>
      </c>
      <c r="C45" s="243">
        <v>43.417730000000006</v>
      </c>
      <c r="D45" s="245">
        <v>18.73312</v>
      </c>
      <c r="E45" s="245">
        <v>158.57556</v>
      </c>
      <c r="F45" s="256">
        <v>73.575469999999996</v>
      </c>
      <c r="G45" s="95"/>
      <c r="H45" s="243">
        <v>10.443</v>
      </c>
      <c r="I45" s="245">
        <v>10.443</v>
      </c>
      <c r="J45" s="245">
        <v>10.443</v>
      </c>
      <c r="K45" s="256">
        <v>10.443</v>
      </c>
      <c r="L45" s="95"/>
      <c r="M45" s="307">
        <v>4.1575916882122002</v>
      </c>
      <c r="N45" s="308">
        <v>1.7938446806473236</v>
      </c>
      <c r="O45" s="308">
        <v>15.184866417696064</v>
      </c>
      <c r="P45" s="311">
        <v>7.0454342621851955</v>
      </c>
      <c r="R45" s="96">
        <f t="shared" si="0"/>
        <v>0.50137372109675704</v>
      </c>
      <c r="S45" s="96">
        <f t="shared" si="1"/>
        <v>0</v>
      </c>
      <c r="T45" s="305"/>
      <c r="U45" s="305"/>
      <c r="V45" s="305"/>
    </row>
    <row r="46" spans="1:22" ht="15" x14ac:dyDescent="0.25">
      <c r="A46" t="s">
        <v>167</v>
      </c>
      <c r="B46" t="s">
        <v>167</v>
      </c>
      <c r="C46" s="243">
        <v>16.923580000000001</v>
      </c>
      <c r="D46" s="245">
        <v>22.731159999999999</v>
      </c>
      <c r="E46" s="245">
        <v>16.974229999999999</v>
      </c>
      <c r="F46" s="256">
        <v>18.876323333333335</v>
      </c>
      <c r="G46" s="95"/>
      <c r="H46" s="243">
        <v>3.02</v>
      </c>
      <c r="I46" s="245">
        <v>3.03</v>
      </c>
      <c r="J46" s="245">
        <v>3.036</v>
      </c>
      <c r="K46" s="256">
        <v>3.0286666666666666</v>
      </c>
      <c r="L46" s="95"/>
      <c r="M46" s="307">
        <v>5.6038344370860926</v>
      </c>
      <c r="N46" s="308">
        <v>7.5020330033003306</v>
      </c>
      <c r="O46" s="308">
        <v>5.5909848484848483</v>
      </c>
      <c r="P46" s="311">
        <v>6.2325522782302452</v>
      </c>
      <c r="R46" s="96">
        <f t="shared" si="0"/>
        <v>0.44352666015752107</v>
      </c>
      <c r="S46" s="96">
        <f t="shared" si="1"/>
        <v>1</v>
      </c>
      <c r="T46" s="305"/>
      <c r="U46" s="305"/>
      <c r="V46" s="305"/>
    </row>
    <row r="47" spans="1:22" ht="15" x14ac:dyDescent="0.25">
      <c r="A47" t="s">
        <v>168</v>
      </c>
      <c r="B47" t="s">
        <v>251</v>
      </c>
      <c r="C47" s="243">
        <v>52.38091</v>
      </c>
      <c r="D47" s="245">
        <v>33.824179999999998</v>
      </c>
      <c r="E47" s="245"/>
      <c r="F47" s="256">
        <v>43.102544999999999</v>
      </c>
      <c r="G47" s="95"/>
      <c r="H47" s="243">
        <v>8.3552000000000124</v>
      </c>
      <c r="I47" s="245">
        <v>8.4429999999999996</v>
      </c>
      <c r="J47" s="245">
        <v>8.5307999999999886</v>
      </c>
      <c r="K47" s="256">
        <v>8.4429999999999996</v>
      </c>
      <c r="L47" s="95"/>
      <c r="M47" s="307">
        <v>6.2692586652623419</v>
      </c>
      <c r="N47" s="308">
        <v>4.0061802676773661</v>
      </c>
      <c r="O47" s="308"/>
      <c r="P47" s="311">
        <v>5.1051219945517001</v>
      </c>
      <c r="R47" s="96">
        <f t="shared" si="0"/>
        <v>0.36329542166041195</v>
      </c>
      <c r="S47" s="96">
        <f t="shared" si="1"/>
        <v>1</v>
      </c>
      <c r="T47" s="305"/>
      <c r="U47" s="305"/>
      <c r="V47" s="305"/>
    </row>
    <row r="48" spans="1:22" ht="15" x14ac:dyDescent="0.25">
      <c r="A48" t="s">
        <v>169</v>
      </c>
      <c r="B48" t="s">
        <v>169</v>
      </c>
      <c r="C48" s="243">
        <v>28.750419999999998</v>
      </c>
      <c r="D48" s="245">
        <v>5.4714</v>
      </c>
      <c r="E48" s="245">
        <v>5.3605499999999999</v>
      </c>
      <c r="F48" s="256">
        <v>13.194123333333332</v>
      </c>
      <c r="G48" s="95"/>
      <c r="H48" s="243">
        <v>1.726</v>
      </c>
      <c r="I48" s="245">
        <v>1.726</v>
      </c>
      <c r="J48" s="245">
        <v>1.7070000000000001</v>
      </c>
      <c r="K48" s="256">
        <v>1.7196666666666667</v>
      </c>
      <c r="L48" s="95"/>
      <c r="M48" s="307">
        <v>16.657253765932793</v>
      </c>
      <c r="N48" s="308">
        <v>3.1699884125144844</v>
      </c>
      <c r="O48" s="308">
        <v>3.1403339191564146</v>
      </c>
      <c r="P48" s="311">
        <v>7.6724888544291518</v>
      </c>
      <c r="R48" s="96">
        <f t="shared" si="0"/>
        <v>0.54599676100383177</v>
      </c>
      <c r="S48" s="96">
        <f t="shared" si="1"/>
        <v>0</v>
      </c>
      <c r="T48" s="305"/>
      <c r="U48" s="305"/>
      <c r="V48" s="305"/>
    </row>
    <row r="49" spans="1:22" ht="15" x14ac:dyDescent="0.25">
      <c r="A49" t="s">
        <v>170</v>
      </c>
      <c r="B49" t="s">
        <v>252</v>
      </c>
      <c r="C49" s="243">
        <v>631.87400000000002</v>
      </c>
      <c r="D49" s="245">
        <v>678.42100000000005</v>
      </c>
      <c r="E49" s="245">
        <v>647.80899999999997</v>
      </c>
      <c r="F49" s="256">
        <v>652.70133333333331</v>
      </c>
      <c r="G49" s="95"/>
      <c r="H49" s="243">
        <v>4.54</v>
      </c>
      <c r="I49" s="245">
        <v>4.5149999999999997</v>
      </c>
      <c r="J49" s="245">
        <v>4.4880000000000004</v>
      </c>
      <c r="K49" s="256">
        <v>4.5143333333333331</v>
      </c>
      <c r="L49" s="95"/>
      <c r="M49" s="307">
        <v>139.17929515418501</v>
      </c>
      <c r="N49" s="308">
        <v>150.25935769656701</v>
      </c>
      <c r="O49" s="308">
        <v>144.34246880570407</v>
      </c>
      <c r="P49" s="311">
        <v>144.58421324669573</v>
      </c>
      <c r="R49" s="96">
        <f t="shared" si="0"/>
        <v>10.289035751340515</v>
      </c>
      <c r="S49" s="96">
        <f t="shared" si="1"/>
        <v>1</v>
      </c>
      <c r="T49" s="305"/>
      <c r="U49" s="305"/>
      <c r="V49" s="305"/>
    </row>
    <row r="50" spans="1:22" ht="15" x14ac:dyDescent="0.25">
      <c r="A50" t="s">
        <v>171</v>
      </c>
      <c r="B50" t="s">
        <v>171</v>
      </c>
      <c r="C50" s="243">
        <v>539.08448999999996</v>
      </c>
      <c r="D50" s="245">
        <v>523.41200000000003</v>
      </c>
      <c r="E50" s="245">
        <v>473.78199999999998</v>
      </c>
      <c r="F50" s="256">
        <v>512.09282999999994</v>
      </c>
      <c r="G50" s="95"/>
      <c r="H50" s="243">
        <v>10.393040152963671</v>
      </c>
      <c r="I50" s="245">
        <v>10.452999999999999</v>
      </c>
      <c r="J50" s="245">
        <v>12.38</v>
      </c>
      <c r="K50" s="256">
        <v>11.075346717654556</v>
      </c>
      <c r="L50" s="95"/>
      <c r="M50" s="307">
        <v>51.869759191325272</v>
      </c>
      <c r="N50" s="308">
        <v>50.07289773270832</v>
      </c>
      <c r="O50" s="308">
        <v>38.269951534733437</v>
      </c>
      <c r="P50" s="311">
        <v>46.237182731598189</v>
      </c>
      <c r="R50" s="96">
        <f t="shared" si="0"/>
        <v>3.2903732398153114</v>
      </c>
      <c r="S50" s="96">
        <f t="shared" si="1"/>
        <v>1</v>
      </c>
      <c r="T50" s="305"/>
      <c r="U50" s="305"/>
      <c r="V50" s="305"/>
    </row>
    <row r="51" spans="1:22" ht="15" x14ac:dyDescent="0.25">
      <c r="A51" t="s">
        <v>172</v>
      </c>
      <c r="B51" t="s">
        <v>172</v>
      </c>
      <c r="C51" s="243">
        <v>27.079549999999998</v>
      </c>
      <c r="D51" s="245">
        <v>6.38253</v>
      </c>
      <c r="E51" s="245">
        <v>4.6488699999999996</v>
      </c>
      <c r="F51" s="256">
        <v>12.703650000000001</v>
      </c>
      <c r="G51" s="95"/>
      <c r="H51" s="243">
        <v>4.0839999999999996</v>
      </c>
      <c r="I51" s="245">
        <v>4.0839999999999996</v>
      </c>
      <c r="J51" s="245">
        <v>4.0839999999999996</v>
      </c>
      <c r="K51" s="256">
        <v>4.0839999999999996</v>
      </c>
      <c r="L51" s="95"/>
      <c r="M51" s="307">
        <v>6.6306439764936336</v>
      </c>
      <c r="N51" s="308">
        <v>1.562813418217434</v>
      </c>
      <c r="O51" s="308">
        <v>1.1383129285014693</v>
      </c>
      <c r="P51" s="311">
        <v>3.1105901077375129</v>
      </c>
      <c r="R51" s="96">
        <f t="shared" si="0"/>
        <v>0.22135869544532619</v>
      </c>
      <c r="S51" s="96">
        <f t="shared" si="1"/>
        <v>1</v>
      </c>
      <c r="T51" s="305"/>
      <c r="U51" s="305"/>
      <c r="V51" s="305"/>
    </row>
    <row r="52" spans="1:22" ht="15" x14ac:dyDescent="0.25">
      <c r="A52" t="s">
        <v>173</v>
      </c>
      <c r="B52" t="s">
        <v>253</v>
      </c>
      <c r="C52" s="243"/>
      <c r="D52" s="245"/>
      <c r="E52" s="245"/>
      <c r="F52" s="256"/>
      <c r="G52" s="95"/>
      <c r="H52" s="243">
        <v>11.196</v>
      </c>
      <c r="I52" s="245">
        <v>11.196</v>
      </c>
      <c r="J52" s="245">
        <v>11.196</v>
      </c>
      <c r="K52" s="256">
        <v>11.196</v>
      </c>
      <c r="L52" s="95"/>
      <c r="M52" s="307"/>
      <c r="N52" s="308"/>
      <c r="O52" s="308"/>
      <c r="P52" s="311"/>
      <c r="R52" s="96" t="str">
        <f t="shared" si="0"/>
        <v/>
      </c>
      <c r="S52" s="96" t="str">
        <f t="shared" si="1"/>
        <v/>
      </c>
      <c r="T52" s="305"/>
      <c r="U52" s="305"/>
      <c r="V52" s="305"/>
    </row>
    <row r="53" spans="1:22" ht="15" x14ac:dyDescent="0.25">
      <c r="A53" t="s">
        <v>174</v>
      </c>
      <c r="B53" t="s">
        <v>174</v>
      </c>
      <c r="C53" s="243">
        <v>60.139669999999995</v>
      </c>
      <c r="D53" s="245">
        <v>38.158259999999999</v>
      </c>
      <c r="E53" s="245">
        <v>20.087769999999999</v>
      </c>
      <c r="F53" s="256">
        <v>39.461899999999993</v>
      </c>
      <c r="G53" s="95"/>
      <c r="H53" s="243">
        <v>18.125</v>
      </c>
      <c r="I53" s="245">
        <v>18.125</v>
      </c>
      <c r="J53" s="245">
        <v>18.125</v>
      </c>
      <c r="K53" s="256">
        <v>18.125</v>
      </c>
      <c r="L53" s="95"/>
      <c r="M53" s="307">
        <v>3.3180507586206893</v>
      </c>
      <c r="N53" s="308">
        <v>2.1052833103448276</v>
      </c>
      <c r="O53" s="308">
        <v>1.1082907586206896</v>
      </c>
      <c r="P53" s="311">
        <v>2.1772082758620686</v>
      </c>
      <c r="R53" s="96">
        <f t="shared" si="0"/>
        <v>0.15493651267609065</v>
      </c>
      <c r="S53" s="96">
        <f t="shared" si="1"/>
        <v>1</v>
      </c>
      <c r="T53" s="305"/>
      <c r="U53" s="305"/>
      <c r="V53" s="305"/>
    </row>
    <row r="54" spans="1:22" ht="15" x14ac:dyDescent="0.25">
      <c r="A54" t="s">
        <v>175</v>
      </c>
      <c r="B54" t="s">
        <v>175</v>
      </c>
      <c r="C54" s="243">
        <v>3.5756700000000001</v>
      </c>
      <c r="D54" s="245">
        <v>3.64398</v>
      </c>
      <c r="E54" s="245">
        <v>3.7047699999999999</v>
      </c>
      <c r="F54" s="256">
        <v>3.6414733333333333</v>
      </c>
      <c r="G54" s="95"/>
      <c r="H54" s="243">
        <v>1.77</v>
      </c>
      <c r="I54" s="245">
        <v>1.78</v>
      </c>
      <c r="J54" s="245">
        <v>1.782</v>
      </c>
      <c r="K54" s="256">
        <v>1.7773333333333332</v>
      </c>
      <c r="L54" s="95"/>
      <c r="M54" s="307">
        <v>2.0201525423728812</v>
      </c>
      <c r="N54" s="308">
        <v>2.0471797752808989</v>
      </c>
      <c r="O54" s="308">
        <v>2.0789955106621774</v>
      </c>
      <c r="P54" s="311">
        <v>2.0488409602400601</v>
      </c>
      <c r="R54" s="96">
        <f t="shared" si="0"/>
        <v>0.14580151881970821</v>
      </c>
      <c r="S54" s="96">
        <f t="shared" si="1"/>
        <v>1</v>
      </c>
      <c r="T54" s="305"/>
      <c r="U54" s="305"/>
      <c r="V54" s="305"/>
    </row>
    <row r="55" spans="1:22" ht="15" x14ac:dyDescent="0.25">
      <c r="A55" t="s">
        <v>176</v>
      </c>
      <c r="B55" t="s">
        <v>176</v>
      </c>
      <c r="C55" s="243">
        <v>27.42803</v>
      </c>
      <c r="D55" s="245">
        <v>23.813220000000001</v>
      </c>
      <c r="E55" s="245">
        <v>50.018740000000001</v>
      </c>
      <c r="F55" s="256">
        <v>33.753329999999998</v>
      </c>
      <c r="G55" s="95"/>
      <c r="H55" s="243">
        <v>2.113</v>
      </c>
      <c r="I55" s="245">
        <v>2.113</v>
      </c>
      <c r="J55" s="245">
        <v>2.1219999999999999</v>
      </c>
      <c r="K55" s="256">
        <v>2.1160000000000001</v>
      </c>
      <c r="L55" s="95"/>
      <c r="M55" s="307">
        <v>12.98061050638902</v>
      </c>
      <c r="N55" s="308">
        <v>11.269862754377662</v>
      </c>
      <c r="O55" s="308">
        <v>23.571508011310087</v>
      </c>
      <c r="P55" s="311">
        <v>15.951479206049148</v>
      </c>
      <c r="R55" s="96">
        <f t="shared" si="0"/>
        <v>1.1351539435205618</v>
      </c>
      <c r="S55" s="96">
        <f t="shared" si="1"/>
        <v>0</v>
      </c>
      <c r="T55" s="305"/>
      <c r="U55" s="305"/>
      <c r="V55" s="305"/>
    </row>
    <row r="56" spans="1:22" ht="15" x14ac:dyDescent="0.25">
      <c r="A56" t="s">
        <v>177</v>
      </c>
      <c r="B56" t="s">
        <v>177</v>
      </c>
      <c r="C56" s="243">
        <v>42.249420000000001</v>
      </c>
      <c r="D56" s="245">
        <v>39.057929999999999</v>
      </c>
      <c r="E56" s="245">
        <v>25.07696</v>
      </c>
      <c r="F56" s="256">
        <v>35.461436666666664</v>
      </c>
      <c r="G56" s="95"/>
      <c r="H56" s="243">
        <v>2.726</v>
      </c>
      <c r="I56" s="245">
        <v>2.7269999999999999</v>
      </c>
      <c r="J56" s="245">
        <v>2.7370000000000001</v>
      </c>
      <c r="K56" s="256">
        <v>2.73</v>
      </c>
      <c r="L56" s="95"/>
      <c r="M56" s="307">
        <v>15.498686720469554</v>
      </c>
      <c r="N56" s="308">
        <v>14.322673267326733</v>
      </c>
      <c r="O56" s="308">
        <v>9.162206795761783</v>
      </c>
      <c r="P56" s="311">
        <v>12.98953724053724</v>
      </c>
      <c r="R56" s="96">
        <f t="shared" si="0"/>
        <v>0.92437348490611282</v>
      </c>
      <c r="S56" s="96">
        <f t="shared" si="1"/>
        <v>0</v>
      </c>
      <c r="T56" s="305"/>
      <c r="U56" s="305"/>
      <c r="V56" s="305"/>
    </row>
    <row r="57" spans="1:22" ht="15" x14ac:dyDescent="0.25">
      <c r="A57" t="s">
        <v>178</v>
      </c>
      <c r="B57" t="s">
        <v>178</v>
      </c>
      <c r="C57" s="243">
        <v>302.47427000000005</v>
      </c>
      <c r="D57" s="245">
        <v>363.31936999999999</v>
      </c>
      <c r="E57" s="245">
        <v>363.74723</v>
      </c>
      <c r="F57" s="256">
        <v>343.18029000000001</v>
      </c>
      <c r="G57" s="95"/>
      <c r="H57" s="243">
        <v>23.218</v>
      </c>
      <c r="I57" s="245">
        <v>23.32</v>
      </c>
      <c r="J57" s="245">
        <v>23.396000000000001</v>
      </c>
      <c r="K57" s="256">
        <v>23.311333333333334</v>
      </c>
      <c r="L57" s="95"/>
      <c r="M57" s="307">
        <v>13.027576449306574</v>
      </c>
      <c r="N57" s="308">
        <v>15.579732847341337</v>
      </c>
      <c r="O57" s="308">
        <v>15.547411095913832</v>
      </c>
      <c r="P57" s="311">
        <v>14.721607086681729</v>
      </c>
      <c r="R57" s="96">
        <f t="shared" si="0"/>
        <v>1.0476326441920025</v>
      </c>
      <c r="S57" s="96">
        <f t="shared" si="1"/>
        <v>0</v>
      </c>
      <c r="T57" s="305"/>
      <c r="U57" s="305"/>
      <c r="V57" s="305"/>
    </row>
    <row r="58" spans="1:22" ht="15" x14ac:dyDescent="0.25">
      <c r="A58" t="s">
        <v>179</v>
      </c>
      <c r="B58" t="s">
        <v>179</v>
      </c>
      <c r="C58" s="243">
        <v>23.555119999999999</v>
      </c>
      <c r="D58" s="245">
        <v>15.65143</v>
      </c>
      <c r="E58" s="245">
        <v>16.140920000000001</v>
      </c>
      <c r="F58" s="256">
        <v>18.449156666666667</v>
      </c>
      <c r="G58" s="95"/>
      <c r="H58" s="243">
        <v>2.3580000000000001</v>
      </c>
      <c r="I58" s="245">
        <v>2.3919999999999999</v>
      </c>
      <c r="J58" s="245">
        <v>2.4470000000000001</v>
      </c>
      <c r="K58" s="256">
        <v>2.399</v>
      </c>
      <c r="L58" s="95"/>
      <c r="M58" s="307">
        <v>9.989448685326547</v>
      </c>
      <c r="N58" s="308">
        <v>6.5432399665551841</v>
      </c>
      <c r="O58" s="308">
        <v>6.5962076011442585</v>
      </c>
      <c r="P58" s="311">
        <v>7.6903529248297904</v>
      </c>
      <c r="R58" s="96">
        <f t="shared" si="0"/>
        <v>0.54726802053410306</v>
      </c>
      <c r="S58" s="96">
        <f t="shared" si="1"/>
        <v>0</v>
      </c>
      <c r="T58" s="305"/>
      <c r="U58" s="305"/>
      <c r="V58" s="305"/>
    </row>
    <row r="59" spans="1:22" ht="15" x14ac:dyDescent="0.25">
      <c r="A59" t="s">
        <v>201</v>
      </c>
      <c r="B59" t="s">
        <v>254</v>
      </c>
      <c r="C59" s="243">
        <v>512.56440999999995</v>
      </c>
      <c r="D59" s="245">
        <v>580.61950000000002</v>
      </c>
      <c r="E59" s="245">
        <v>1160.8599999999999</v>
      </c>
      <c r="F59" s="256">
        <v>751.34796999999992</v>
      </c>
      <c r="G59" s="95"/>
      <c r="H59" s="243">
        <v>178.8</v>
      </c>
      <c r="I59" s="245">
        <v>179.41499999999999</v>
      </c>
      <c r="J59" s="245">
        <v>180.303</v>
      </c>
      <c r="K59" s="256">
        <v>179.506</v>
      </c>
      <c r="L59" s="95"/>
      <c r="M59" s="307">
        <v>2.8666913310961966</v>
      </c>
      <c r="N59" s="308">
        <v>3.2361814786946468</v>
      </c>
      <c r="O59" s="308">
        <v>6.4383842753587013</v>
      </c>
      <c r="P59" s="311">
        <v>4.1856426526132831</v>
      </c>
      <c r="R59" s="96">
        <f t="shared" si="0"/>
        <v>0.29786258076179029</v>
      </c>
      <c r="S59" s="96">
        <f t="shared" si="1"/>
        <v>1</v>
      </c>
      <c r="T59" s="305"/>
      <c r="U59" s="305"/>
      <c r="V59" s="305"/>
    </row>
    <row r="60" spans="1:22" ht="15" x14ac:dyDescent="0.25">
      <c r="A60" t="s">
        <v>180</v>
      </c>
      <c r="B60" t="s">
        <v>180</v>
      </c>
      <c r="C60" s="243">
        <v>25.33869</v>
      </c>
      <c r="D60" s="245">
        <v>13.235950000000001</v>
      </c>
      <c r="E60" s="245">
        <v>9.7929300000000001</v>
      </c>
      <c r="F60" s="256">
        <v>16.122523333333334</v>
      </c>
      <c r="G60" s="95"/>
      <c r="H60" s="243">
        <v>5.157</v>
      </c>
      <c r="I60" s="245">
        <v>5.1950000000000003</v>
      </c>
      <c r="J60" s="245">
        <v>5.1970000000000001</v>
      </c>
      <c r="K60" s="256">
        <v>5.1829999999999998</v>
      </c>
      <c r="L60" s="95"/>
      <c r="M60" s="307">
        <v>4.9134554973821984</v>
      </c>
      <c r="N60" s="308">
        <v>2.5478248315688163</v>
      </c>
      <c r="O60" s="308">
        <v>1.8843428901289205</v>
      </c>
      <c r="P60" s="311">
        <v>3.1106547044826036</v>
      </c>
      <c r="R60" s="96">
        <f t="shared" si="0"/>
        <v>0.22136329233875413</v>
      </c>
      <c r="S60" s="96">
        <f t="shared" si="1"/>
        <v>1</v>
      </c>
      <c r="T60" s="305"/>
      <c r="U60" s="305"/>
      <c r="V60" s="305"/>
    </row>
    <row r="61" spans="1:22" ht="15" x14ac:dyDescent="0.25">
      <c r="A61" t="s">
        <v>181</v>
      </c>
      <c r="B61" t="s">
        <v>181</v>
      </c>
      <c r="C61" s="243">
        <v>245.18799999999999</v>
      </c>
      <c r="D61" s="245">
        <v>268.52499999999998</v>
      </c>
      <c r="E61" s="245">
        <v>114.092</v>
      </c>
      <c r="F61" s="256">
        <v>209.26833333333332</v>
      </c>
      <c r="G61" s="95"/>
      <c r="H61" s="243">
        <v>21.49</v>
      </c>
      <c r="I61" s="245">
        <v>21.411000000000001</v>
      </c>
      <c r="J61" s="245">
        <v>21.806999999999999</v>
      </c>
      <c r="K61" s="256">
        <v>21.569333333333333</v>
      </c>
      <c r="L61" s="95"/>
      <c r="M61" s="307">
        <v>11.409399720800373</v>
      </c>
      <c r="N61" s="308">
        <v>12.541450656204752</v>
      </c>
      <c r="O61" s="308">
        <v>5.2318980143990466</v>
      </c>
      <c r="P61" s="311">
        <v>9.7021233850528521</v>
      </c>
      <c r="R61" s="96">
        <f t="shared" si="0"/>
        <v>0.69043149408296156</v>
      </c>
      <c r="S61" s="96">
        <f t="shared" si="1"/>
        <v>0</v>
      </c>
      <c r="T61" s="305"/>
      <c r="U61" s="305"/>
      <c r="V61" s="305"/>
    </row>
    <row r="62" spans="1:22" ht="15" x14ac:dyDescent="0.25">
      <c r="A62" t="s">
        <v>182</v>
      </c>
      <c r="B62" t="s">
        <v>182</v>
      </c>
      <c r="C62" s="243">
        <v>227.58938000000001</v>
      </c>
      <c r="D62" s="245">
        <v>279.22854999999998</v>
      </c>
      <c r="E62" s="245">
        <v>143.51618999999999</v>
      </c>
      <c r="F62" s="256">
        <v>216.77804</v>
      </c>
      <c r="G62" s="95"/>
      <c r="H62" s="243">
        <v>7.8419999999999996</v>
      </c>
      <c r="I62" s="245">
        <v>7.8479999999999999</v>
      </c>
      <c r="J62" s="245">
        <v>7.86</v>
      </c>
      <c r="K62" s="256">
        <v>7.8500000000000005</v>
      </c>
      <c r="L62" s="95"/>
      <c r="M62" s="307">
        <v>29.021854118847234</v>
      </c>
      <c r="N62" s="308">
        <v>35.579580784913354</v>
      </c>
      <c r="O62" s="308">
        <v>18.259057251908395</v>
      </c>
      <c r="P62" s="311">
        <v>27.615036942675157</v>
      </c>
      <c r="R62" s="96">
        <f t="shared" si="0"/>
        <v>1.9651668463484013</v>
      </c>
      <c r="S62" s="96">
        <f t="shared" si="1"/>
        <v>1</v>
      </c>
      <c r="T62" s="305"/>
      <c r="U62" s="305"/>
      <c r="V62" s="305"/>
    </row>
    <row r="63" spans="1:22" ht="15" x14ac:dyDescent="0.25">
      <c r="A63" t="s">
        <v>183</v>
      </c>
      <c r="B63" t="s">
        <v>183</v>
      </c>
      <c r="C63" s="243">
        <v>9.4977800000000006</v>
      </c>
      <c r="D63" s="245">
        <v>9.9718499999999999</v>
      </c>
      <c r="E63" s="245">
        <v>18.11307</v>
      </c>
      <c r="F63" s="256">
        <v>12.527566666666667</v>
      </c>
      <c r="G63" s="95"/>
      <c r="H63" s="243">
        <v>1.8839999999999999</v>
      </c>
      <c r="I63" s="245">
        <v>1.887</v>
      </c>
      <c r="J63" s="245">
        <v>1.893</v>
      </c>
      <c r="K63" s="256">
        <v>1.8879999999999999</v>
      </c>
      <c r="L63" s="95"/>
      <c r="M63" s="307">
        <v>5.0412845010615719</v>
      </c>
      <c r="N63" s="308">
        <v>5.2844992050874406</v>
      </c>
      <c r="O63" s="308">
        <v>9.5684469096671947</v>
      </c>
      <c r="P63" s="311">
        <v>6.6353637005649722</v>
      </c>
      <c r="R63" s="96">
        <f t="shared" si="0"/>
        <v>0.47219189982914922</v>
      </c>
      <c r="S63" s="96">
        <f t="shared" si="1"/>
        <v>1</v>
      </c>
      <c r="T63" s="305"/>
      <c r="U63" s="305"/>
      <c r="V63" s="305"/>
    </row>
    <row r="64" spans="1:22" ht="15" x14ac:dyDescent="0.25">
      <c r="A64" t="s">
        <v>184</v>
      </c>
      <c r="B64" t="s">
        <v>184</v>
      </c>
      <c r="C64" s="246">
        <v>211.61</v>
      </c>
      <c r="D64" s="247">
        <v>126.52135000000001</v>
      </c>
      <c r="E64" s="247">
        <v>170.19735999999997</v>
      </c>
      <c r="F64" s="257">
        <v>169.44290333333333</v>
      </c>
      <c r="G64" s="95"/>
      <c r="H64" s="246">
        <v>10.387</v>
      </c>
      <c r="I64" s="247">
        <v>10.391999999999999</v>
      </c>
      <c r="J64" s="247">
        <v>10.31</v>
      </c>
      <c r="K64" s="257">
        <v>10.363</v>
      </c>
      <c r="L64" s="95"/>
      <c r="M64" s="309">
        <v>20.372581111004141</v>
      </c>
      <c r="N64" s="310">
        <v>12.174879715165513</v>
      </c>
      <c r="O64" s="310">
        <v>16.507988360814739</v>
      </c>
      <c r="P64" s="312">
        <v>16.35075782431085</v>
      </c>
      <c r="R64" s="96">
        <f t="shared" si="0"/>
        <v>1.1635677785153336</v>
      </c>
      <c r="S64" s="96">
        <f t="shared" si="1"/>
        <v>0</v>
      </c>
      <c r="T64" s="305"/>
      <c r="U64" s="305"/>
      <c r="V64" s="305"/>
    </row>
    <row r="65" spans="1:16" ht="15" x14ac:dyDescent="0.25">
      <c r="C65" s="100"/>
      <c r="D65" s="100"/>
      <c r="E65" s="100"/>
      <c r="F65" s="100"/>
      <c r="G65" s="95"/>
      <c r="H65" s="100"/>
      <c r="I65" s="100"/>
      <c r="J65" s="100"/>
      <c r="K65" s="100"/>
      <c r="L65" s="95"/>
      <c r="M65" s="100"/>
      <c r="N65" s="100"/>
      <c r="O65" s="100"/>
      <c r="P65" s="100"/>
    </row>
    <row r="66" spans="1:16" s="216" customFormat="1" ht="15.75" x14ac:dyDescent="0.25">
      <c r="A66" s="219" t="s">
        <v>208</v>
      </c>
      <c r="B66" s="357" t="s">
        <v>208</v>
      </c>
      <c r="C66" s="221"/>
      <c r="D66" s="221"/>
      <c r="E66" s="221"/>
      <c r="F66" s="359">
        <f>AVERAGE(F7:F64)</f>
        <v>508.9314262121211</v>
      </c>
      <c r="G66" s="358"/>
      <c r="H66" s="260"/>
      <c r="I66" s="260"/>
      <c r="J66" s="260"/>
      <c r="K66" s="255">
        <f>AVERAGE(K7:K64)</f>
        <v>42.872220436913842</v>
      </c>
      <c r="L66" s="260"/>
      <c r="M66" s="260"/>
      <c r="N66" s="260"/>
      <c r="O66" s="463">
        <f>AVERAGE(P7:P64)</f>
        <v>14.052260750270836</v>
      </c>
      <c r="P66" s="464"/>
    </row>
    <row r="68" spans="1:16" ht="15" x14ac:dyDescent="0.25">
      <c r="A68" s="74"/>
      <c r="B68" s="74"/>
      <c r="C68" s="101"/>
      <c r="D68" s="101"/>
      <c r="E68" s="101"/>
      <c r="F68" s="101"/>
      <c r="G68" s="95"/>
      <c r="H68" s="101"/>
      <c r="I68" s="101"/>
      <c r="J68" s="101"/>
      <c r="K68" s="101"/>
      <c r="L68" s="95"/>
      <c r="M68" s="101"/>
      <c r="N68" s="101"/>
      <c r="O68" s="101"/>
      <c r="P68" s="101"/>
    </row>
    <row r="69" spans="1:16" ht="15" x14ac:dyDescent="0.25">
      <c r="A69" s="74"/>
      <c r="B69" s="74"/>
      <c r="C69" s="101"/>
      <c r="D69" s="101"/>
      <c r="E69" s="101"/>
      <c r="F69" s="101"/>
      <c r="G69" s="95"/>
      <c r="H69" s="101"/>
      <c r="I69" s="101"/>
      <c r="J69" s="101"/>
      <c r="K69" s="101"/>
      <c r="L69" s="95"/>
      <c r="M69" s="101"/>
      <c r="N69" s="101"/>
      <c r="O69" s="101"/>
      <c r="P69" s="101"/>
    </row>
    <row r="70" spans="1:16" ht="15" x14ac:dyDescent="0.25">
      <c r="A70" s="74"/>
      <c r="B70" s="74"/>
      <c r="C70" s="101"/>
      <c r="D70" s="101"/>
      <c r="E70" s="101"/>
      <c r="F70" s="101"/>
      <c r="G70" s="95"/>
      <c r="H70" s="101"/>
      <c r="I70" s="101"/>
      <c r="J70" s="101"/>
      <c r="K70" s="101"/>
      <c r="L70" s="95"/>
      <c r="M70" s="101"/>
      <c r="N70" s="101"/>
      <c r="O70" s="101"/>
      <c r="P70" s="101"/>
    </row>
    <row r="71" spans="1:16" ht="15" x14ac:dyDescent="0.25">
      <c r="A71" s="74"/>
      <c r="B71" s="74"/>
      <c r="C71" s="101"/>
      <c r="D71" s="101"/>
      <c r="E71" s="101"/>
      <c r="F71" s="101"/>
      <c r="G71" s="95"/>
      <c r="H71" s="101"/>
      <c r="I71" s="101"/>
      <c r="J71" s="101"/>
      <c r="K71" s="101"/>
      <c r="L71" s="95"/>
      <c r="M71" s="101"/>
      <c r="N71" s="101"/>
      <c r="O71" s="101"/>
      <c r="P71" s="101"/>
    </row>
    <row r="72" spans="1:16" ht="15" x14ac:dyDescent="0.25">
      <c r="A72" s="74"/>
      <c r="B72" s="74"/>
      <c r="C72" s="101"/>
      <c r="D72" s="101"/>
      <c r="E72" s="101"/>
      <c r="F72" s="101"/>
      <c r="G72" s="95"/>
      <c r="H72" s="101"/>
      <c r="I72" s="101"/>
      <c r="J72" s="101"/>
      <c r="K72" s="101"/>
      <c r="L72" s="95"/>
      <c r="M72" s="101"/>
      <c r="N72" s="101"/>
      <c r="O72" s="101"/>
      <c r="P72" s="101"/>
    </row>
    <row r="73" spans="1:16" ht="15" x14ac:dyDescent="0.25">
      <c r="A73" s="74"/>
      <c r="B73" s="74"/>
      <c r="C73" s="101"/>
      <c r="D73" s="101"/>
      <c r="E73" s="101"/>
      <c r="F73" s="101"/>
      <c r="G73" s="95"/>
      <c r="H73" s="101"/>
      <c r="I73" s="101"/>
      <c r="J73" s="101"/>
      <c r="K73" s="101"/>
      <c r="L73" s="95"/>
      <c r="M73" s="101"/>
      <c r="N73" s="101"/>
      <c r="O73" s="101"/>
      <c r="P73" s="101"/>
    </row>
    <row r="74" spans="1:16" ht="15" x14ac:dyDescent="0.25">
      <c r="A74" s="74"/>
      <c r="B74" s="74"/>
      <c r="C74" s="101"/>
      <c r="D74" s="101"/>
      <c r="E74" s="101"/>
      <c r="F74" s="101"/>
      <c r="G74" s="95"/>
      <c r="H74" s="101"/>
      <c r="I74" s="101"/>
      <c r="J74" s="101"/>
      <c r="K74" s="101"/>
      <c r="L74" s="95"/>
      <c r="M74" s="101"/>
      <c r="N74" s="101"/>
      <c r="O74" s="101"/>
      <c r="P74" s="101"/>
    </row>
    <row r="75" spans="1:16" ht="15" x14ac:dyDescent="0.25">
      <c r="A75" s="74"/>
      <c r="B75" s="74"/>
      <c r="C75" s="101"/>
      <c r="D75" s="101"/>
      <c r="E75" s="101"/>
      <c r="F75" s="101"/>
      <c r="G75" s="95"/>
      <c r="H75" s="101"/>
      <c r="I75" s="101"/>
      <c r="J75" s="101"/>
      <c r="K75" s="101"/>
      <c r="L75" s="95"/>
      <c r="M75" s="101"/>
      <c r="N75" s="101"/>
      <c r="O75" s="101"/>
      <c r="P75" s="101"/>
    </row>
    <row r="76" spans="1:16" ht="15" x14ac:dyDescent="0.25">
      <c r="A76" s="74"/>
      <c r="B76" s="74"/>
      <c r="C76" s="101"/>
      <c r="D76" s="101"/>
      <c r="E76" s="101"/>
      <c r="F76" s="101"/>
      <c r="G76" s="95"/>
      <c r="H76" s="101"/>
      <c r="I76" s="101"/>
      <c r="J76" s="101"/>
      <c r="K76" s="101"/>
      <c r="L76" s="95"/>
      <c r="M76" s="101"/>
      <c r="N76" s="101"/>
      <c r="O76" s="101"/>
      <c r="P76" s="101"/>
    </row>
    <row r="77" spans="1:16" ht="15" x14ac:dyDescent="0.25">
      <c r="A77" s="74"/>
      <c r="B77" s="74"/>
      <c r="C77" s="101"/>
      <c r="D77" s="101"/>
      <c r="E77" s="101"/>
      <c r="F77" s="101"/>
      <c r="G77" s="95"/>
      <c r="H77" s="101"/>
      <c r="I77" s="101"/>
      <c r="J77" s="101"/>
      <c r="K77" s="101"/>
      <c r="L77" s="95"/>
      <c r="M77" s="101"/>
      <c r="N77" s="101"/>
      <c r="O77" s="101"/>
      <c r="P77" s="101"/>
    </row>
    <row r="78" spans="1:16" ht="15" x14ac:dyDescent="0.25">
      <c r="A78" s="74"/>
      <c r="B78" s="74"/>
      <c r="C78" s="101"/>
      <c r="D78" s="101"/>
      <c r="E78" s="101"/>
      <c r="F78" s="101"/>
      <c r="G78" s="95"/>
      <c r="H78" s="101"/>
      <c r="I78" s="101"/>
      <c r="J78" s="101"/>
      <c r="K78" s="101"/>
      <c r="L78" s="95"/>
      <c r="M78" s="101"/>
      <c r="N78" s="101"/>
      <c r="O78" s="101"/>
      <c r="P78" s="101"/>
    </row>
    <row r="79" spans="1:16" ht="15" x14ac:dyDescent="0.25">
      <c r="A79" s="74"/>
      <c r="B79" s="74"/>
      <c r="C79" s="101"/>
      <c r="D79" s="101"/>
      <c r="E79" s="101"/>
      <c r="F79" s="101"/>
      <c r="G79" s="95"/>
      <c r="H79" s="101"/>
      <c r="I79" s="101"/>
      <c r="J79" s="101"/>
      <c r="K79" s="101"/>
      <c r="L79" s="95"/>
      <c r="M79" s="101"/>
      <c r="N79" s="101"/>
      <c r="O79" s="101"/>
      <c r="P79" s="101"/>
    </row>
    <row r="80" spans="1:16" s="102" customFormat="1" ht="15" x14ac:dyDescent="0.25">
      <c r="A80" s="74"/>
      <c r="B80" s="74"/>
      <c r="C80" s="101"/>
      <c r="D80" s="101"/>
      <c r="E80" s="101"/>
      <c r="F80" s="101"/>
      <c r="H80" s="101"/>
      <c r="I80" s="101"/>
      <c r="J80" s="101"/>
      <c r="K80" s="101"/>
      <c r="M80" s="101"/>
      <c r="N80" s="101"/>
      <c r="O80" s="101"/>
      <c r="P80" s="101"/>
    </row>
    <row r="81" spans="1:16" s="102" customFormat="1" ht="15" x14ac:dyDescent="0.25">
      <c r="A81" s="74"/>
      <c r="B81" s="74"/>
      <c r="C81" s="101"/>
      <c r="D81" s="101"/>
      <c r="E81" s="101"/>
      <c r="F81" s="101"/>
      <c r="H81" s="101"/>
      <c r="I81" s="101"/>
      <c r="J81" s="101"/>
      <c r="K81" s="101"/>
      <c r="M81" s="101"/>
      <c r="N81" s="101"/>
      <c r="O81" s="101"/>
      <c r="P81" s="101"/>
    </row>
    <row r="82" spans="1:16" s="102" customFormat="1" ht="15" x14ac:dyDescent="0.25">
      <c r="A82" s="74"/>
      <c r="B82" s="74"/>
      <c r="C82" s="101"/>
      <c r="D82" s="101"/>
      <c r="E82" s="101"/>
      <c r="F82" s="101"/>
      <c r="H82" s="101"/>
      <c r="I82" s="101"/>
      <c r="J82" s="101"/>
      <c r="K82" s="101"/>
      <c r="M82" s="101"/>
      <c r="N82" s="101"/>
      <c r="O82" s="101"/>
      <c r="P82" s="101"/>
    </row>
    <row r="83" spans="1:16" s="102" customFormat="1" ht="15" x14ac:dyDescent="0.25">
      <c r="A83" s="74"/>
      <c r="B83" s="74"/>
      <c r="C83" s="101"/>
      <c r="D83" s="101"/>
      <c r="E83" s="101"/>
      <c r="F83" s="101"/>
      <c r="H83" s="101"/>
      <c r="I83" s="101"/>
      <c r="J83" s="101"/>
      <c r="K83" s="101"/>
      <c r="M83" s="101"/>
      <c r="N83" s="101"/>
      <c r="O83" s="101"/>
      <c r="P83" s="101"/>
    </row>
    <row r="84" spans="1:16" ht="15" x14ac:dyDescent="0.25">
      <c r="A84" s="98"/>
      <c r="B84" s="98"/>
      <c r="C84" s="101"/>
      <c r="D84" s="101"/>
      <c r="E84" s="101"/>
      <c r="F84" s="101"/>
      <c r="H84" s="101"/>
      <c r="I84" s="101"/>
      <c r="J84" s="101"/>
      <c r="K84" s="101"/>
      <c r="M84" s="101"/>
      <c r="N84" s="101"/>
      <c r="O84" s="101"/>
      <c r="P84" s="101"/>
    </row>
    <row r="85" spans="1:16" ht="15" x14ac:dyDescent="0.25">
      <c r="A85" s="98"/>
      <c r="B85" s="98"/>
      <c r="C85" s="101"/>
      <c r="D85" s="101"/>
      <c r="E85" s="101"/>
      <c r="F85" s="101"/>
      <c r="G85" s="98"/>
      <c r="H85" s="101"/>
      <c r="I85" s="101"/>
      <c r="J85" s="101"/>
      <c r="K85" s="101"/>
      <c r="L85" s="98"/>
      <c r="M85" s="101"/>
      <c r="N85" s="101"/>
      <c r="O85" s="101"/>
      <c r="P85" s="101"/>
    </row>
    <row r="87" spans="1:16" ht="15" x14ac:dyDescent="0.25">
      <c r="A87" s="70"/>
      <c r="B87" s="70"/>
      <c r="C87" s="103"/>
      <c r="D87" s="103"/>
      <c r="E87" s="103"/>
      <c r="F87" s="103"/>
      <c r="G87" s="104"/>
      <c r="H87" s="103"/>
      <c r="I87" s="103"/>
      <c r="J87" s="103"/>
      <c r="K87" s="103"/>
      <c r="L87" s="104"/>
      <c r="M87" s="103"/>
      <c r="N87" s="103"/>
      <c r="O87" s="103"/>
      <c r="P87" s="103"/>
    </row>
    <row r="88" spans="1:16" ht="15" x14ac:dyDescent="0.25">
      <c r="A88" s="70"/>
      <c r="B88" s="70"/>
      <c r="C88" s="103"/>
      <c r="D88" s="103"/>
      <c r="E88" s="103"/>
      <c r="F88" s="103"/>
      <c r="G88" s="104"/>
      <c r="H88" s="103"/>
      <c r="I88" s="103"/>
      <c r="J88" s="103"/>
      <c r="K88" s="103"/>
      <c r="L88" s="104"/>
      <c r="M88" s="103"/>
      <c r="N88" s="103"/>
      <c r="O88" s="103"/>
      <c r="P88" s="103"/>
    </row>
    <row r="90" spans="1:16" ht="15" x14ac:dyDescent="0.25">
      <c r="A90" s="70"/>
      <c r="B90" s="70"/>
    </row>
  </sheetData>
  <mergeCells count="8">
    <mergeCell ref="O66:P66"/>
    <mergeCell ref="A1:P1"/>
    <mergeCell ref="A3:P3"/>
    <mergeCell ref="C5:F5"/>
    <mergeCell ref="H5:K5"/>
    <mergeCell ref="M5:P5"/>
    <mergeCell ref="A5:A6"/>
    <mergeCell ref="B5:B6"/>
  </mergeCells>
  <printOptions horizontalCentered="1"/>
  <pageMargins left="0.7" right="0.7" top="0.75" bottom="0.75" header="0.3" footer="0.3"/>
  <pageSetup scale="4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83A93-24AE-4766-8489-DA17113B852F}">
  <sheetPr>
    <tabColor theme="4" tint="0.59999389629810485"/>
    <pageSetUpPr fitToPage="1"/>
  </sheetPr>
  <dimension ref="A1:V90"/>
  <sheetViews>
    <sheetView showGridLines="0" topLeftCell="B1" zoomScaleNormal="100" workbookViewId="0">
      <selection activeCell="T7" sqref="T7"/>
    </sheetView>
  </sheetViews>
  <sheetFormatPr defaultColWidth="8.7109375" defaultRowHeight="12.75" x14ac:dyDescent="0.2"/>
  <cols>
    <col min="1" max="1" width="40.7109375" style="96" hidden="1" customWidth="1"/>
    <col min="2" max="2" width="40.7109375" style="96" customWidth="1"/>
    <col min="3" max="5" width="8.7109375" style="96" customWidth="1"/>
    <col min="6" max="6" width="9.7109375" style="96" customWidth="1"/>
    <col min="7" max="7" width="2.7109375" style="96" customWidth="1"/>
    <col min="8" max="10" width="8.7109375" style="96" customWidth="1"/>
    <col min="11" max="11" width="9.7109375" style="96" customWidth="1"/>
    <col min="12" max="12" width="2.7109375" style="96" customWidth="1"/>
    <col min="13" max="16" width="9.7109375" style="96" customWidth="1"/>
    <col min="17" max="17" width="3.5703125" style="96" customWidth="1"/>
    <col min="18" max="18" width="12" style="96" bestFit="1" customWidth="1"/>
    <col min="19" max="19" width="8.7109375" style="96"/>
    <col min="20" max="20" width="17.42578125" style="96" bestFit="1" customWidth="1"/>
    <col min="21" max="16384" width="8.7109375" style="96"/>
  </cols>
  <sheetData>
    <row r="1" spans="1:22" ht="18.75" x14ac:dyDescent="0.3">
      <c r="A1" s="454" t="s">
        <v>301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95"/>
    </row>
    <row r="2" spans="1:22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467"/>
      <c r="N2" s="467"/>
      <c r="O2" s="467"/>
      <c r="P2" s="467"/>
      <c r="Q2" s="97"/>
    </row>
    <row r="3" spans="1:22" ht="23.25" x14ac:dyDescent="0.35">
      <c r="A3" s="455" t="s">
        <v>193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202"/>
      <c r="R3" s="106"/>
      <c r="S3" s="106"/>
      <c r="T3" s="106"/>
    </row>
    <row r="4" spans="1:22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432" t="s">
        <v>344</v>
      </c>
      <c r="S4" s="432">
        <f>COUNT(R7:R64)</f>
        <v>58</v>
      </c>
      <c r="T4" s="432" t="s">
        <v>347</v>
      </c>
      <c r="U4" s="432">
        <f>1-U5</f>
        <v>0.65517241379310343</v>
      </c>
    </row>
    <row r="5" spans="1:22" ht="21.75" customHeight="1" thickBot="1" x14ac:dyDescent="0.35">
      <c r="A5" s="461" t="s">
        <v>133</v>
      </c>
      <c r="B5" s="461" t="s">
        <v>133</v>
      </c>
      <c r="C5" s="456" t="s">
        <v>273</v>
      </c>
      <c r="D5" s="457"/>
      <c r="E5" s="457"/>
      <c r="F5" s="458"/>
      <c r="G5" s="99"/>
      <c r="H5" s="456" t="s">
        <v>220</v>
      </c>
      <c r="I5" s="457"/>
      <c r="J5" s="457"/>
      <c r="K5" s="458"/>
      <c r="L5" s="99"/>
      <c r="M5" s="456" t="s">
        <v>274</v>
      </c>
      <c r="N5" s="457"/>
      <c r="O5" s="457"/>
      <c r="P5" s="458"/>
      <c r="Q5" s="95"/>
      <c r="R5" s="432" t="s">
        <v>345</v>
      </c>
      <c r="S5" s="432">
        <f>SUM(S7:S64)</f>
        <v>20</v>
      </c>
      <c r="T5" s="432" t="s">
        <v>346</v>
      </c>
      <c r="U5" s="432">
        <f>S5/S4</f>
        <v>0.34482758620689657</v>
      </c>
    </row>
    <row r="6" spans="1:22" s="191" customFormat="1" ht="20.25" customHeight="1" x14ac:dyDescent="0.25">
      <c r="A6" s="462"/>
      <c r="B6" s="462"/>
      <c r="C6" s="195">
        <v>2017</v>
      </c>
      <c r="D6" s="196">
        <v>2018</v>
      </c>
      <c r="E6" s="196">
        <v>2019</v>
      </c>
      <c r="F6" s="197" t="s">
        <v>37</v>
      </c>
      <c r="G6" s="189"/>
      <c r="H6" s="195">
        <v>2017</v>
      </c>
      <c r="I6" s="196">
        <v>2018</v>
      </c>
      <c r="J6" s="196">
        <v>2019</v>
      </c>
      <c r="K6" s="197" t="s">
        <v>37</v>
      </c>
      <c r="L6" s="189"/>
      <c r="M6" s="195">
        <v>2017</v>
      </c>
      <c r="N6" s="196">
        <v>2018</v>
      </c>
      <c r="O6" s="196">
        <v>2019</v>
      </c>
      <c r="P6" s="197" t="s">
        <v>37</v>
      </c>
      <c r="Q6" s="194"/>
      <c r="U6" s="433"/>
      <c r="V6" s="433"/>
    </row>
    <row r="7" spans="1:22" ht="15" x14ac:dyDescent="0.25">
      <c r="A7" t="s">
        <v>194</v>
      </c>
      <c r="B7" t="s">
        <v>194</v>
      </c>
      <c r="C7" s="183">
        <v>8.4053663246762813</v>
      </c>
      <c r="D7" s="184">
        <v>8.659337403128216</v>
      </c>
      <c r="E7" s="184">
        <v>13.390691684106782</v>
      </c>
      <c r="F7" s="185">
        <v>10.151798470637095</v>
      </c>
      <c r="G7" s="95"/>
      <c r="H7" s="183">
        <v>10.704080453768425</v>
      </c>
      <c r="I7" s="184">
        <v>10.656438879609038</v>
      </c>
      <c r="J7" s="184">
        <v>11.19962599710791</v>
      </c>
      <c r="K7" s="185">
        <v>10.853381776828456</v>
      </c>
      <c r="L7" s="95"/>
      <c r="M7" s="351">
        <f>C7/H7</f>
        <v>0.78524879936950864</v>
      </c>
      <c r="N7" s="352">
        <f t="shared" ref="N7:N64" si="0">D7/I7</f>
        <v>0.81259203951310133</v>
      </c>
      <c r="O7" s="352">
        <f t="shared" ref="O7:O64" si="1">E7/J7</f>
        <v>1.1956373978528099</v>
      </c>
      <c r="P7" s="353">
        <f>AVERAGE(M7:O7)</f>
        <v>0.93115941224513998</v>
      </c>
      <c r="Q7" s="95"/>
      <c r="R7" s="96">
        <f>IF(ISNUMBER(P7),P7/$O$66,"")</f>
        <v>0.92082296316761314</v>
      </c>
      <c r="S7" s="96">
        <f>IF(ISNUMBER(R7),IF(R7&lt;0.5,1,0) + IF(R7&gt;1.5,1,0),"")</f>
        <v>0</v>
      </c>
      <c r="U7" s="430"/>
      <c r="V7" s="184"/>
    </row>
    <row r="8" spans="1:22" ht="15" x14ac:dyDescent="0.25">
      <c r="A8" t="s">
        <v>195</v>
      </c>
      <c r="B8" t="s">
        <v>195</v>
      </c>
      <c r="C8" s="183">
        <v>0.39791388683780327</v>
      </c>
      <c r="D8" s="184">
        <v>0.28801851815475471</v>
      </c>
      <c r="E8" s="184">
        <v>0.25737847458488355</v>
      </c>
      <c r="F8" s="185">
        <v>0.31443695985914716</v>
      </c>
      <c r="G8" s="95"/>
      <c r="H8" s="183">
        <v>0.34949928215438431</v>
      </c>
      <c r="I8" s="184">
        <v>0.34685279408051733</v>
      </c>
      <c r="J8" s="184">
        <v>0.34645161790704054</v>
      </c>
      <c r="K8" s="185">
        <v>0.34760123138064736</v>
      </c>
      <c r="L8" s="95"/>
      <c r="M8" s="351">
        <f t="shared" ref="M8:M64" si="2">C8/H8</f>
        <v>1.1385256198095217</v>
      </c>
      <c r="N8" s="352">
        <f t="shared" si="0"/>
        <v>0.8303768142282717</v>
      </c>
      <c r="O8" s="352">
        <f>E8/J8</f>
        <v>0.74289875203856892</v>
      </c>
      <c r="P8" s="353">
        <f>AVERAGE(M8:O8)</f>
        <v>0.90393372869212074</v>
      </c>
      <c r="Q8" s="95"/>
      <c r="R8" s="96">
        <f t="shared" ref="R8:R64" si="3">IF(ISNUMBER(P8),P8/$O$66,"")</f>
        <v>0.89389950164870091</v>
      </c>
      <c r="S8" s="96">
        <f t="shared" ref="S8:S64" si="4">IF(ISNUMBER(R8),IF(R8&lt;0.5,1,0) + IF(R8&gt;1.5,1,0),"")</f>
        <v>0</v>
      </c>
    </row>
    <row r="9" spans="1:22" ht="15" x14ac:dyDescent="0.25">
      <c r="A9" t="s">
        <v>134</v>
      </c>
      <c r="B9" t="s">
        <v>134</v>
      </c>
      <c r="C9" s="183">
        <v>0.12595915058790222</v>
      </c>
      <c r="D9" s="184">
        <v>0.10989643234414741</v>
      </c>
      <c r="E9" s="184">
        <v>0.10296202936098132</v>
      </c>
      <c r="F9" s="185">
        <v>0.11293920409767698</v>
      </c>
      <c r="G9" s="95"/>
      <c r="H9" s="183">
        <v>2.6496458270305584E-2</v>
      </c>
      <c r="I9" s="184">
        <v>2.6175679586676666E-2</v>
      </c>
      <c r="J9" s="184">
        <v>2.5963156795715481E-2</v>
      </c>
      <c r="K9" s="185">
        <v>2.6211764884232575E-2</v>
      </c>
      <c r="L9" s="95"/>
      <c r="M9" s="351">
        <f t="shared" si="2"/>
        <v>4.753810841544202</v>
      </c>
      <c r="N9" s="352">
        <f t="shared" si="0"/>
        <v>4.1984175417582792</v>
      </c>
      <c r="O9" s="352">
        <f t="shared" si="1"/>
        <v>3.9656976295722419</v>
      </c>
      <c r="P9" s="353">
        <f t="shared" ref="P9:P64" si="5">AVERAGE(M9:O9)</f>
        <v>4.3059753376249077</v>
      </c>
      <c r="Q9" s="95"/>
      <c r="R9" s="96">
        <f t="shared" si="3"/>
        <v>4.258176331116311</v>
      </c>
      <c r="S9" s="96">
        <f t="shared" si="4"/>
        <v>1</v>
      </c>
    </row>
    <row r="10" spans="1:22" ht="15" x14ac:dyDescent="0.25">
      <c r="A10" t="s">
        <v>135</v>
      </c>
      <c r="B10" t="s">
        <v>245</v>
      </c>
      <c r="C10" s="183">
        <v>0.53964021239269711</v>
      </c>
      <c r="D10" s="184">
        <v>0.59756401499182532</v>
      </c>
      <c r="E10" s="184">
        <v>0.48361943970880017</v>
      </c>
      <c r="F10" s="185">
        <v>0.54027455569777416</v>
      </c>
      <c r="G10" s="95"/>
      <c r="H10" s="183">
        <v>0.48158836339832745</v>
      </c>
      <c r="I10" s="184">
        <v>0.47718408093716569</v>
      </c>
      <c r="J10" s="184">
        <v>0.47485328108249919</v>
      </c>
      <c r="K10" s="185">
        <v>0.47787524180599744</v>
      </c>
      <c r="L10" s="95"/>
      <c r="M10" s="351">
        <f t="shared" si="2"/>
        <v>1.120542466152477</v>
      </c>
      <c r="N10" s="352">
        <f t="shared" si="0"/>
        <v>1.2522714794220282</v>
      </c>
      <c r="O10" s="352">
        <f t="shared" si="1"/>
        <v>1.0184607729914326</v>
      </c>
      <c r="P10" s="353">
        <f t="shared" si="5"/>
        <v>1.1304249061886458</v>
      </c>
      <c r="Q10" s="95"/>
      <c r="R10" s="96">
        <f t="shared" si="3"/>
        <v>1.1178764860952335</v>
      </c>
      <c r="S10" s="96">
        <f t="shared" si="4"/>
        <v>0</v>
      </c>
    </row>
    <row r="11" spans="1:22" ht="15" x14ac:dyDescent="0.25">
      <c r="A11" t="s">
        <v>136</v>
      </c>
      <c r="B11" t="s">
        <v>136</v>
      </c>
      <c r="C11" s="183">
        <v>0.34406399660529963</v>
      </c>
      <c r="D11" s="184">
        <v>0.34292117736688355</v>
      </c>
      <c r="E11" s="184">
        <v>0.36007369281103657</v>
      </c>
      <c r="F11" s="185">
        <v>0.34901962226107325</v>
      </c>
      <c r="G11" s="95"/>
      <c r="H11" s="183">
        <v>0.47089462551001926</v>
      </c>
      <c r="I11" s="184">
        <v>7.6667717271242108E-2</v>
      </c>
      <c r="J11" s="184">
        <v>0.46677349163710141</v>
      </c>
      <c r="K11" s="185">
        <v>0.33811194480612095</v>
      </c>
      <c r="L11" s="95"/>
      <c r="M11" s="351">
        <f t="shared" si="2"/>
        <v>0.73066027507247255</v>
      </c>
      <c r="N11" s="352">
        <f t="shared" si="0"/>
        <v>4.4728236286684453</v>
      </c>
      <c r="O11" s="352">
        <f t="shared" si="1"/>
        <v>0.77140990065258486</v>
      </c>
      <c r="P11" s="353">
        <f t="shared" si="5"/>
        <v>1.9916312681311676</v>
      </c>
      <c r="Q11" s="95"/>
      <c r="R11" s="96">
        <f t="shared" si="3"/>
        <v>1.9695229213609711</v>
      </c>
      <c r="S11" s="96">
        <f t="shared" si="4"/>
        <v>1</v>
      </c>
    </row>
    <row r="12" spans="1:22" ht="15" x14ac:dyDescent="0.25">
      <c r="A12" t="s">
        <v>137</v>
      </c>
      <c r="B12" t="s">
        <v>137</v>
      </c>
      <c r="C12" s="183">
        <v>1.2637785664032293</v>
      </c>
      <c r="D12" s="184">
        <v>1.2606362938262301</v>
      </c>
      <c r="E12" s="184">
        <v>1.0978045844690119</v>
      </c>
      <c r="F12" s="185">
        <v>1.2074064815661572</v>
      </c>
      <c r="G12" s="95"/>
      <c r="H12" s="183">
        <v>0.77944869605819456</v>
      </c>
      <c r="I12" s="184">
        <v>0.77766663206062814</v>
      </c>
      <c r="J12" s="184">
        <v>0.77501502977383196</v>
      </c>
      <c r="K12" s="185">
        <v>0.77737678596421833</v>
      </c>
      <c r="L12" s="95"/>
      <c r="M12" s="351">
        <f t="shared" si="2"/>
        <v>1.6213749189579427</v>
      </c>
      <c r="N12" s="352">
        <f t="shared" si="0"/>
        <v>1.6210497427231119</v>
      </c>
      <c r="O12" s="352">
        <f t="shared" si="1"/>
        <v>1.416494574033458</v>
      </c>
      <c r="P12" s="353">
        <f t="shared" si="5"/>
        <v>1.5529730785715044</v>
      </c>
      <c r="Q12" s="95"/>
      <c r="R12" s="96">
        <f t="shared" si="3"/>
        <v>1.5357341107488836</v>
      </c>
      <c r="S12" s="96">
        <f t="shared" si="4"/>
        <v>1</v>
      </c>
    </row>
    <row r="13" spans="1:22" ht="15" x14ac:dyDescent="0.25">
      <c r="A13" t="s">
        <v>138</v>
      </c>
      <c r="B13" t="s">
        <v>138</v>
      </c>
      <c r="C13" s="183">
        <v>0.37467759096387443</v>
      </c>
      <c r="D13" s="184">
        <v>0.39813392679746229</v>
      </c>
      <c r="E13" s="184">
        <v>0.32238146679103602</v>
      </c>
      <c r="F13" s="185">
        <v>0.36506432818412421</v>
      </c>
      <c r="G13" s="95"/>
      <c r="H13" s="183">
        <v>0.47739788414536694</v>
      </c>
      <c r="I13" s="184">
        <v>0.47356261428591895</v>
      </c>
      <c r="J13" s="184">
        <v>0.47292537739307061</v>
      </c>
      <c r="K13" s="185">
        <v>0.4746286252747855</v>
      </c>
      <c r="L13" s="95"/>
      <c r="M13" s="351">
        <f t="shared" si="2"/>
        <v>0.78483295256873331</v>
      </c>
      <c r="N13" s="352">
        <f t="shared" si="0"/>
        <v>0.84072077226325193</v>
      </c>
      <c r="O13" s="352">
        <f t="shared" si="1"/>
        <v>0.68167512720107126</v>
      </c>
      <c r="P13" s="353">
        <f t="shared" si="5"/>
        <v>0.7690762840110188</v>
      </c>
      <c r="Q13" s="95"/>
      <c r="R13" s="96">
        <f t="shared" si="3"/>
        <v>0.76053905854578274</v>
      </c>
      <c r="S13" s="96">
        <f t="shared" si="4"/>
        <v>0</v>
      </c>
    </row>
    <row r="14" spans="1:22" ht="15" x14ac:dyDescent="0.25">
      <c r="A14" t="s">
        <v>139</v>
      </c>
      <c r="B14" t="s">
        <v>139</v>
      </c>
      <c r="C14" s="183">
        <v>7.7397816873223862E-2</v>
      </c>
      <c r="D14" s="184">
        <v>7.0312625746682081E-2</v>
      </c>
      <c r="E14" s="184">
        <v>7.9974136814322416E-2</v>
      </c>
      <c r="F14" s="185">
        <v>7.5894859811409462E-2</v>
      </c>
      <c r="G14" s="95"/>
      <c r="H14" s="183">
        <v>8.2302445870563318E-2</v>
      </c>
      <c r="I14" s="184">
        <v>8.2694683318944501E-2</v>
      </c>
      <c r="J14" s="184">
        <v>8.3772089077853995E-2</v>
      </c>
      <c r="K14" s="185">
        <v>8.2923072755787267E-2</v>
      </c>
      <c r="L14" s="95"/>
      <c r="M14" s="351">
        <f t="shared" si="2"/>
        <v>0.94040725101836042</v>
      </c>
      <c r="N14" s="352">
        <f t="shared" si="0"/>
        <v>0.85026779140678055</v>
      </c>
      <c r="O14" s="352">
        <f t="shared" si="1"/>
        <v>0.95466327382617933</v>
      </c>
      <c r="P14" s="353">
        <f t="shared" si="5"/>
        <v>0.91511277208377351</v>
      </c>
      <c r="Q14" s="95"/>
      <c r="R14" s="96">
        <f t="shared" si="3"/>
        <v>0.90495445070029368</v>
      </c>
      <c r="S14" s="96">
        <f t="shared" si="4"/>
        <v>0</v>
      </c>
    </row>
    <row r="15" spans="1:22" ht="15" x14ac:dyDescent="0.25">
      <c r="A15" t="s">
        <v>140</v>
      </c>
      <c r="B15" t="s">
        <v>140</v>
      </c>
      <c r="C15" s="183">
        <v>6.9785743923470478E-2</v>
      </c>
      <c r="D15" s="184">
        <v>4.7011776701135835E-2</v>
      </c>
      <c r="E15" s="184">
        <v>4.8541977401727117E-2</v>
      </c>
      <c r="F15" s="185">
        <v>5.511316600877781E-2</v>
      </c>
      <c r="G15" s="95"/>
      <c r="H15" s="183">
        <v>1.7956688785678399E-2</v>
      </c>
      <c r="I15" s="184">
        <v>1.7418036839889676E-2</v>
      </c>
      <c r="J15" s="184">
        <v>1.7452310050730946E-2</v>
      </c>
      <c r="K15" s="185">
        <v>1.7609011892099676E-2</v>
      </c>
      <c r="L15" s="95"/>
      <c r="M15" s="351">
        <f t="shared" si="2"/>
        <v>3.8863369943309953</v>
      </c>
      <c r="N15" s="352">
        <f t="shared" si="0"/>
        <v>2.6990284343337971</v>
      </c>
      <c r="O15" s="352">
        <f t="shared" si="1"/>
        <v>2.7814070034639373</v>
      </c>
      <c r="P15" s="353">
        <f t="shared" si="5"/>
        <v>3.1222574773762433</v>
      </c>
      <c r="Q15" s="95"/>
      <c r="R15" s="96">
        <f t="shared" si="3"/>
        <v>3.0875984759234067</v>
      </c>
      <c r="S15" s="96">
        <f t="shared" si="4"/>
        <v>1</v>
      </c>
    </row>
    <row r="16" spans="1:22" ht="15" x14ac:dyDescent="0.25">
      <c r="A16" t="s">
        <v>141</v>
      </c>
      <c r="B16" t="s">
        <v>141</v>
      </c>
      <c r="C16" s="183">
        <v>5.6225809669342951E-3</v>
      </c>
      <c r="D16" s="184">
        <v>6.4749482170493736E-3</v>
      </c>
      <c r="E16" s="184">
        <v>3.8210298254466599E-3</v>
      </c>
      <c r="F16" s="185">
        <v>5.3061863364767753E-3</v>
      </c>
      <c r="G16" s="95"/>
      <c r="H16" s="183">
        <v>2.5596115456745065E-2</v>
      </c>
      <c r="I16" s="184">
        <v>2.5890439625228717E-2</v>
      </c>
      <c r="J16" s="184">
        <v>2.6307590808973987E-2</v>
      </c>
      <c r="K16" s="185">
        <v>2.5931381963649257E-2</v>
      </c>
      <c r="L16" s="95"/>
      <c r="M16" s="351">
        <f t="shared" si="2"/>
        <v>0.21966540104243193</v>
      </c>
      <c r="N16" s="352">
        <f t="shared" si="0"/>
        <v>0.25009031560591638</v>
      </c>
      <c r="O16" s="352">
        <f t="shared" si="1"/>
        <v>0.14524438414722637</v>
      </c>
      <c r="P16" s="353">
        <f t="shared" si="5"/>
        <v>0.20500003359852489</v>
      </c>
      <c r="Q16" s="95"/>
      <c r="R16" s="96">
        <f t="shared" si="3"/>
        <v>0.20272440562299562</v>
      </c>
      <c r="S16" s="96">
        <f t="shared" si="4"/>
        <v>1</v>
      </c>
    </row>
    <row r="17" spans="1:19" ht="15" x14ac:dyDescent="0.25">
      <c r="A17" t="s">
        <v>142</v>
      </c>
      <c r="B17" t="s">
        <v>142</v>
      </c>
      <c r="C17" s="183">
        <v>0.18634811013758984</v>
      </c>
      <c r="D17" s="184">
        <v>0.17597685867573037</v>
      </c>
      <c r="E17" s="184">
        <v>0.20085249801357666</v>
      </c>
      <c r="F17" s="185">
        <v>0.18772582227563228</v>
      </c>
      <c r="G17" s="95"/>
      <c r="H17" s="183">
        <v>0.14795653631944972</v>
      </c>
      <c r="I17" s="184">
        <v>0.1465382522971182</v>
      </c>
      <c r="J17" s="184">
        <v>0.14655823025281142</v>
      </c>
      <c r="K17" s="185">
        <v>0.14701767295645976</v>
      </c>
      <c r="L17" s="95"/>
      <c r="M17" s="351">
        <f t="shared" si="2"/>
        <v>1.2594787278288924</v>
      </c>
      <c r="N17" s="352">
        <f t="shared" si="0"/>
        <v>1.2008936637167134</v>
      </c>
      <c r="O17" s="352">
        <f t="shared" si="1"/>
        <v>1.3704620864151278</v>
      </c>
      <c r="P17" s="353">
        <f t="shared" si="5"/>
        <v>1.2769448259869112</v>
      </c>
      <c r="Q17" s="95"/>
      <c r="R17" s="96">
        <f t="shared" si="3"/>
        <v>1.2627699435821891</v>
      </c>
      <c r="S17" s="96">
        <f t="shared" si="4"/>
        <v>0</v>
      </c>
    </row>
    <row r="18" spans="1:19" ht="15" x14ac:dyDescent="0.25">
      <c r="A18" t="s">
        <v>143</v>
      </c>
      <c r="B18" t="s">
        <v>143</v>
      </c>
      <c r="C18" s="183">
        <v>1.477040928928133</v>
      </c>
      <c r="D18" s="184">
        <v>1.5917054995014854</v>
      </c>
      <c r="E18" s="184">
        <v>1.0427801218535491</v>
      </c>
      <c r="F18" s="185">
        <v>1.3705088500943894</v>
      </c>
      <c r="G18" s="95"/>
      <c r="H18" s="183">
        <v>1.8997691113108852</v>
      </c>
      <c r="I18" s="184">
        <v>1.8804439166017257</v>
      </c>
      <c r="J18" s="184">
        <v>1.9093424868267268</v>
      </c>
      <c r="K18" s="185">
        <v>1.8965185049131126</v>
      </c>
      <c r="L18" s="95"/>
      <c r="M18" s="351">
        <f t="shared" si="2"/>
        <v>0.77748444278522888</v>
      </c>
      <c r="N18" s="352">
        <f t="shared" si="0"/>
        <v>0.84645199223913126</v>
      </c>
      <c r="O18" s="352">
        <f t="shared" si="1"/>
        <v>0.54614618856914465</v>
      </c>
      <c r="P18" s="353">
        <f t="shared" si="5"/>
        <v>0.72336087453116826</v>
      </c>
      <c r="Q18" s="95"/>
      <c r="R18" s="96">
        <f t="shared" si="3"/>
        <v>0.71533111856678533</v>
      </c>
      <c r="S18" s="96">
        <f t="shared" si="4"/>
        <v>0</v>
      </c>
    </row>
    <row r="19" spans="1:19" ht="15" x14ac:dyDescent="0.25">
      <c r="A19" t="s">
        <v>196</v>
      </c>
      <c r="B19" t="s">
        <v>246</v>
      </c>
      <c r="C19" s="183">
        <v>0.76746623822708282</v>
      </c>
      <c r="D19" s="184">
        <v>0.78308949544600059</v>
      </c>
      <c r="E19" s="184">
        <v>0.74729284823370556</v>
      </c>
      <c r="F19" s="185">
        <v>0.76594952730226284</v>
      </c>
      <c r="G19" s="95"/>
      <c r="H19" s="183">
        <v>0.80739193727948111</v>
      </c>
      <c r="I19" s="184">
        <v>0.80762093577134775</v>
      </c>
      <c r="J19" s="184">
        <v>0.81686754463639677</v>
      </c>
      <c r="K19" s="185">
        <v>0.81062680589574188</v>
      </c>
      <c r="L19" s="95"/>
      <c r="M19" s="351">
        <f t="shared" si="2"/>
        <v>0.95054979222739266</v>
      </c>
      <c r="N19" s="352">
        <f t="shared" si="0"/>
        <v>0.96962505646053176</v>
      </c>
      <c r="O19" s="352">
        <f t="shared" si="1"/>
        <v>0.91482744435187446</v>
      </c>
      <c r="P19" s="353">
        <f t="shared" si="5"/>
        <v>0.94500076434659963</v>
      </c>
      <c r="Q19" s="95"/>
      <c r="R19" s="96">
        <f t="shared" si="3"/>
        <v>0.93451066764517576</v>
      </c>
      <c r="S19" s="96">
        <f t="shared" si="4"/>
        <v>0</v>
      </c>
    </row>
    <row r="20" spans="1:19" ht="15" x14ac:dyDescent="0.25">
      <c r="A20" t="s">
        <v>144</v>
      </c>
      <c r="B20" t="s">
        <v>144</v>
      </c>
      <c r="C20" s="183">
        <v>0.38637715687855051</v>
      </c>
      <c r="D20" s="184">
        <v>0.39109714191498196</v>
      </c>
      <c r="E20" s="184">
        <v>0.4625032509330369</v>
      </c>
      <c r="F20" s="185">
        <v>0.4133258499088564</v>
      </c>
      <c r="G20" s="95"/>
      <c r="H20" s="183">
        <v>0.52160493235929994</v>
      </c>
      <c r="I20" s="184">
        <v>0.73349196581125364</v>
      </c>
      <c r="J20" s="184">
        <v>0.73947026719454745</v>
      </c>
      <c r="K20" s="185">
        <v>0.66485572178836694</v>
      </c>
      <c r="L20" s="95"/>
      <c r="M20" s="351">
        <f t="shared" si="2"/>
        <v>0.74074674702730814</v>
      </c>
      <c r="N20" s="352">
        <f t="shared" si="0"/>
        <v>0.53319894442527715</v>
      </c>
      <c r="O20" s="352">
        <f t="shared" si="1"/>
        <v>0.62545212627373536</v>
      </c>
      <c r="P20" s="353">
        <f t="shared" si="5"/>
        <v>0.63313260590877352</v>
      </c>
      <c r="Q20" s="95"/>
      <c r="R20" s="96">
        <f t="shared" si="3"/>
        <v>0.62610443988882347</v>
      </c>
      <c r="S20" s="96">
        <f t="shared" si="4"/>
        <v>0</v>
      </c>
    </row>
    <row r="21" spans="1:19" ht="15" x14ac:dyDescent="0.25">
      <c r="A21" t="s">
        <v>197</v>
      </c>
      <c r="B21" t="s">
        <v>197</v>
      </c>
      <c r="C21" s="183">
        <v>1.4824687745816296</v>
      </c>
      <c r="D21" s="184">
        <v>1.2215215119499854</v>
      </c>
      <c r="E21" s="184">
        <v>1.1188025896410063</v>
      </c>
      <c r="F21" s="185">
        <v>1.2742642920575404</v>
      </c>
      <c r="G21" s="95"/>
      <c r="H21" s="183">
        <v>1.0331954913196917</v>
      </c>
      <c r="I21" s="184">
        <v>1.0253157698684099</v>
      </c>
      <c r="J21" s="184">
        <v>1.0272243518537623</v>
      </c>
      <c r="K21" s="185">
        <v>1.0285785376806214</v>
      </c>
      <c r="L21" s="95"/>
      <c r="M21" s="351">
        <f t="shared" si="2"/>
        <v>1.4348386022165902</v>
      </c>
      <c r="N21" s="352">
        <f t="shared" si="0"/>
        <v>1.1913612838577103</v>
      </c>
      <c r="O21" s="352">
        <f t="shared" si="1"/>
        <v>1.0891511553654067</v>
      </c>
      <c r="P21" s="353">
        <f t="shared" si="5"/>
        <v>1.2384503471465693</v>
      </c>
      <c r="Q21" s="95"/>
      <c r="R21" s="96">
        <f t="shared" si="3"/>
        <v>1.2247027774179224</v>
      </c>
      <c r="S21" s="96">
        <f t="shared" si="4"/>
        <v>0</v>
      </c>
    </row>
    <row r="22" spans="1:19" ht="15" x14ac:dyDescent="0.25">
      <c r="A22" t="s">
        <v>145</v>
      </c>
      <c r="B22" t="s">
        <v>145</v>
      </c>
      <c r="C22" s="183">
        <v>0.15322740691784248</v>
      </c>
      <c r="D22" s="184">
        <v>0.17440069341450093</v>
      </c>
      <c r="E22" s="184">
        <v>0.18560353797247647</v>
      </c>
      <c r="F22" s="185">
        <v>0.17107721276827328</v>
      </c>
      <c r="G22" s="95"/>
      <c r="H22" s="183">
        <v>0.30816769390784104</v>
      </c>
      <c r="I22" s="184">
        <v>0.30718445295287866</v>
      </c>
      <c r="J22" s="184">
        <v>0.30795506770944719</v>
      </c>
      <c r="K22" s="185">
        <v>0.30776907152338895</v>
      </c>
      <c r="L22" s="95"/>
      <c r="M22" s="351">
        <f t="shared" si="2"/>
        <v>0.49722086366284013</v>
      </c>
      <c r="N22" s="352">
        <f t="shared" si="0"/>
        <v>0.56773932319176834</v>
      </c>
      <c r="O22" s="352">
        <f t="shared" si="1"/>
        <v>0.60269681337925485</v>
      </c>
      <c r="P22" s="353">
        <f t="shared" si="5"/>
        <v>0.55588566674462114</v>
      </c>
      <c r="Q22" s="95"/>
      <c r="R22" s="96">
        <f t="shared" si="3"/>
        <v>0.54971498983186917</v>
      </c>
      <c r="S22" s="96">
        <f t="shared" si="4"/>
        <v>0</v>
      </c>
    </row>
    <row r="23" spans="1:19" ht="15" x14ac:dyDescent="0.25">
      <c r="A23" t="s">
        <v>146</v>
      </c>
      <c r="B23" t="s">
        <v>247</v>
      </c>
      <c r="C23" s="183">
        <v>7.6933278232664451E-2</v>
      </c>
      <c r="D23" s="184">
        <v>9.1063286066545096E-2</v>
      </c>
      <c r="E23" s="184">
        <v>8.765246227230053E-2</v>
      </c>
      <c r="F23" s="185">
        <v>8.5216342190503377E-2</v>
      </c>
      <c r="G23" s="95"/>
      <c r="H23" s="183">
        <v>4.8022560689070286E-2</v>
      </c>
      <c r="I23" s="184">
        <v>4.7594927551153333E-2</v>
      </c>
      <c r="J23" s="184">
        <v>4.7374736296456124E-2</v>
      </c>
      <c r="K23" s="185">
        <v>4.7664074845559921E-2</v>
      </c>
      <c r="L23" s="95"/>
      <c r="M23" s="351">
        <f t="shared" si="2"/>
        <v>1.6020236557309222</v>
      </c>
      <c r="N23" s="352">
        <f t="shared" si="0"/>
        <v>1.9132981338961703</v>
      </c>
      <c r="O23" s="352">
        <f t="shared" si="1"/>
        <v>1.8501941989460191</v>
      </c>
      <c r="P23" s="353">
        <f t="shared" si="5"/>
        <v>1.7885053295243705</v>
      </c>
      <c r="Q23" s="95"/>
      <c r="R23" s="96">
        <f t="shared" si="3"/>
        <v>1.7686518071087616</v>
      </c>
      <c r="S23" s="96">
        <f t="shared" si="4"/>
        <v>1</v>
      </c>
    </row>
    <row r="24" spans="1:19" ht="15" x14ac:dyDescent="0.25">
      <c r="A24" t="s">
        <v>147</v>
      </c>
      <c r="B24" t="s">
        <v>147</v>
      </c>
      <c r="C24" s="183">
        <v>0.27431721577744356</v>
      </c>
      <c r="D24" s="184">
        <v>0.28873093974728425</v>
      </c>
      <c r="E24" s="184">
        <v>0.23165167674285464</v>
      </c>
      <c r="F24" s="185">
        <v>0.26489994408919415</v>
      </c>
      <c r="G24" s="95"/>
      <c r="H24" s="183">
        <v>0.34429404125195495</v>
      </c>
      <c r="I24" s="184">
        <v>0.34192169434534281</v>
      </c>
      <c r="J24" s="184">
        <v>0.34324519922352809</v>
      </c>
      <c r="K24" s="185">
        <v>0.34315364494027528</v>
      </c>
      <c r="L24" s="95"/>
      <c r="M24" s="351">
        <f t="shared" si="2"/>
        <v>0.79675272560612731</v>
      </c>
      <c r="N24" s="352">
        <f t="shared" si="0"/>
        <v>0.84443585921068931</v>
      </c>
      <c r="O24" s="352">
        <f t="shared" si="1"/>
        <v>0.67488686591068237</v>
      </c>
      <c r="P24" s="353">
        <f t="shared" si="5"/>
        <v>0.77202515024249962</v>
      </c>
      <c r="Q24" s="95"/>
      <c r="R24" s="96">
        <f t="shared" si="3"/>
        <v>0.76345519052656785</v>
      </c>
      <c r="S24" s="96">
        <f t="shared" si="4"/>
        <v>0</v>
      </c>
    </row>
    <row r="25" spans="1:19" ht="15" x14ac:dyDescent="0.25">
      <c r="A25" t="s">
        <v>148</v>
      </c>
      <c r="B25" t="s">
        <v>148</v>
      </c>
      <c r="C25" s="183">
        <v>0.33733274490996074</v>
      </c>
      <c r="D25" s="184">
        <v>0.35318328487134293</v>
      </c>
      <c r="E25" s="184">
        <v>0.34807492088694658</v>
      </c>
      <c r="F25" s="185">
        <v>0.34619698355608342</v>
      </c>
      <c r="G25" s="95"/>
      <c r="H25" s="183">
        <v>0.25599266094398671</v>
      </c>
      <c r="I25" s="184">
        <v>0.25534919622177144</v>
      </c>
      <c r="J25" s="184">
        <v>0.2537431928334436</v>
      </c>
      <c r="K25" s="185">
        <v>0.25502834999973395</v>
      </c>
      <c r="L25" s="95"/>
      <c r="M25" s="351">
        <f t="shared" si="2"/>
        <v>1.3177438121312857</v>
      </c>
      <c r="N25" s="352">
        <f t="shared" si="0"/>
        <v>1.3831384241546714</v>
      </c>
      <c r="O25" s="352">
        <f t="shared" si="1"/>
        <v>1.3717606253793067</v>
      </c>
      <c r="P25" s="353">
        <f t="shared" si="5"/>
        <v>1.3575476205550878</v>
      </c>
      <c r="Q25" s="95"/>
      <c r="R25" s="96">
        <f t="shared" si="3"/>
        <v>1.3424779969593257</v>
      </c>
      <c r="S25" s="96">
        <f t="shared" si="4"/>
        <v>0</v>
      </c>
    </row>
    <row r="26" spans="1:19" ht="15" x14ac:dyDescent="0.25">
      <c r="A26" t="s">
        <v>149</v>
      </c>
      <c r="B26" t="s">
        <v>149</v>
      </c>
      <c r="C26" s="183">
        <v>1.741622316343264E-2</v>
      </c>
      <c r="D26" s="184">
        <v>1.1048026014550351E-2</v>
      </c>
      <c r="E26" s="184">
        <v>1.2199757449554613E-2</v>
      </c>
      <c r="F26" s="185">
        <v>1.3554668875845869E-2</v>
      </c>
      <c r="G26" s="95"/>
      <c r="H26" s="183">
        <v>5.1679390351889072E-2</v>
      </c>
      <c r="I26" s="184">
        <v>5.0970913421201532E-2</v>
      </c>
      <c r="J26" s="184">
        <v>5.0927251332796707E-2</v>
      </c>
      <c r="K26" s="185">
        <v>5.1192518368629099E-2</v>
      </c>
      <c r="L26" s="95"/>
      <c r="M26" s="351">
        <f t="shared" si="2"/>
        <v>0.33700519771700466</v>
      </c>
      <c r="N26" s="352">
        <f t="shared" si="0"/>
        <v>0.21675157993058225</v>
      </c>
      <c r="O26" s="352">
        <f t="shared" si="1"/>
        <v>0.23955263891687936</v>
      </c>
      <c r="P26" s="353">
        <f t="shared" si="5"/>
        <v>0.26443647218815541</v>
      </c>
      <c r="Q26" s="95"/>
      <c r="R26" s="96">
        <f t="shared" si="3"/>
        <v>0.2615010627479788</v>
      </c>
      <c r="S26" s="96">
        <f t="shared" si="4"/>
        <v>1</v>
      </c>
    </row>
    <row r="27" spans="1:19" ht="15" x14ac:dyDescent="0.25">
      <c r="A27" t="s">
        <v>150</v>
      </c>
      <c r="B27" t="s">
        <v>150</v>
      </c>
      <c r="C27" s="183">
        <v>0.5063500442189055</v>
      </c>
      <c r="D27" s="184">
        <v>0.40676782402160266</v>
      </c>
      <c r="E27" s="184">
        <v>0.40520226928226788</v>
      </c>
      <c r="F27" s="185">
        <v>0.43944004584092533</v>
      </c>
      <c r="G27" s="95"/>
      <c r="H27" s="183">
        <v>0.56443793092404093</v>
      </c>
      <c r="I27" s="184">
        <v>0.5587292546930489</v>
      </c>
      <c r="J27" s="184">
        <v>0.55564202322457235</v>
      </c>
      <c r="K27" s="185">
        <v>0.55960306961388728</v>
      </c>
      <c r="L27" s="95"/>
      <c r="M27" s="351">
        <f t="shared" si="2"/>
        <v>0.8970872021126578</v>
      </c>
      <c r="N27" s="352">
        <f t="shared" si="0"/>
        <v>0.72802313572263222</v>
      </c>
      <c r="O27" s="352">
        <f t="shared" si="1"/>
        <v>0.72925058283163435</v>
      </c>
      <c r="P27" s="353">
        <f t="shared" si="5"/>
        <v>0.78478697355564142</v>
      </c>
      <c r="Q27" s="95"/>
      <c r="R27" s="96">
        <f t="shared" si="3"/>
        <v>0.77607534965731717</v>
      </c>
      <c r="S27" s="96">
        <f t="shared" si="4"/>
        <v>0</v>
      </c>
    </row>
    <row r="28" spans="1:19" ht="15" x14ac:dyDescent="0.25">
      <c r="A28" t="s">
        <v>151</v>
      </c>
      <c r="B28" t="s">
        <v>151</v>
      </c>
      <c r="C28" s="183">
        <v>6.5189886928966947E-2</v>
      </c>
      <c r="D28" s="184">
        <v>6.5571994252011809E-2</v>
      </c>
      <c r="E28" s="184">
        <v>7.0565395210750378E-2</v>
      </c>
      <c r="F28" s="185">
        <v>6.7109092130576378E-2</v>
      </c>
      <c r="G28" s="95"/>
      <c r="H28" s="183">
        <v>0.14105700509706931</v>
      </c>
      <c r="I28" s="184">
        <v>0.14127427632649689</v>
      </c>
      <c r="J28" s="184">
        <v>0.14114842886393913</v>
      </c>
      <c r="K28" s="185">
        <v>0.14115990342916845</v>
      </c>
      <c r="L28" s="95"/>
      <c r="M28" s="351">
        <f t="shared" si="2"/>
        <v>0.46215277918389164</v>
      </c>
      <c r="N28" s="352">
        <f t="shared" si="0"/>
        <v>0.4641467361012655</v>
      </c>
      <c r="O28" s="352">
        <f t="shared" si="1"/>
        <v>0.49993751810565534</v>
      </c>
      <c r="P28" s="353">
        <f t="shared" si="5"/>
        <v>0.4754123444636042</v>
      </c>
      <c r="Q28" s="95"/>
      <c r="R28" s="96">
        <f t="shared" si="3"/>
        <v>0.47013497151891448</v>
      </c>
      <c r="S28" s="96">
        <f t="shared" si="4"/>
        <v>1</v>
      </c>
    </row>
    <row r="29" spans="1:19" ht="15" x14ac:dyDescent="0.25">
      <c r="A29" t="s">
        <v>152</v>
      </c>
      <c r="B29" t="s">
        <v>152</v>
      </c>
      <c r="C29" s="183">
        <v>0.20973858418641775</v>
      </c>
      <c r="D29" s="184">
        <v>0.18661805584637839</v>
      </c>
      <c r="E29" s="184">
        <v>0.17704149342180175</v>
      </c>
      <c r="F29" s="185">
        <v>0.19113271115153263</v>
      </c>
      <c r="G29" s="95"/>
      <c r="H29" s="183">
        <v>0.2903647439335707</v>
      </c>
      <c r="I29" s="184">
        <v>0.2903245593311366</v>
      </c>
      <c r="J29" s="184">
        <v>0.29044859930798372</v>
      </c>
      <c r="K29" s="185">
        <v>0.29037930085756369</v>
      </c>
      <c r="L29" s="95"/>
      <c r="M29" s="351">
        <f t="shared" si="2"/>
        <v>0.72232799803822423</v>
      </c>
      <c r="N29" s="352">
        <f t="shared" si="0"/>
        <v>0.64279114476680121</v>
      </c>
      <c r="O29" s="352">
        <f t="shared" si="1"/>
        <v>0.60954500673653378</v>
      </c>
      <c r="P29" s="353">
        <f t="shared" si="5"/>
        <v>0.65822138318051981</v>
      </c>
      <c r="Q29" s="95"/>
      <c r="R29" s="96">
        <f t="shared" si="3"/>
        <v>0.65091471611630547</v>
      </c>
      <c r="S29" s="96">
        <f t="shared" si="4"/>
        <v>0</v>
      </c>
    </row>
    <row r="30" spans="1:19" ht="15" x14ac:dyDescent="0.25">
      <c r="A30" t="s">
        <v>153</v>
      </c>
      <c r="B30" t="s">
        <v>248</v>
      </c>
      <c r="C30" s="183">
        <v>5.5698434288368702E-2</v>
      </c>
      <c r="D30" s="184">
        <v>5.337686389194278E-2</v>
      </c>
      <c r="E30" s="184">
        <v>6.4986385669375646E-2</v>
      </c>
      <c r="F30" s="185">
        <v>5.8020561283229043E-2</v>
      </c>
      <c r="G30" s="95"/>
      <c r="H30" s="183">
        <v>3.8580764307640521E-2</v>
      </c>
      <c r="I30" s="184">
        <v>3.8239514841081165E-2</v>
      </c>
      <c r="J30" s="184">
        <v>3.8042797897252845E-2</v>
      </c>
      <c r="K30" s="185">
        <v>3.8287692348658177E-2</v>
      </c>
      <c r="L30" s="95"/>
      <c r="M30" s="351">
        <f t="shared" si="2"/>
        <v>1.4436840557183623</v>
      </c>
      <c r="N30" s="352">
        <f t="shared" si="0"/>
        <v>1.3958562004191377</v>
      </c>
      <c r="O30" s="352">
        <f t="shared" si="1"/>
        <v>1.7082441161371167</v>
      </c>
      <c r="P30" s="353">
        <f t="shared" si="5"/>
        <v>1.5159281240915388</v>
      </c>
      <c r="Q30" s="95"/>
      <c r="R30" s="96">
        <f t="shared" si="3"/>
        <v>1.4991003783223344</v>
      </c>
      <c r="S30" s="96">
        <f t="shared" si="4"/>
        <v>0</v>
      </c>
    </row>
    <row r="31" spans="1:19" ht="15" x14ac:dyDescent="0.25">
      <c r="A31" t="s">
        <v>198</v>
      </c>
      <c r="B31" t="s">
        <v>249</v>
      </c>
      <c r="C31" s="183">
        <v>18.719373606504323</v>
      </c>
      <c r="D31" s="184">
        <v>17.652747403922245</v>
      </c>
      <c r="E31" s="184">
        <v>18.742677957076388</v>
      </c>
      <c r="F31" s="185">
        <v>18.37159965583432</v>
      </c>
      <c r="G31" s="95"/>
      <c r="H31" s="183">
        <v>25.488613559519713</v>
      </c>
      <c r="I31" s="184">
        <v>25.364029165540568</v>
      </c>
      <c r="J31" s="184">
        <v>25.351516677293432</v>
      </c>
      <c r="K31" s="185">
        <v>25.401386467451236</v>
      </c>
      <c r="L31" s="95"/>
      <c r="M31" s="351">
        <f t="shared" si="2"/>
        <v>0.73442102148050514</v>
      </c>
      <c r="N31" s="352">
        <f t="shared" si="0"/>
        <v>0.69597567833998442</v>
      </c>
      <c r="O31" s="352">
        <f t="shared" si="1"/>
        <v>0.73931189978324352</v>
      </c>
      <c r="P31" s="353">
        <f t="shared" si="5"/>
        <v>0.72323619986791099</v>
      </c>
      <c r="Q31" s="95"/>
      <c r="R31" s="96">
        <f t="shared" si="3"/>
        <v>0.71520782786989423</v>
      </c>
      <c r="S31" s="96">
        <f t="shared" si="4"/>
        <v>0</v>
      </c>
    </row>
    <row r="32" spans="1:19" ht="15" x14ac:dyDescent="0.25">
      <c r="A32" t="s">
        <v>154</v>
      </c>
      <c r="B32" t="s">
        <v>154</v>
      </c>
      <c r="C32" s="183">
        <v>7.6558952555196196E-3</v>
      </c>
      <c r="D32" s="184">
        <v>4.9475036333760502E-3</v>
      </c>
      <c r="E32" s="184">
        <v>3.2294195200365909E-3</v>
      </c>
      <c r="F32" s="185">
        <v>5.2776061363107541E-3</v>
      </c>
      <c r="G32" s="95"/>
      <c r="H32" s="183">
        <v>1.5291827304190517E-2</v>
      </c>
      <c r="I32" s="184">
        <v>1.5180150301371421E-2</v>
      </c>
      <c r="J32" s="184">
        <v>1.4906107437087625E-2</v>
      </c>
      <c r="K32" s="185">
        <v>1.5126028347549855E-2</v>
      </c>
      <c r="L32" s="95"/>
      <c r="M32" s="351">
        <f t="shared" si="2"/>
        <v>0.50065274105087665</v>
      </c>
      <c r="N32" s="352">
        <f t="shared" si="0"/>
        <v>0.32591927847572616</v>
      </c>
      <c r="O32" s="352">
        <f t="shared" si="1"/>
        <v>0.21665076101635553</v>
      </c>
      <c r="P32" s="353">
        <f t="shared" si="5"/>
        <v>0.34774092684765279</v>
      </c>
      <c r="Q32" s="95"/>
      <c r="R32" s="96">
        <f t="shared" si="3"/>
        <v>0.34388078610777001</v>
      </c>
      <c r="S32" s="96">
        <f t="shared" si="4"/>
        <v>1</v>
      </c>
    </row>
    <row r="33" spans="1:19" ht="15" x14ac:dyDescent="0.25">
      <c r="A33" t="s">
        <v>155</v>
      </c>
      <c r="B33" t="s">
        <v>155</v>
      </c>
      <c r="C33" s="183">
        <v>3.4344536612098589E-2</v>
      </c>
      <c r="D33" s="184">
        <v>3.6687022998719156E-2</v>
      </c>
      <c r="E33" s="184">
        <v>1.6001884237407771E-2</v>
      </c>
      <c r="F33" s="185">
        <v>2.9011147949408508E-2</v>
      </c>
      <c r="G33" s="95"/>
      <c r="H33" s="183">
        <v>6.6951382985548383E-2</v>
      </c>
      <c r="I33" s="184">
        <v>6.6344458467198775E-2</v>
      </c>
      <c r="J33" s="184">
        <v>6.6036630939760102E-2</v>
      </c>
      <c r="K33" s="185">
        <v>6.6444157464169082E-2</v>
      </c>
      <c r="L33" s="95"/>
      <c r="M33" s="351">
        <f t="shared" si="2"/>
        <v>0.51297725424898155</v>
      </c>
      <c r="N33" s="352">
        <f t="shared" si="0"/>
        <v>0.55297795545135864</v>
      </c>
      <c r="O33" s="352">
        <f t="shared" si="1"/>
        <v>0.24231830136829666</v>
      </c>
      <c r="P33" s="353">
        <f t="shared" si="5"/>
        <v>0.43609117035621225</v>
      </c>
      <c r="Q33" s="95"/>
      <c r="R33" s="96">
        <f t="shared" si="3"/>
        <v>0.43125028691963979</v>
      </c>
      <c r="S33" s="96">
        <f t="shared" si="4"/>
        <v>1</v>
      </c>
    </row>
    <row r="34" spans="1:19" ht="15" x14ac:dyDescent="0.25">
      <c r="A34" t="s">
        <v>199</v>
      </c>
      <c r="B34" t="s">
        <v>199</v>
      </c>
      <c r="C34" s="183">
        <v>2.0145991455163266</v>
      </c>
      <c r="D34" s="184">
        <v>1.9641961211517216</v>
      </c>
      <c r="E34" s="184">
        <v>1.8307137558016322</v>
      </c>
      <c r="F34" s="185">
        <v>1.9365030074898935</v>
      </c>
      <c r="G34" s="95"/>
      <c r="H34" s="183">
        <v>3.676296152516128</v>
      </c>
      <c r="I34" s="184">
        <v>3.6568675266747617</v>
      </c>
      <c r="J34" s="184">
        <v>3.6778304326071911</v>
      </c>
      <c r="K34" s="185">
        <v>3.6703313705993601</v>
      </c>
      <c r="L34" s="95"/>
      <c r="M34" s="351">
        <f t="shared" si="2"/>
        <v>0.54799696812714505</v>
      </c>
      <c r="N34" s="352">
        <f t="shared" si="0"/>
        <v>0.53712531471923219</v>
      </c>
      <c r="O34" s="352">
        <f t="shared" si="1"/>
        <v>0.49777002756047417</v>
      </c>
      <c r="P34" s="353">
        <f t="shared" si="5"/>
        <v>0.5276307701356171</v>
      </c>
      <c r="Q34" s="95"/>
      <c r="R34" s="96">
        <f t="shared" si="3"/>
        <v>0.52177374016252875</v>
      </c>
      <c r="S34" s="96">
        <f t="shared" si="4"/>
        <v>0</v>
      </c>
    </row>
    <row r="35" spans="1:19" ht="15" x14ac:dyDescent="0.25">
      <c r="A35" t="s">
        <v>156</v>
      </c>
      <c r="B35" t="s">
        <v>156</v>
      </c>
      <c r="C35" s="183">
        <v>0.19530926447131033</v>
      </c>
      <c r="D35" s="184">
        <v>0.13181056917646011</v>
      </c>
      <c r="E35" s="184">
        <v>0.12333977635297184</v>
      </c>
      <c r="F35" s="185">
        <v>0.15015320333358076</v>
      </c>
      <c r="G35" s="95"/>
      <c r="H35" s="183">
        <v>0.25155701682565101</v>
      </c>
      <c r="I35" s="184">
        <v>0.25858854042817397</v>
      </c>
      <c r="J35" s="184">
        <v>0.26311330920428255</v>
      </c>
      <c r="K35" s="185">
        <v>0.25775295548603583</v>
      </c>
      <c r="L35" s="95"/>
      <c r="M35" s="351">
        <f t="shared" si="2"/>
        <v>0.77640157661225229</v>
      </c>
      <c r="N35" s="352">
        <f t="shared" si="0"/>
        <v>0.50973089897257862</v>
      </c>
      <c r="O35" s="352">
        <f t="shared" si="1"/>
        <v>0.46877057160650965</v>
      </c>
      <c r="P35" s="353">
        <f t="shared" si="5"/>
        <v>0.5849676823971135</v>
      </c>
      <c r="Q35" s="95"/>
      <c r="R35" s="96">
        <f t="shared" si="3"/>
        <v>0.57847417700847348</v>
      </c>
      <c r="S35" s="96">
        <f t="shared" si="4"/>
        <v>0</v>
      </c>
    </row>
    <row r="36" spans="1:19" ht="15" x14ac:dyDescent="0.25">
      <c r="A36" t="s">
        <v>157</v>
      </c>
      <c r="B36" t="s">
        <v>157</v>
      </c>
      <c r="C36" s="183">
        <v>0.29131797338964172</v>
      </c>
      <c r="D36" s="184">
        <v>0.29083255748727344</v>
      </c>
      <c r="E36" s="184">
        <v>0.23792708486540046</v>
      </c>
      <c r="F36" s="185">
        <v>0.27335920524743856</v>
      </c>
      <c r="G36" s="95"/>
      <c r="H36" s="183">
        <v>0.30082711337459822</v>
      </c>
      <c r="I36" s="184">
        <v>0.29785093088014963</v>
      </c>
      <c r="J36" s="184">
        <v>0.29705426441549659</v>
      </c>
      <c r="K36" s="185">
        <v>0.29857743622341482</v>
      </c>
      <c r="L36" s="95"/>
      <c r="M36" s="351">
        <f t="shared" si="2"/>
        <v>0.96839001684959336</v>
      </c>
      <c r="N36" s="352">
        <f t="shared" si="0"/>
        <v>0.97643662428001521</v>
      </c>
      <c r="O36" s="352">
        <f t="shared" si="1"/>
        <v>0.80095495458905919</v>
      </c>
      <c r="P36" s="353">
        <f t="shared" si="5"/>
        <v>0.91526053190622259</v>
      </c>
      <c r="Q36" s="95"/>
      <c r="R36" s="96">
        <f t="shared" si="3"/>
        <v>0.90510057029674018</v>
      </c>
      <c r="S36" s="96">
        <f t="shared" si="4"/>
        <v>0</v>
      </c>
    </row>
    <row r="37" spans="1:19" ht="15" x14ac:dyDescent="0.25">
      <c r="A37" t="s">
        <v>158</v>
      </c>
      <c r="B37" t="s">
        <v>158</v>
      </c>
      <c r="C37" s="183">
        <v>1.428694818757513</v>
      </c>
      <c r="D37" s="184">
        <v>1.5473281243538348</v>
      </c>
      <c r="E37" s="184">
        <v>1.4724336662718549</v>
      </c>
      <c r="F37" s="185">
        <v>1.4828188697944009</v>
      </c>
      <c r="G37" s="95"/>
      <c r="H37" s="183">
        <v>1.1290226332146693</v>
      </c>
      <c r="I37" s="184">
        <v>1.1257176214288098</v>
      </c>
      <c r="J37" s="184">
        <v>1.1268857417796994</v>
      </c>
      <c r="K37" s="185">
        <v>1.1272086654743927</v>
      </c>
      <c r="L37" s="95"/>
      <c r="M37" s="351">
        <f t="shared" si="2"/>
        <v>1.2654261984895609</v>
      </c>
      <c r="N37" s="352">
        <f t="shared" si="0"/>
        <v>1.3745259867122792</v>
      </c>
      <c r="O37" s="352">
        <f t="shared" si="1"/>
        <v>1.3066397165931207</v>
      </c>
      <c r="P37" s="353">
        <f t="shared" si="5"/>
        <v>1.3155306339316537</v>
      </c>
      <c r="Q37" s="95"/>
      <c r="R37" s="96">
        <f t="shared" si="3"/>
        <v>1.3009274250409495</v>
      </c>
      <c r="S37" s="96">
        <f t="shared" si="4"/>
        <v>0</v>
      </c>
    </row>
    <row r="38" spans="1:19" ht="15" x14ac:dyDescent="0.25">
      <c r="A38" t="s">
        <v>159</v>
      </c>
      <c r="B38" t="s">
        <v>159</v>
      </c>
      <c r="C38" s="183">
        <v>0.12124399011775534</v>
      </c>
      <c r="D38" s="184">
        <v>0.14499443156300507</v>
      </c>
      <c r="E38" s="184">
        <v>0.14332657883427369</v>
      </c>
      <c r="F38" s="185">
        <v>0.13652166683834469</v>
      </c>
      <c r="G38" s="95"/>
      <c r="H38" s="183">
        <v>0.126979572567337</v>
      </c>
      <c r="I38" s="184">
        <v>0.12639320000636112</v>
      </c>
      <c r="J38" s="184">
        <v>0.12650581063531563</v>
      </c>
      <c r="K38" s="185">
        <v>0.12662619440300457</v>
      </c>
      <c r="L38" s="95"/>
      <c r="M38" s="351">
        <f t="shared" si="2"/>
        <v>0.95483066816483353</v>
      </c>
      <c r="N38" s="352">
        <f t="shared" si="0"/>
        <v>1.1471695594043649</v>
      </c>
      <c r="O38" s="352">
        <f t="shared" si="1"/>
        <v>1.1329643920266088</v>
      </c>
      <c r="P38" s="353">
        <f t="shared" si="5"/>
        <v>1.078321539865269</v>
      </c>
      <c r="Q38" s="95"/>
      <c r="R38" s="96">
        <f t="shared" si="3"/>
        <v>1.0663514995698664</v>
      </c>
      <c r="S38" s="96">
        <f t="shared" si="4"/>
        <v>0</v>
      </c>
    </row>
    <row r="39" spans="1:19" ht="15" x14ac:dyDescent="0.25">
      <c r="A39" t="s">
        <v>200</v>
      </c>
      <c r="B39" t="s">
        <v>160</v>
      </c>
      <c r="C39" s="183">
        <v>0.22582892129454574</v>
      </c>
      <c r="D39" s="184">
        <v>0.2376799475370501</v>
      </c>
      <c r="E39" s="184">
        <v>0.18450186538278518</v>
      </c>
      <c r="F39" s="185">
        <v>0.21600357807146034</v>
      </c>
      <c r="G39" s="95"/>
      <c r="H39" s="183">
        <v>0.18343928832419548</v>
      </c>
      <c r="I39" s="184">
        <v>0.18222251415976076</v>
      </c>
      <c r="J39" s="184">
        <v>0.18217913643878517</v>
      </c>
      <c r="K39" s="185">
        <v>0.18261364630758048</v>
      </c>
      <c r="L39" s="95"/>
      <c r="M39" s="351">
        <f t="shared" si="2"/>
        <v>1.2310826287956063</v>
      </c>
      <c r="N39" s="352">
        <f t="shared" si="0"/>
        <v>1.3043390858314461</v>
      </c>
      <c r="O39" s="352">
        <f t="shared" si="1"/>
        <v>1.0127496978490755</v>
      </c>
      <c r="P39" s="353">
        <f t="shared" si="5"/>
        <v>1.1827238041587094</v>
      </c>
      <c r="Q39" s="95"/>
      <c r="R39" s="96">
        <f t="shared" si="3"/>
        <v>1.1695948337442998</v>
      </c>
      <c r="S39" s="96">
        <f t="shared" si="4"/>
        <v>0</v>
      </c>
    </row>
    <row r="40" spans="1:19" ht="15" x14ac:dyDescent="0.25">
      <c r="A40" t="s">
        <v>161</v>
      </c>
      <c r="B40" t="s">
        <v>161</v>
      </c>
      <c r="C40" s="183">
        <v>1.4824107076369664</v>
      </c>
      <c r="D40" s="184">
        <v>1.5258153809666273</v>
      </c>
      <c r="E40" s="184">
        <v>1.3570135954063991</v>
      </c>
      <c r="F40" s="185">
        <v>1.4550798946699974</v>
      </c>
      <c r="G40" s="95"/>
      <c r="H40" s="183">
        <v>1.7690913996354154</v>
      </c>
      <c r="I40" s="184">
        <v>1.7648259065788561</v>
      </c>
      <c r="J40" s="184">
        <v>1.7679101494627807</v>
      </c>
      <c r="K40" s="185">
        <v>1.7672758185590174</v>
      </c>
      <c r="L40" s="95"/>
      <c r="M40" s="351">
        <f t="shared" si="2"/>
        <v>0.83795032181065954</v>
      </c>
      <c r="N40" s="352">
        <f t="shared" si="0"/>
        <v>0.86456991325815558</v>
      </c>
      <c r="O40" s="352">
        <f t="shared" si="1"/>
        <v>0.76758063514639485</v>
      </c>
      <c r="P40" s="353">
        <f t="shared" si="5"/>
        <v>0.82336695673840332</v>
      </c>
      <c r="Q40" s="95"/>
      <c r="R40" s="96">
        <f t="shared" si="3"/>
        <v>0.81422707101258074</v>
      </c>
      <c r="S40" s="96">
        <f t="shared" si="4"/>
        <v>0</v>
      </c>
    </row>
    <row r="41" spans="1:19" ht="15" x14ac:dyDescent="0.25">
      <c r="A41" t="s">
        <v>162</v>
      </c>
      <c r="B41" t="s">
        <v>162</v>
      </c>
      <c r="C41" s="183">
        <v>0.26159847678225406</v>
      </c>
      <c r="D41" s="184">
        <v>0.24460097706899886</v>
      </c>
      <c r="E41" s="184">
        <v>0.26303998021854746</v>
      </c>
      <c r="F41" s="185">
        <v>0.25641314468993343</v>
      </c>
      <c r="G41" s="95"/>
      <c r="H41" s="183">
        <v>0.4513361529041573</v>
      </c>
      <c r="I41" s="184">
        <v>0.4620685923362719</v>
      </c>
      <c r="J41" s="184">
        <v>0.46695269504141751</v>
      </c>
      <c r="K41" s="185">
        <v>0.4601191467606156</v>
      </c>
      <c r="L41" s="95"/>
      <c r="M41" s="351">
        <f t="shared" si="2"/>
        <v>0.57960895686946079</v>
      </c>
      <c r="N41" s="352">
        <f t="shared" si="0"/>
        <v>0.52936075103539981</v>
      </c>
      <c r="O41" s="352">
        <f t="shared" si="1"/>
        <v>0.56331183653456907</v>
      </c>
      <c r="P41" s="353">
        <f t="shared" si="5"/>
        <v>0.55742718147980985</v>
      </c>
      <c r="Q41" s="95"/>
      <c r="R41" s="96">
        <f t="shared" si="3"/>
        <v>0.55123939279397904</v>
      </c>
      <c r="S41" s="96">
        <f t="shared" si="4"/>
        <v>0</v>
      </c>
    </row>
    <row r="42" spans="1:19" ht="15" x14ac:dyDescent="0.25">
      <c r="A42" t="s">
        <v>163</v>
      </c>
      <c r="B42" t="s">
        <v>250</v>
      </c>
      <c r="C42" s="183">
        <v>0.40240996969492587</v>
      </c>
      <c r="D42" s="184">
        <v>0.3389150905417469</v>
      </c>
      <c r="E42" s="184">
        <v>0.3624904485305927</v>
      </c>
      <c r="F42" s="185">
        <v>0.36793850292242181</v>
      </c>
      <c r="G42" s="95"/>
      <c r="H42" s="183">
        <v>0.42002792417003182</v>
      </c>
      <c r="I42" s="184">
        <v>0.49131882811711614</v>
      </c>
      <c r="J42" s="184">
        <v>0.49194476958203814</v>
      </c>
      <c r="K42" s="185">
        <v>0.46776384062306198</v>
      </c>
      <c r="L42" s="95"/>
      <c r="M42" s="351">
        <f t="shared" si="2"/>
        <v>0.95805527808676361</v>
      </c>
      <c r="N42" s="352">
        <f t="shared" si="0"/>
        <v>0.689806844652327</v>
      </c>
      <c r="O42" s="352">
        <f t="shared" si="1"/>
        <v>0.73685192107758091</v>
      </c>
      <c r="P42" s="353">
        <f t="shared" si="5"/>
        <v>0.7949046812722238</v>
      </c>
      <c r="Q42" s="95"/>
      <c r="R42" s="96">
        <f t="shared" si="3"/>
        <v>0.78608074452046284</v>
      </c>
      <c r="S42" s="96">
        <f t="shared" si="4"/>
        <v>0</v>
      </c>
    </row>
    <row r="43" spans="1:19" ht="15" x14ac:dyDescent="0.25">
      <c r="A43" t="s">
        <v>164</v>
      </c>
      <c r="B43" t="s">
        <v>164</v>
      </c>
      <c r="C43" s="183">
        <v>0.70926223053861737</v>
      </c>
      <c r="D43" s="184">
        <v>0.69438871478857189</v>
      </c>
      <c r="E43" s="184">
        <v>0.72357521335975716</v>
      </c>
      <c r="F43" s="185">
        <v>0.70907538622898214</v>
      </c>
      <c r="G43" s="95"/>
      <c r="H43" s="183">
        <v>0.73646333754373128</v>
      </c>
      <c r="I43" s="184">
        <v>0.73452993452128124</v>
      </c>
      <c r="J43" s="184">
        <v>0.73463275963405805</v>
      </c>
      <c r="K43" s="185">
        <v>0.73520867723302352</v>
      </c>
      <c r="L43" s="95"/>
      <c r="M43" s="351">
        <f t="shared" si="2"/>
        <v>0.96306522589999433</v>
      </c>
      <c r="N43" s="352">
        <f t="shared" si="0"/>
        <v>0.94535114520707619</v>
      </c>
      <c r="O43" s="352">
        <f t="shared" si="1"/>
        <v>0.9849481987710309</v>
      </c>
      <c r="P43" s="353">
        <f t="shared" si="5"/>
        <v>0.9644548566260337</v>
      </c>
      <c r="Q43" s="95"/>
      <c r="R43" s="96">
        <f t="shared" si="3"/>
        <v>0.95374880739107848</v>
      </c>
      <c r="S43" s="96">
        <f t="shared" si="4"/>
        <v>0</v>
      </c>
    </row>
    <row r="44" spans="1:19" ht="15" x14ac:dyDescent="0.25">
      <c r="A44" t="s">
        <v>165</v>
      </c>
      <c r="B44" t="s">
        <v>165</v>
      </c>
      <c r="C44" s="183">
        <v>0.10806499204018583</v>
      </c>
      <c r="D44" s="184">
        <v>0.12539014417615774</v>
      </c>
      <c r="E44" s="184">
        <v>0.12129284623344697</v>
      </c>
      <c r="F44" s="185">
        <v>0.11824932748326351</v>
      </c>
      <c r="G44" s="95"/>
      <c r="H44" s="183">
        <v>0.12995489135086136</v>
      </c>
      <c r="I44" s="184">
        <v>0.12920662264979824</v>
      </c>
      <c r="J44" s="184">
        <v>0.12936995214727967</v>
      </c>
      <c r="K44" s="185">
        <v>0.12951048871597973</v>
      </c>
      <c r="L44" s="95"/>
      <c r="M44" s="351">
        <f t="shared" si="2"/>
        <v>0.83155771142483859</v>
      </c>
      <c r="N44" s="352">
        <f t="shared" si="0"/>
        <v>0.97046220700323782</v>
      </c>
      <c r="O44" s="352">
        <f t="shared" si="1"/>
        <v>0.93756582746017081</v>
      </c>
      <c r="P44" s="353">
        <f t="shared" si="5"/>
        <v>0.9131952486294157</v>
      </c>
      <c r="Q44" s="95"/>
      <c r="R44" s="96">
        <f t="shared" si="3"/>
        <v>0.90305821294984467</v>
      </c>
      <c r="S44" s="96">
        <f t="shared" si="4"/>
        <v>0</v>
      </c>
    </row>
    <row r="45" spans="1:19" ht="15" x14ac:dyDescent="0.25">
      <c r="A45" t="s">
        <v>166</v>
      </c>
      <c r="B45" t="s">
        <v>166</v>
      </c>
      <c r="C45" s="183">
        <v>0.29906150092367312</v>
      </c>
      <c r="D45" s="184">
        <v>0.28691745264094759</v>
      </c>
      <c r="E45" s="184">
        <v>0.30269919811172952</v>
      </c>
      <c r="F45" s="185">
        <v>0.29622605055878343</v>
      </c>
      <c r="G45" s="95"/>
      <c r="H45" s="183">
        <v>0.32006929129157707</v>
      </c>
      <c r="I45" s="184">
        <v>0.3167028894185171</v>
      </c>
      <c r="J45" s="184">
        <v>0.31500557028251586</v>
      </c>
      <c r="K45" s="185">
        <v>0.31725925033086999</v>
      </c>
      <c r="L45" s="95"/>
      <c r="M45" s="351">
        <f t="shared" si="2"/>
        <v>0.93436486742251612</v>
      </c>
      <c r="N45" s="352">
        <f t="shared" si="0"/>
        <v>0.90595148395312364</v>
      </c>
      <c r="O45" s="352">
        <f t="shared" si="1"/>
        <v>0.96093284268037149</v>
      </c>
      <c r="P45" s="353">
        <f t="shared" si="5"/>
        <v>0.93374973135200368</v>
      </c>
      <c r="Q45" s="95"/>
      <c r="R45" s="96">
        <f t="shared" si="3"/>
        <v>0.92338452812004257</v>
      </c>
      <c r="S45" s="96">
        <f t="shared" si="4"/>
        <v>0</v>
      </c>
    </row>
    <row r="46" spans="1:19" ht="15" x14ac:dyDescent="0.25">
      <c r="A46" t="s">
        <v>167</v>
      </c>
      <c r="B46" t="s">
        <v>167</v>
      </c>
      <c r="C46" s="183">
        <v>0.13227909912648941</v>
      </c>
      <c r="D46" s="184">
        <v>0.13098812306548152</v>
      </c>
      <c r="E46" s="184">
        <v>0.11564550606184196</v>
      </c>
      <c r="F46" s="185">
        <v>0.12630424275127097</v>
      </c>
      <c r="G46" s="95"/>
      <c r="H46" s="183">
        <v>8.2686919734558786E-2</v>
      </c>
      <c r="I46" s="184">
        <v>8.1165239983181953E-2</v>
      </c>
      <c r="J46" s="184">
        <v>8.1286230238239665E-2</v>
      </c>
      <c r="K46" s="185">
        <v>8.1712796651993477E-2</v>
      </c>
      <c r="L46" s="95"/>
      <c r="M46" s="351">
        <f t="shared" si="2"/>
        <v>1.5997584569739838</v>
      </c>
      <c r="N46" s="352">
        <f t="shared" si="0"/>
        <v>1.6138450781716809</v>
      </c>
      <c r="O46" s="352">
        <f t="shared" si="1"/>
        <v>1.4226949106004745</v>
      </c>
      <c r="P46" s="353">
        <f t="shared" si="5"/>
        <v>1.5454328152487129</v>
      </c>
      <c r="Q46" s="95"/>
      <c r="R46" s="96">
        <f t="shared" si="3"/>
        <v>1.5282775490424236</v>
      </c>
      <c r="S46" s="96">
        <f t="shared" si="4"/>
        <v>1</v>
      </c>
    </row>
    <row r="47" spans="1:19" ht="15" x14ac:dyDescent="0.25">
      <c r="A47" t="s">
        <v>168</v>
      </c>
      <c r="B47" t="s">
        <v>251</v>
      </c>
      <c r="C47" s="183">
        <v>0.47290822305620117</v>
      </c>
      <c r="D47" s="184">
        <v>0.4389244550301557</v>
      </c>
      <c r="E47" s="184">
        <v>0.28574677939709114</v>
      </c>
      <c r="F47" s="185">
        <v>0.39919315249448267</v>
      </c>
      <c r="G47" s="95"/>
      <c r="H47" s="183">
        <v>0.76443534628390597</v>
      </c>
      <c r="I47" s="184">
        <v>0.7711832647745176</v>
      </c>
      <c r="J47" s="184">
        <v>0.77640734866416061</v>
      </c>
      <c r="K47" s="185">
        <v>0.77067531990752813</v>
      </c>
      <c r="L47" s="95"/>
      <c r="M47" s="351">
        <f t="shared" si="2"/>
        <v>0.61863730576446463</v>
      </c>
      <c r="N47" s="352">
        <f t="shared" si="0"/>
        <v>0.56915713174674587</v>
      </c>
      <c r="O47" s="352">
        <f t="shared" si="1"/>
        <v>0.36803719064319745</v>
      </c>
      <c r="P47" s="353">
        <f t="shared" si="5"/>
        <v>0.518610542718136</v>
      </c>
      <c r="Q47" s="95"/>
      <c r="R47" s="96">
        <f t="shared" si="3"/>
        <v>0.51285364288403612</v>
      </c>
      <c r="S47" s="96">
        <f t="shared" si="4"/>
        <v>0</v>
      </c>
    </row>
    <row r="48" spans="1:19" ht="15" x14ac:dyDescent="0.25">
      <c r="A48" t="s">
        <v>169</v>
      </c>
      <c r="B48" t="s">
        <v>169</v>
      </c>
      <c r="C48" s="183">
        <v>6.5764907852121274E-2</v>
      </c>
      <c r="D48" s="184">
        <v>4.2425220835588459E-2</v>
      </c>
      <c r="E48" s="184">
        <v>5.3340315678816141E-2</v>
      </c>
      <c r="F48" s="185">
        <v>5.3843481455508622E-2</v>
      </c>
      <c r="G48" s="95"/>
      <c r="H48" s="183">
        <v>0.13609948581239611</v>
      </c>
      <c r="I48" s="184">
        <v>0.1365028504761161</v>
      </c>
      <c r="J48" s="184">
        <v>0.13607934788464104</v>
      </c>
      <c r="K48" s="185">
        <v>0.13622722805771775</v>
      </c>
      <c r="L48" s="95"/>
      <c r="M48" s="351">
        <f t="shared" si="2"/>
        <v>0.48321202287842385</v>
      </c>
      <c r="N48" s="352">
        <f t="shared" si="0"/>
        <v>0.31080098831351216</v>
      </c>
      <c r="O48" s="352">
        <f t="shared" si="1"/>
        <v>0.39197950686855504</v>
      </c>
      <c r="P48" s="353">
        <f t="shared" si="5"/>
        <v>0.39533083935349705</v>
      </c>
      <c r="Q48" s="95"/>
      <c r="R48" s="96">
        <f t="shared" si="3"/>
        <v>0.39094242096238535</v>
      </c>
      <c r="S48" s="96">
        <f t="shared" si="4"/>
        <v>1</v>
      </c>
    </row>
    <row r="49" spans="1:19" ht="15" x14ac:dyDescent="0.25">
      <c r="A49" t="s">
        <v>170</v>
      </c>
      <c r="B49" t="s">
        <v>252</v>
      </c>
      <c r="C49" s="183">
        <v>9.5511228779509391E-2</v>
      </c>
      <c r="D49" s="184">
        <v>8.1610720261883055E-2</v>
      </c>
      <c r="E49" s="184">
        <v>7.3858635767403938E-2</v>
      </c>
      <c r="F49" s="185">
        <v>8.3660194936265461E-2</v>
      </c>
      <c r="G49" s="95"/>
      <c r="H49" s="183">
        <v>0.17236485692394435</v>
      </c>
      <c r="I49" s="184">
        <v>0.1725994632802903</v>
      </c>
      <c r="J49" s="184">
        <v>0.17395580427086071</v>
      </c>
      <c r="K49" s="185">
        <v>0.17297337482503181</v>
      </c>
      <c r="L49" s="95"/>
      <c r="M49" s="351">
        <f t="shared" si="2"/>
        <v>0.55412240339487262</v>
      </c>
      <c r="N49" s="352">
        <f t="shared" si="0"/>
        <v>0.47283298980688343</v>
      </c>
      <c r="O49" s="352">
        <f t="shared" si="1"/>
        <v>0.42458276156397257</v>
      </c>
      <c r="P49" s="353">
        <f t="shared" si="5"/>
        <v>0.48384605158857624</v>
      </c>
      <c r="Q49" s="95"/>
      <c r="R49" s="96">
        <f t="shared" si="3"/>
        <v>0.47847505924522538</v>
      </c>
      <c r="S49" s="96">
        <f t="shared" si="4"/>
        <v>1</v>
      </c>
    </row>
    <row r="50" spans="1:19" ht="15" x14ac:dyDescent="0.25">
      <c r="A50" t="s">
        <v>171</v>
      </c>
      <c r="B50" t="s">
        <v>171</v>
      </c>
      <c r="C50" s="183">
        <v>0.22804522986087197</v>
      </c>
      <c r="D50" s="184">
        <v>0.26200257124450421</v>
      </c>
      <c r="E50" s="184">
        <v>0.19377962859232431</v>
      </c>
      <c r="F50" s="185">
        <v>0.22794247656590017</v>
      </c>
      <c r="G50" s="95"/>
      <c r="H50" s="183">
        <v>0.65199376776831874</v>
      </c>
      <c r="I50" s="184">
        <v>0.65558423826766854</v>
      </c>
      <c r="J50" s="184">
        <v>0.67005800515660618</v>
      </c>
      <c r="K50" s="185">
        <v>0.65921200373086453</v>
      </c>
      <c r="L50" s="95"/>
      <c r="M50" s="351">
        <f t="shared" si="2"/>
        <v>0.3497659657720934</v>
      </c>
      <c r="N50" s="352">
        <f t="shared" si="0"/>
        <v>0.39964745329574436</v>
      </c>
      <c r="O50" s="352">
        <f t="shared" si="1"/>
        <v>0.28919828895564659</v>
      </c>
      <c r="P50" s="353">
        <f t="shared" si="5"/>
        <v>0.34620390267449475</v>
      </c>
      <c r="Q50" s="95"/>
      <c r="R50" s="96">
        <f t="shared" si="3"/>
        <v>0.3423608238596571</v>
      </c>
      <c r="S50" s="96">
        <f t="shared" si="4"/>
        <v>1</v>
      </c>
    </row>
    <row r="51" spans="1:19" ht="15" x14ac:dyDescent="0.25">
      <c r="A51" t="s">
        <v>172</v>
      </c>
      <c r="B51" t="s">
        <v>172</v>
      </c>
      <c r="C51" s="183">
        <v>8.8700389018403741E-2</v>
      </c>
      <c r="D51" s="184">
        <v>1.5172412358415596E-2</v>
      </c>
      <c r="E51" s="184">
        <v>6.8733677244630392E-2</v>
      </c>
      <c r="F51" s="185">
        <v>5.7535492873816575E-2</v>
      </c>
      <c r="G51" s="95"/>
      <c r="H51" s="183">
        <v>0.14182728430028493</v>
      </c>
      <c r="I51" s="184">
        <v>0.1414346310295006</v>
      </c>
      <c r="J51" s="184">
        <v>0.14124747054036491</v>
      </c>
      <c r="K51" s="185">
        <v>0.14150312862338346</v>
      </c>
      <c r="L51" s="95"/>
      <c r="M51" s="351">
        <f t="shared" si="2"/>
        <v>0.62541131952158191</v>
      </c>
      <c r="N51" s="352">
        <f t="shared" si="0"/>
        <v>0.10727508707008905</v>
      </c>
      <c r="O51" s="352">
        <f t="shared" si="1"/>
        <v>0.48661881860028122</v>
      </c>
      <c r="P51" s="353">
        <f t="shared" si="5"/>
        <v>0.40643507506398402</v>
      </c>
      <c r="Q51" s="95"/>
      <c r="R51" s="96">
        <f t="shared" si="3"/>
        <v>0.40192339274463734</v>
      </c>
      <c r="S51" s="96">
        <f t="shared" si="4"/>
        <v>1</v>
      </c>
    </row>
    <row r="52" spans="1:19" ht="15" x14ac:dyDescent="0.25">
      <c r="A52" t="s">
        <v>173</v>
      </c>
      <c r="B52" t="s">
        <v>253</v>
      </c>
      <c r="C52" s="183">
        <v>0.38641538307617879</v>
      </c>
      <c r="D52" s="184">
        <v>0.39329113275167976</v>
      </c>
      <c r="E52" s="184">
        <v>0.35466870576253606</v>
      </c>
      <c r="F52" s="185">
        <v>0.37812507386346489</v>
      </c>
      <c r="G52" s="95"/>
      <c r="H52" s="183">
        <v>0.45726794912723628</v>
      </c>
      <c r="I52" s="184">
        <v>0.44953136686694112</v>
      </c>
      <c r="J52" s="184">
        <v>0.44769182092079285</v>
      </c>
      <c r="K52" s="185">
        <v>0.45149704563832344</v>
      </c>
      <c r="L52" s="95"/>
      <c r="M52" s="351">
        <f t="shared" si="2"/>
        <v>0.84505241142247089</v>
      </c>
      <c r="N52" s="352">
        <f t="shared" si="0"/>
        <v>0.87489141301254703</v>
      </c>
      <c r="O52" s="352">
        <f t="shared" si="1"/>
        <v>0.79221618351898648</v>
      </c>
      <c r="P52" s="353">
        <f t="shared" si="5"/>
        <v>0.83738666931800143</v>
      </c>
      <c r="Q52" s="95"/>
      <c r="R52" s="96">
        <f t="shared" si="3"/>
        <v>0.82809115605595363</v>
      </c>
      <c r="S52" s="96">
        <f t="shared" si="4"/>
        <v>0</v>
      </c>
    </row>
    <row r="53" spans="1:19" ht="15" x14ac:dyDescent="0.25">
      <c r="A53" t="s">
        <v>174</v>
      </c>
      <c r="B53" t="s">
        <v>174</v>
      </c>
      <c r="C53" s="183">
        <v>0.58325463276219025</v>
      </c>
      <c r="D53" s="184">
        <v>0.66690570067970367</v>
      </c>
      <c r="E53" s="184">
        <v>0.6649825222865875</v>
      </c>
      <c r="F53" s="185">
        <v>0.63838095190949373</v>
      </c>
      <c r="G53" s="95"/>
      <c r="H53" s="183">
        <v>0.47331236409125321</v>
      </c>
      <c r="I53" s="184">
        <v>0.46794180545689157</v>
      </c>
      <c r="J53" s="184">
        <v>0.46547861164510962</v>
      </c>
      <c r="K53" s="185">
        <v>0.46891092706441811</v>
      </c>
      <c r="L53" s="95"/>
      <c r="M53" s="351">
        <f t="shared" si="2"/>
        <v>1.2322826890060714</v>
      </c>
      <c r="N53" s="352">
        <f t="shared" si="0"/>
        <v>1.4251893994137725</v>
      </c>
      <c r="O53" s="352">
        <f t="shared" si="1"/>
        <v>1.4285995224063779</v>
      </c>
      <c r="P53" s="353">
        <f t="shared" si="5"/>
        <v>1.3620238702754073</v>
      </c>
      <c r="Q53" s="95"/>
      <c r="R53" s="96">
        <f t="shared" si="3"/>
        <v>1.3469045575215011</v>
      </c>
      <c r="S53" s="96">
        <f t="shared" si="4"/>
        <v>0</v>
      </c>
    </row>
    <row r="54" spans="1:19" ht="15" x14ac:dyDescent="0.25">
      <c r="A54" t="s">
        <v>175</v>
      </c>
      <c r="B54" t="s">
        <v>175</v>
      </c>
      <c r="C54" s="183">
        <v>2.6299861378862206E-2</v>
      </c>
      <c r="D54" s="184">
        <v>3.3674475444588285E-2</v>
      </c>
      <c r="E54" s="184">
        <v>2.4186599246520942E-2</v>
      </c>
      <c r="F54" s="185">
        <v>2.8053645356657147E-2</v>
      </c>
      <c r="G54" s="95"/>
      <c r="H54" s="183">
        <v>5.6357785737090133E-2</v>
      </c>
      <c r="I54" s="184">
        <v>5.5862327293718303E-2</v>
      </c>
      <c r="J54" s="184">
        <v>5.5655969993958727E-2</v>
      </c>
      <c r="K54" s="185">
        <v>5.5958694341589059E-2</v>
      </c>
      <c r="L54" s="95"/>
      <c r="M54" s="351">
        <f t="shared" si="2"/>
        <v>0.46665888368204228</v>
      </c>
      <c r="N54" s="352">
        <f t="shared" si="0"/>
        <v>0.60281189624505616</v>
      </c>
      <c r="O54" s="352">
        <f t="shared" si="1"/>
        <v>0.43457331260503262</v>
      </c>
      <c r="P54" s="353">
        <f t="shared" si="5"/>
        <v>0.50134803084404367</v>
      </c>
      <c r="Q54" s="95"/>
      <c r="R54" s="96">
        <f t="shared" si="3"/>
        <v>0.49578275563682328</v>
      </c>
      <c r="S54" s="96">
        <f t="shared" si="4"/>
        <v>1</v>
      </c>
    </row>
    <row r="55" spans="1:19" ht="15" x14ac:dyDescent="0.25">
      <c r="A55" t="s">
        <v>176</v>
      </c>
      <c r="B55" t="s">
        <v>176</v>
      </c>
      <c r="C55" s="183">
        <v>8.8525010380938782E-2</v>
      </c>
      <c r="D55" s="184">
        <v>6.8061504422785163E-2</v>
      </c>
      <c r="E55" s="184">
        <v>7.7662233316675974E-2</v>
      </c>
      <c r="F55" s="185">
        <v>7.8082916040133302E-2</v>
      </c>
      <c r="G55" s="95"/>
      <c r="H55" s="183">
        <v>7.4822756428396808E-2</v>
      </c>
      <c r="I55" s="184">
        <v>7.4057841547847419E-2</v>
      </c>
      <c r="J55" s="184">
        <v>7.3665427929816979E-2</v>
      </c>
      <c r="K55" s="185">
        <v>7.4182008635353736E-2</v>
      </c>
      <c r="L55" s="95"/>
      <c r="M55" s="351">
        <f t="shared" si="2"/>
        <v>1.1831294997218478</v>
      </c>
      <c r="N55" s="352">
        <f t="shared" si="0"/>
        <v>0.91903170549214386</v>
      </c>
      <c r="O55" s="352">
        <f t="shared" si="1"/>
        <v>1.0542561890859694</v>
      </c>
      <c r="P55" s="353">
        <f t="shared" si="5"/>
        <v>1.0521391314333204</v>
      </c>
      <c r="Q55" s="95"/>
      <c r="R55" s="96">
        <f t="shared" si="3"/>
        <v>1.0404597321687927</v>
      </c>
      <c r="S55" s="96">
        <f t="shared" si="4"/>
        <v>0</v>
      </c>
    </row>
    <row r="56" spans="1:19" ht="15" x14ac:dyDescent="0.25">
      <c r="A56" t="s">
        <v>177</v>
      </c>
      <c r="B56" t="s">
        <v>177</v>
      </c>
      <c r="C56" s="183">
        <v>0.14988406375530447</v>
      </c>
      <c r="D56" s="184">
        <v>0.13121130713714751</v>
      </c>
      <c r="E56" s="184">
        <v>0.13502899331226403</v>
      </c>
      <c r="F56" s="185">
        <v>0.13870812140157199</v>
      </c>
      <c r="G56" s="95"/>
      <c r="H56" s="183">
        <v>4.925908079673412E-2</v>
      </c>
      <c r="I56" s="184">
        <v>4.8666090881939628E-2</v>
      </c>
      <c r="J56" s="184">
        <v>4.857117871406412E-2</v>
      </c>
      <c r="K56" s="185">
        <v>4.8832116797579289E-2</v>
      </c>
      <c r="L56" s="95"/>
      <c r="M56" s="351">
        <f t="shared" si="2"/>
        <v>3.0427702127409937</v>
      </c>
      <c r="N56" s="352">
        <f t="shared" si="0"/>
        <v>2.6961546481194993</v>
      </c>
      <c r="O56" s="352">
        <f t="shared" si="1"/>
        <v>2.7800229866187181</v>
      </c>
      <c r="P56" s="353">
        <f t="shared" si="5"/>
        <v>2.8396492824930704</v>
      </c>
      <c r="Q56" s="95"/>
      <c r="R56" s="96">
        <f t="shared" si="3"/>
        <v>2.8081274079133416</v>
      </c>
      <c r="S56" s="96">
        <f t="shared" si="4"/>
        <v>1</v>
      </c>
    </row>
    <row r="57" spans="1:19" ht="15" x14ac:dyDescent="0.25">
      <c r="A57" t="s">
        <v>178</v>
      </c>
      <c r="B57" t="s">
        <v>178</v>
      </c>
      <c r="C57" s="183">
        <v>1.1184126986111445</v>
      </c>
      <c r="D57" s="184">
        <v>1.1165991349472169</v>
      </c>
      <c r="E57" s="184">
        <v>1.0595829566251656</v>
      </c>
      <c r="F57" s="185">
        <v>1.0981982633945089</v>
      </c>
      <c r="G57" s="95"/>
      <c r="H57" s="183">
        <v>0.739469554684689</v>
      </c>
      <c r="I57" s="184">
        <v>0.7320842067935186</v>
      </c>
      <c r="J57" s="184">
        <v>0.72990156362456293</v>
      </c>
      <c r="K57" s="185">
        <v>0.73381844170092358</v>
      </c>
      <c r="L57" s="95"/>
      <c r="M57" s="351">
        <f t="shared" si="2"/>
        <v>1.5124526649214618</v>
      </c>
      <c r="N57" s="352">
        <f t="shared" si="0"/>
        <v>1.5252331966534953</v>
      </c>
      <c r="O57" s="352">
        <f t="shared" si="1"/>
        <v>1.4516792529714044</v>
      </c>
      <c r="P57" s="353">
        <f t="shared" si="5"/>
        <v>1.4964550381821204</v>
      </c>
      <c r="Q57" s="95"/>
      <c r="R57" s="96">
        <f t="shared" si="3"/>
        <v>1.4798434557875628</v>
      </c>
      <c r="S57" s="96">
        <f t="shared" si="4"/>
        <v>0</v>
      </c>
    </row>
    <row r="58" spans="1:19" ht="15" x14ac:dyDescent="0.25">
      <c r="A58" t="s">
        <v>179</v>
      </c>
      <c r="B58" t="s">
        <v>179</v>
      </c>
      <c r="C58" s="183">
        <v>3.1030854364319696E-2</v>
      </c>
      <c r="D58" s="184">
        <v>2.9161568515671556E-2</v>
      </c>
      <c r="E58" s="184">
        <v>2.9560942188482847E-2</v>
      </c>
      <c r="F58" s="185">
        <v>2.9917788356158034E-2</v>
      </c>
      <c r="G58" s="95"/>
      <c r="H58" s="183">
        <v>8.9701452135696622E-2</v>
      </c>
      <c r="I58" s="184">
        <v>8.8087304634185307E-2</v>
      </c>
      <c r="J58" s="184">
        <v>8.8000496642700349E-2</v>
      </c>
      <c r="K58" s="185">
        <v>8.8596417804194097E-2</v>
      </c>
      <c r="L58" s="95"/>
      <c r="M58" s="351">
        <f t="shared" si="2"/>
        <v>0.34593480512865626</v>
      </c>
      <c r="N58" s="352">
        <f t="shared" si="0"/>
        <v>0.33105302332470743</v>
      </c>
      <c r="O58" s="352">
        <f t="shared" si="1"/>
        <v>0.33591790178760234</v>
      </c>
      <c r="P58" s="353">
        <f t="shared" si="5"/>
        <v>0.33763524341365536</v>
      </c>
      <c r="Q58" s="95"/>
      <c r="R58" s="96">
        <f t="shared" si="3"/>
        <v>0.33388728205018814</v>
      </c>
      <c r="S58" s="96">
        <f t="shared" si="4"/>
        <v>1</v>
      </c>
    </row>
    <row r="59" spans="1:19" ht="15" x14ac:dyDescent="0.25">
      <c r="A59" t="s">
        <v>201</v>
      </c>
      <c r="B59" t="s">
        <v>254</v>
      </c>
      <c r="C59" s="183">
        <v>9.0200959670434049</v>
      </c>
      <c r="D59" s="184">
        <v>10.332534689482019</v>
      </c>
      <c r="E59" s="184">
        <v>6.2524626262956913</v>
      </c>
      <c r="F59" s="185">
        <v>8.5350310942737053</v>
      </c>
      <c r="G59" s="95"/>
      <c r="H59" s="183">
        <v>9.005300814800318</v>
      </c>
      <c r="I59" s="184">
        <v>8.9429003741883406</v>
      </c>
      <c r="J59" s="184">
        <v>8.941315027810445</v>
      </c>
      <c r="K59" s="185">
        <v>8.9631720722663673</v>
      </c>
      <c r="L59" s="95"/>
      <c r="M59" s="351">
        <f t="shared" si="2"/>
        <v>1.0016429381480263</v>
      </c>
      <c r="N59" s="352">
        <f t="shared" si="0"/>
        <v>1.1553896674623083</v>
      </c>
      <c r="O59" s="352">
        <f t="shared" si="1"/>
        <v>0.69927774682454047</v>
      </c>
      <c r="P59" s="353">
        <f t="shared" si="5"/>
        <v>0.95210345081162495</v>
      </c>
      <c r="Q59" s="95"/>
      <c r="R59" s="96">
        <f t="shared" si="3"/>
        <v>0.94153450986936116</v>
      </c>
      <c r="S59" s="96">
        <f t="shared" si="4"/>
        <v>0</v>
      </c>
    </row>
    <row r="60" spans="1:19" ht="15" x14ac:dyDescent="0.25">
      <c r="A60" t="s">
        <v>180</v>
      </c>
      <c r="B60" t="s">
        <v>180</v>
      </c>
      <c r="C60" s="183">
        <v>0.15320977378151115</v>
      </c>
      <c r="D60" s="184">
        <v>0.15483359046565173</v>
      </c>
      <c r="E60" s="184">
        <v>0.16004305850254358</v>
      </c>
      <c r="F60" s="185">
        <v>0.15602880758323548</v>
      </c>
      <c r="G60" s="95"/>
      <c r="H60" s="183">
        <v>0.17476369458365756</v>
      </c>
      <c r="I60" s="184">
        <v>0.1748377662484282</v>
      </c>
      <c r="J60" s="184">
        <v>0.17583098087655685</v>
      </c>
      <c r="K60" s="185">
        <v>0.17514414723621421</v>
      </c>
      <c r="L60" s="95"/>
      <c r="M60" s="351">
        <f t="shared" si="2"/>
        <v>0.87666820129034995</v>
      </c>
      <c r="N60" s="352">
        <f t="shared" si="0"/>
        <v>0.88558435507376365</v>
      </c>
      <c r="O60" s="352">
        <f t="shared" si="1"/>
        <v>0.91020966671910186</v>
      </c>
      <c r="P60" s="353">
        <f t="shared" si="5"/>
        <v>0.89082074102773845</v>
      </c>
      <c r="Q60" s="95"/>
      <c r="R60" s="96">
        <f t="shared" si="3"/>
        <v>0.88093207630959258</v>
      </c>
      <c r="S60" s="96">
        <f t="shared" si="4"/>
        <v>0</v>
      </c>
    </row>
    <row r="61" spans="1:19" ht="15" x14ac:dyDescent="0.25">
      <c r="A61" t="s">
        <v>181</v>
      </c>
      <c r="B61" t="s">
        <v>181</v>
      </c>
      <c r="C61" s="183">
        <v>0.58042309454200558</v>
      </c>
      <c r="D61" s="184">
        <v>0.53543410821313742</v>
      </c>
      <c r="E61" s="184">
        <v>0.46756701021128799</v>
      </c>
      <c r="F61" s="185">
        <v>0.52780807098881033</v>
      </c>
      <c r="G61" s="95"/>
      <c r="H61" s="183">
        <v>0.73225920545251033</v>
      </c>
      <c r="I61" s="184">
        <v>0.72687042548260261</v>
      </c>
      <c r="J61" s="184">
        <v>0.72902989565022458</v>
      </c>
      <c r="K61" s="185">
        <v>0.72938650886177925</v>
      </c>
      <c r="L61" s="95"/>
      <c r="M61" s="351">
        <f t="shared" si="2"/>
        <v>0.79264704386109375</v>
      </c>
      <c r="N61" s="352">
        <f t="shared" si="0"/>
        <v>0.73662937635361647</v>
      </c>
      <c r="O61" s="352">
        <f t="shared" si="1"/>
        <v>0.64135505690649786</v>
      </c>
      <c r="P61" s="353">
        <f t="shared" si="5"/>
        <v>0.72354382570706932</v>
      </c>
      <c r="Q61" s="95"/>
      <c r="R61" s="96">
        <f t="shared" si="3"/>
        <v>0.71551203887075565</v>
      </c>
      <c r="S61" s="96">
        <f t="shared" si="4"/>
        <v>0</v>
      </c>
    </row>
    <row r="62" spans="1:19" ht="15" x14ac:dyDescent="0.25">
      <c r="A62" t="s">
        <v>182</v>
      </c>
      <c r="B62" t="s">
        <v>182</v>
      </c>
      <c r="C62" s="183">
        <v>0.47641502499170751</v>
      </c>
      <c r="D62" s="184">
        <v>0.45116352750609429</v>
      </c>
      <c r="E62" s="184">
        <v>0.52033632570642974</v>
      </c>
      <c r="F62" s="185">
        <v>0.48263829273474385</v>
      </c>
      <c r="G62" s="95"/>
      <c r="H62" s="183">
        <v>0.2893799471303391</v>
      </c>
      <c r="I62" s="184">
        <v>0.28896856862547865</v>
      </c>
      <c r="J62" s="184">
        <v>0.29010675486560655</v>
      </c>
      <c r="K62" s="185">
        <v>0.28948509020714142</v>
      </c>
      <c r="L62" s="95"/>
      <c r="M62" s="351">
        <f t="shared" si="2"/>
        <v>1.6463304721564769</v>
      </c>
      <c r="N62" s="352">
        <f t="shared" si="0"/>
        <v>1.5612892767269455</v>
      </c>
      <c r="O62" s="352">
        <f t="shared" si="1"/>
        <v>1.793602930574568</v>
      </c>
      <c r="P62" s="353">
        <f t="shared" si="5"/>
        <v>1.6670742264859968</v>
      </c>
      <c r="Q62" s="95"/>
      <c r="R62" s="96">
        <f t="shared" si="3"/>
        <v>1.6485686648990905</v>
      </c>
      <c r="S62" s="96">
        <f t="shared" si="4"/>
        <v>1</v>
      </c>
    </row>
    <row r="63" spans="1:19" ht="15" x14ac:dyDescent="0.25">
      <c r="A63" t="s">
        <v>183</v>
      </c>
      <c r="B63" t="s">
        <v>183</v>
      </c>
      <c r="C63" s="183">
        <v>2.5712566016866285E-2</v>
      </c>
      <c r="D63" s="184">
        <v>1.9096199501395326E-2</v>
      </c>
      <c r="E63" s="184">
        <v>1.4107821556624366E-2</v>
      </c>
      <c r="F63" s="185">
        <v>1.9638862358295327E-2</v>
      </c>
      <c r="G63" s="95"/>
      <c r="H63" s="183">
        <v>5.1975019814459476E-2</v>
      </c>
      <c r="I63" s="184">
        <v>5.1711772021149897E-2</v>
      </c>
      <c r="J63" s="184">
        <v>5.1687550872170224E-2</v>
      </c>
      <c r="K63" s="185">
        <v>5.1791447569259873E-2</v>
      </c>
      <c r="L63" s="95"/>
      <c r="M63" s="351">
        <f t="shared" si="2"/>
        <v>0.49471007627616215</v>
      </c>
      <c r="N63" s="352">
        <f t="shared" si="0"/>
        <v>0.3692814760551052</v>
      </c>
      <c r="O63" s="352">
        <f t="shared" si="1"/>
        <v>0.2729442838472802</v>
      </c>
      <c r="P63" s="353">
        <f t="shared" si="5"/>
        <v>0.37897861205951583</v>
      </c>
      <c r="Q63" s="95"/>
      <c r="R63" s="96">
        <f t="shared" si="3"/>
        <v>0.3747717135698363</v>
      </c>
      <c r="S63" s="96">
        <f t="shared" si="4"/>
        <v>1</v>
      </c>
    </row>
    <row r="64" spans="1:19" ht="15" x14ac:dyDescent="0.25">
      <c r="A64" t="s">
        <v>184</v>
      </c>
      <c r="B64" t="s">
        <v>184</v>
      </c>
      <c r="C64" s="186">
        <v>0.37582506445862446</v>
      </c>
      <c r="D64" s="187">
        <v>0.29519952324141496</v>
      </c>
      <c r="E64" s="187">
        <v>0.26198466858662522</v>
      </c>
      <c r="F64" s="188">
        <v>0.31100308542888816</v>
      </c>
      <c r="G64" s="95"/>
      <c r="H64" s="186">
        <v>0.31224954208638328</v>
      </c>
      <c r="I64" s="187">
        <v>0.31018824319487837</v>
      </c>
      <c r="J64" s="187">
        <v>0.30985756728612923</v>
      </c>
      <c r="K64" s="188">
        <v>0.31076511752246366</v>
      </c>
      <c r="L64" s="95"/>
      <c r="M64" s="354">
        <f t="shared" si="2"/>
        <v>1.2036048538212207</v>
      </c>
      <c r="N64" s="355">
        <f t="shared" si="0"/>
        <v>0.95167863295177624</v>
      </c>
      <c r="O64" s="355">
        <f t="shared" si="1"/>
        <v>0.84550030803250598</v>
      </c>
      <c r="P64" s="356">
        <f t="shared" si="5"/>
        <v>1.0002612649351676</v>
      </c>
      <c r="Q64" s="95"/>
      <c r="R64" s="96">
        <f t="shared" si="3"/>
        <v>0.98915774228022724</v>
      </c>
      <c r="S64" s="96">
        <f t="shared" si="4"/>
        <v>0</v>
      </c>
    </row>
    <row r="65" spans="1:17" ht="15" x14ac:dyDescent="0.25">
      <c r="C65" s="100"/>
      <c r="D65" s="100"/>
      <c r="E65" s="100"/>
      <c r="F65" s="100"/>
      <c r="G65" s="95"/>
      <c r="H65" s="100"/>
      <c r="I65" s="100"/>
      <c r="J65" s="100"/>
      <c r="K65" s="100"/>
      <c r="L65" s="95"/>
      <c r="M65" s="100"/>
      <c r="N65" s="100"/>
      <c r="O65" s="100"/>
      <c r="P65" s="100"/>
      <c r="Q65" s="95"/>
    </row>
    <row r="66" spans="1:17" s="216" customFormat="1" ht="15.75" x14ac:dyDescent="0.25">
      <c r="A66" s="219" t="s">
        <v>208</v>
      </c>
      <c r="B66" s="357" t="s">
        <v>208</v>
      </c>
      <c r="C66" s="221"/>
      <c r="D66" s="221"/>
      <c r="E66" s="221"/>
      <c r="F66" s="254">
        <f>AVERAGE(F7:F64)</f>
        <v>1.0000000000000002</v>
      </c>
      <c r="G66" s="266"/>
      <c r="H66" s="266"/>
      <c r="I66" s="266"/>
      <c r="J66" s="266"/>
      <c r="K66" s="265">
        <f>AVERAGE(K7:K64)</f>
        <v>1.1970781678989417</v>
      </c>
      <c r="L66" s="266"/>
      <c r="M66" s="266"/>
      <c r="N66" s="266"/>
      <c r="O66" s="465">
        <f>AVERAGE(P7:P64)</f>
        <v>1.0112252294859911</v>
      </c>
      <c r="P66" s="466"/>
      <c r="Q66" s="217"/>
    </row>
    <row r="67" spans="1:17" ht="15" x14ac:dyDescent="0.25">
      <c r="Q67" s="95"/>
    </row>
    <row r="68" spans="1:17" ht="15" x14ac:dyDescent="0.25">
      <c r="A68" s="74"/>
      <c r="B68" s="74"/>
      <c r="C68" s="101"/>
      <c r="D68" s="101"/>
      <c r="E68" s="101"/>
      <c r="F68" s="101"/>
      <c r="G68" s="95"/>
      <c r="H68" s="101"/>
      <c r="I68" s="101"/>
      <c r="J68" s="101"/>
      <c r="K68" s="101"/>
      <c r="L68" s="95"/>
      <c r="M68" s="101"/>
      <c r="N68" s="101"/>
      <c r="O68" s="101"/>
      <c r="P68" s="101"/>
      <c r="Q68" s="95"/>
    </row>
    <row r="69" spans="1:17" ht="15" x14ac:dyDescent="0.25">
      <c r="A69" s="74"/>
      <c r="B69" s="74"/>
      <c r="C69" s="101"/>
      <c r="D69" s="101"/>
      <c r="E69" s="101"/>
      <c r="F69" s="101"/>
      <c r="G69" s="95"/>
      <c r="H69" s="101"/>
      <c r="I69" s="101"/>
      <c r="J69" s="101"/>
      <c r="K69" s="101"/>
      <c r="L69" s="95"/>
      <c r="M69" s="101"/>
      <c r="N69" s="101"/>
      <c r="O69" s="101"/>
      <c r="P69" s="101"/>
      <c r="Q69" s="95"/>
    </row>
    <row r="70" spans="1:17" ht="15" x14ac:dyDescent="0.25">
      <c r="A70" s="74"/>
      <c r="B70" s="74"/>
      <c r="C70" s="101"/>
      <c r="D70" s="101"/>
      <c r="E70" s="101"/>
      <c r="F70" s="101"/>
      <c r="G70" s="95"/>
      <c r="H70" s="101"/>
      <c r="I70" s="101"/>
      <c r="J70" s="101"/>
      <c r="K70" s="101"/>
      <c r="L70" s="95"/>
      <c r="M70" s="101"/>
      <c r="N70" s="101"/>
      <c r="O70" s="101"/>
      <c r="P70" s="101"/>
      <c r="Q70" s="95"/>
    </row>
    <row r="71" spans="1:17" ht="15" x14ac:dyDescent="0.25">
      <c r="A71" s="74"/>
      <c r="B71" s="74"/>
      <c r="C71" s="101"/>
      <c r="D71" s="101"/>
      <c r="E71" s="101"/>
      <c r="F71" s="101"/>
      <c r="G71" s="95"/>
      <c r="H71" s="101"/>
      <c r="I71" s="101"/>
      <c r="J71" s="101"/>
      <c r="K71" s="101"/>
      <c r="L71" s="95"/>
      <c r="M71" s="101"/>
      <c r="N71" s="101"/>
      <c r="O71" s="101"/>
      <c r="P71" s="101"/>
      <c r="Q71" s="95"/>
    </row>
    <row r="72" spans="1:17" ht="15" x14ac:dyDescent="0.25">
      <c r="A72" s="74"/>
      <c r="B72" s="74"/>
      <c r="C72" s="101"/>
      <c r="D72" s="101"/>
      <c r="E72" s="101"/>
      <c r="F72" s="101"/>
      <c r="G72" s="95"/>
      <c r="H72" s="101"/>
      <c r="I72" s="101"/>
      <c r="J72" s="101"/>
      <c r="K72" s="101"/>
      <c r="L72" s="95"/>
      <c r="M72" s="101"/>
      <c r="N72" s="101"/>
      <c r="O72" s="101"/>
      <c r="P72" s="101"/>
      <c r="Q72" s="95"/>
    </row>
    <row r="73" spans="1:17" ht="15" x14ac:dyDescent="0.25">
      <c r="A73" s="74"/>
      <c r="B73" s="74"/>
      <c r="C73" s="101"/>
      <c r="D73" s="101"/>
      <c r="E73" s="101"/>
      <c r="F73" s="101"/>
      <c r="G73" s="95"/>
      <c r="H73" s="101"/>
      <c r="I73" s="101"/>
      <c r="J73" s="101"/>
      <c r="K73" s="101"/>
      <c r="L73" s="95"/>
      <c r="M73" s="101"/>
      <c r="N73" s="101"/>
      <c r="O73" s="101"/>
      <c r="P73" s="101"/>
      <c r="Q73" s="95"/>
    </row>
    <row r="74" spans="1:17" ht="15" x14ac:dyDescent="0.25">
      <c r="A74" s="74"/>
      <c r="B74" s="74"/>
      <c r="C74" s="101"/>
      <c r="D74" s="101"/>
      <c r="E74" s="101"/>
      <c r="F74" s="101"/>
      <c r="G74" s="95"/>
      <c r="H74" s="101"/>
      <c r="I74" s="101"/>
      <c r="J74" s="101"/>
      <c r="K74" s="101"/>
      <c r="L74" s="95"/>
      <c r="M74" s="101"/>
      <c r="N74" s="101"/>
      <c r="O74" s="101"/>
      <c r="P74" s="101"/>
      <c r="Q74" s="95"/>
    </row>
    <row r="75" spans="1:17" ht="15" x14ac:dyDescent="0.25">
      <c r="A75" s="74"/>
      <c r="B75" s="74"/>
      <c r="C75" s="101"/>
      <c r="D75" s="101"/>
      <c r="E75" s="101"/>
      <c r="F75" s="101"/>
      <c r="G75" s="95"/>
      <c r="H75" s="101"/>
      <c r="I75" s="101"/>
      <c r="J75" s="101"/>
      <c r="K75" s="101"/>
      <c r="L75" s="95"/>
      <c r="M75" s="101"/>
      <c r="N75" s="101"/>
      <c r="O75" s="101"/>
      <c r="P75" s="101"/>
      <c r="Q75" s="95"/>
    </row>
    <row r="76" spans="1:17" ht="15" x14ac:dyDescent="0.25">
      <c r="A76" s="74"/>
      <c r="B76" s="74"/>
      <c r="C76" s="101"/>
      <c r="D76" s="101"/>
      <c r="E76" s="101"/>
      <c r="F76" s="101"/>
      <c r="G76" s="95"/>
      <c r="H76" s="101"/>
      <c r="I76" s="101"/>
      <c r="J76" s="101"/>
      <c r="K76" s="101"/>
      <c r="L76" s="95"/>
      <c r="M76" s="101"/>
      <c r="N76" s="101"/>
      <c r="O76" s="101"/>
      <c r="P76" s="101"/>
      <c r="Q76" s="95"/>
    </row>
    <row r="77" spans="1:17" ht="15" x14ac:dyDescent="0.25">
      <c r="A77" s="74"/>
      <c r="B77" s="74"/>
      <c r="C77" s="101"/>
      <c r="D77" s="101"/>
      <c r="E77" s="101"/>
      <c r="F77" s="101"/>
      <c r="G77" s="95"/>
      <c r="H77" s="101"/>
      <c r="I77" s="101"/>
      <c r="J77" s="101"/>
      <c r="K77" s="101"/>
      <c r="L77" s="95"/>
      <c r="M77" s="101"/>
      <c r="N77" s="101"/>
      <c r="O77" s="101"/>
      <c r="P77" s="101"/>
      <c r="Q77" s="95"/>
    </row>
    <row r="78" spans="1:17" ht="15" x14ac:dyDescent="0.25">
      <c r="A78" s="74"/>
      <c r="B78" s="74"/>
      <c r="C78" s="101"/>
      <c r="D78" s="101"/>
      <c r="E78" s="101"/>
      <c r="F78" s="101"/>
      <c r="G78" s="95"/>
      <c r="H78" s="101"/>
      <c r="I78" s="101"/>
      <c r="J78" s="101"/>
      <c r="K78" s="101"/>
      <c r="L78" s="95"/>
      <c r="M78" s="101"/>
      <c r="N78" s="101"/>
      <c r="O78" s="101"/>
      <c r="P78" s="101"/>
      <c r="Q78" s="95"/>
    </row>
    <row r="79" spans="1:17" ht="15" x14ac:dyDescent="0.25">
      <c r="A79" s="74"/>
      <c r="B79" s="74"/>
      <c r="C79" s="101"/>
      <c r="D79" s="101"/>
      <c r="E79" s="101"/>
      <c r="F79" s="101"/>
      <c r="G79" s="95"/>
      <c r="H79" s="101"/>
      <c r="I79" s="101"/>
      <c r="J79" s="101"/>
      <c r="K79" s="101"/>
      <c r="L79" s="95"/>
      <c r="M79" s="101"/>
      <c r="N79" s="101"/>
      <c r="O79" s="101"/>
      <c r="P79" s="101"/>
      <c r="Q79" s="95"/>
    </row>
    <row r="80" spans="1:17" s="102" customFormat="1" ht="15" x14ac:dyDescent="0.25">
      <c r="A80" s="74"/>
      <c r="B80" s="74"/>
      <c r="C80" s="101"/>
      <c r="D80" s="101"/>
      <c r="E80" s="101"/>
      <c r="F80" s="101"/>
      <c r="H80" s="101"/>
      <c r="I80" s="101"/>
      <c r="J80" s="101"/>
      <c r="K80" s="101"/>
      <c r="M80" s="101"/>
      <c r="N80" s="101"/>
      <c r="O80" s="101"/>
      <c r="P80" s="101"/>
    </row>
    <row r="81" spans="1:17" s="102" customFormat="1" ht="15" x14ac:dyDescent="0.25">
      <c r="A81" s="74"/>
      <c r="B81" s="74"/>
      <c r="C81" s="101"/>
      <c r="D81" s="101"/>
      <c r="E81" s="101"/>
      <c r="F81" s="101"/>
      <c r="H81" s="101"/>
      <c r="I81" s="101"/>
      <c r="J81" s="101"/>
      <c r="K81" s="101"/>
      <c r="M81" s="101"/>
      <c r="N81" s="101"/>
      <c r="O81" s="101"/>
      <c r="P81" s="101"/>
    </row>
    <row r="82" spans="1:17" s="102" customFormat="1" ht="15" x14ac:dyDescent="0.25">
      <c r="A82" s="74"/>
      <c r="B82" s="74"/>
      <c r="C82" s="101"/>
      <c r="D82" s="101"/>
      <c r="E82" s="101"/>
      <c r="F82" s="101"/>
      <c r="H82" s="101"/>
      <c r="I82" s="101"/>
      <c r="J82" s="101"/>
      <c r="K82" s="101"/>
      <c r="M82" s="101"/>
      <c r="N82" s="101"/>
      <c r="O82" s="101"/>
      <c r="P82" s="101"/>
    </row>
    <row r="83" spans="1:17" s="102" customFormat="1" ht="15" x14ac:dyDescent="0.25">
      <c r="A83" s="74"/>
      <c r="B83" s="74"/>
      <c r="C83" s="101"/>
      <c r="D83" s="101"/>
      <c r="E83" s="101"/>
      <c r="F83" s="101"/>
      <c r="H83" s="101"/>
      <c r="I83" s="101"/>
      <c r="J83" s="101"/>
      <c r="K83" s="101"/>
      <c r="M83" s="101"/>
      <c r="N83" s="101"/>
      <c r="O83" s="101"/>
      <c r="P83" s="101"/>
    </row>
    <row r="84" spans="1:17" ht="15" x14ac:dyDescent="0.25">
      <c r="A84" s="98"/>
      <c r="B84" s="98"/>
      <c r="C84" s="101"/>
      <c r="D84" s="101"/>
      <c r="E84" s="101"/>
      <c r="F84" s="101"/>
      <c r="H84" s="101"/>
      <c r="I84" s="101"/>
      <c r="J84" s="101"/>
      <c r="K84" s="101"/>
      <c r="M84" s="101"/>
      <c r="N84" s="101"/>
      <c r="O84" s="101"/>
      <c r="P84" s="101"/>
    </row>
    <row r="85" spans="1:17" ht="15" x14ac:dyDescent="0.25">
      <c r="A85" s="98"/>
      <c r="B85" s="98"/>
      <c r="C85" s="101"/>
      <c r="D85" s="101"/>
      <c r="E85" s="101"/>
      <c r="F85" s="101"/>
      <c r="G85" s="98"/>
      <c r="H85" s="101"/>
      <c r="I85" s="101"/>
      <c r="J85" s="101"/>
      <c r="K85" s="101"/>
      <c r="L85" s="98"/>
      <c r="M85" s="101"/>
      <c r="N85" s="101"/>
      <c r="O85" s="101"/>
      <c r="P85" s="101"/>
      <c r="Q85" s="98"/>
    </row>
    <row r="87" spans="1:17" ht="15" x14ac:dyDescent="0.25">
      <c r="A87" s="70"/>
      <c r="B87" s="70"/>
      <c r="C87" s="103"/>
      <c r="D87" s="103"/>
      <c r="E87" s="103"/>
      <c r="F87" s="103"/>
      <c r="G87" s="104"/>
      <c r="H87" s="103"/>
      <c r="I87" s="103"/>
      <c r="J87" s="103"/>
      <c r="K87" s="103"/>
      <c r="L87" s="104"/>
      <c r="M87" s="103"/>
      <c r="N87" s="103"/>
      <c r="O87" s="103"/>
      <c r="P87" s="103"/>
      <c r="Q87" s="104"/>
    </row>
    <row r="88" spans="1:17" ht="15" x14ac:dyDescent="0.25">
      <c r="A88" s="70"/>
      <c r="B88" s="70"/>
      <c r="C88" s="103"/>
      <c r="D88" s="103"/>
      <c r="E88" s="103"/>
      <c r="F88" s="103"/>
      <c r="G88" s="104"/>
      <c r="H88" s="103"/>
      <c r="I88" s="103"/>
      <c r="J88" s="103"/>
      <c r="K88" s="103"/>
      <c r="L88" s="104"/>
      <c r="M88" s="103"/>
      <c r="N88" s="103"/>
      <c r="O88" s="103"/>
      <c r="P88" s="103"/>
      <c r="Q88" s="104"/>
    </row>
    <row r="90" spans="1:17" ht="15" x14ac:dyDescent="0.25">
      <c r="A90" s="70"/>
      <c r="B90" s="70"/>
    </row>
  </sheetData>
  <mergeCells count="9">
    <mergeCell ref="O66:P66"/>
    <mergeCell ref="A1:P1"/>
    <mergeCell ref="A3:P3"/>
    <mergeCell ref="C5:F5"/>
    <mergeCell ref="H5:K5"/>
    <mergeCell ref="M5:P5"/>
    <mergeCell ref="A5:A6"/>
    <mergeCell ref="M2:P2"/>
    <mergeCell ref="B5:B6"/>
  </mergeCells>
  <printOptions horizontalCentered="1"/>
  <pageMargins left="0.7" right="0.7" top="0.75" bottom="0.75" header="0.3" footer="0.3"/>
  <pageSetup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83FF550236C042B7E48695198A3186" ma:contentTypeVersion="13" ma:contentTypeDescription="Create a new document." ma:contentTypeScope="" ma:versionID="28dd795b61116883f1b65761ba7f3e45">
  <xsd:schema xmlns:xsd="http://www.w3.org/2001/XMLSchema" xmlns:xs="http://www.w3.org/2001/XMLSchema" xmlns:p="http://schemas.microsoft.com/office/2006/metadata/properties" xmlns:ns3="b22c665c-2341-4777-97f1-d6747bc12c2b" xmlns:ns4="23fd389b-314d-403e-9895-fd0836bbdf96" targetNamespace="http://schemas.microsoft.com/office/2006/metadata/properties" ma:root="true" ma:fieldsID="0077a3ebd2927fd413b6a2510e37ec26" ns3:_="" ns4:_="">
    <xsd:import namespace="b22c665c-2341-4777-97f1-d6747bc12c2b"/>
    <xsd:import namespace="23fd389b-314d-403e-9895-fd0836bbdf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2c665c-2341-4777-97f1-d6747bc12c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d389b-314d-403e-9895-fd0836bbdf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6AA074-4C42-4597-876E-F2E0103D2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2c665c-2341-4777-97f1-d6747bc12c2b"/>
    <ds:schemaRef ds:uri="23fd389b-314d-403e-9895-fd0836bbdf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9CA5F6-F7DE-4FE6-819C-8D9E1D5F89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B0C69C-D87F-4B40-8A3B-ABEC5E47F184}">
  <ds:schemaRefs>
    <ds:schemaRef ds:uri="23fd389b-314d-403e-9895-fd0836bbdf96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b22c665c-2341-4777-97f1-d6747bc12c2b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Cover</vt:lpstr>
      <vt:lpstr>Table of Contents</vt:lpstr>
      <vt:lpstr>T1 Preliminary Models</vt:lpstr>
      <vt:lpstr>T2 Updated Models</vt:lpstr>
      <vt:lpstr>T3 Model Comparison</vt:lpstr>
      <vt:lpstr>UNIT COST TABLES</vt:lpstr>
      <vt:lpstr>T4 Billing Unit Cost Table</vt:lpstr>
      <vt:lpstr>T7 Pole Maint Unit Cost Table</vt:lpstr>
      <vt:lpstr>T10 Lines Unit Cost Table</vt:lpstr>
      <vt:lpstr>T13 Meter Unit Cost Table</vt:lpstr>
      <vt:lpstr>T16 Vegetation Management O&amp;M</vt:lpstr>
      <vt:lpstr>T19 Station Main Unit Cost</vt:lpstr>
      <vt:lpstr>T22 PTF Capex Unit Cost Table</vt:lpstr>
      <vt:lpstr>T25 Stations Capex Unit Cost</vt:lpstr>
      <vt:lpstr>T28 Line Tran Capex Unit Cost</vt:lpstr>
      <vt:lpstr>T31 Metering Capex Unit Cost</vt:lpstr>
      <vt:lpstr>ECONOMETRIC BENCHMARKING TABLES</vt:lpstr>
      <vt:lpstr>T6 Billing O&amp;M Results</vt:lpstr>
      <vt:lpstr>T9 Poles O&amp;M Results</vt:lpstr>
      <vt:lpstr>T12 Lines O&amp;M Results</vt:lpstr>
      <vt:lpstr>T15 Meters O&amp;M Results</vt:lpstr>
      <vt:lpstr>T18 Veg Mgmt O&amp;M Results</vt:lpstr>
      <vt:lpstr>T21 Station O&amp;M Results</vt:lpstr>
      <vt:lpstr>T24 Pole-Tower-Fixt Capex </vt:lpstr>
      <vt:lpstr>T27 Dx Station Capex Results</vt:lpstr>
      <vt:lpstr>T30 Line Transformer Capex</vt:lpstr>
      <vt:lpstr>T33 Meters Capex Results</vt:lpstr>
      <vt:lpstr>ECONOMETRIC MODEL PARAMETERS</vt:lpstr>
      <vt:lpstr>T5 Billing O&amp;M</vt:lpstr>
      <vt:lpstr>T8 Pole Maint O&amp;M</vt:lpstr>
      <vt:lpstr>T11 Lines O&amp;M</vt:lpstr>
      <vt:lpstr>T14 Meter Maint O&amp;M</vt:lpstr>
      <vt:lpstr>T17 Veg Mgmt O&amp;M</vt:lpstr>
      <vt:lpstr>T20 Station O&amp;M</vt:lpstr>
      <vt:lpstr>T23 Pole-Tower-Fixture Capex</vt:lpstr>
      <vt:lpstr>T26 Dx Station Capex</vt:lpstr>
      <vt:lpstr>T29 Line Transformer Capex</vt:lpstr>
      <vt:lpstr>T32 Meters Capex</vt:lpstr>
      <vt:lpstr>Questionnaire</vt:lpstr>
      <vt:lpstr>END OF REPORT TABLES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Gretchen Waschbusch</dc:creator>
  <cp:keywords/>
  <dc:description/>
  <cp:lastModifiedBy>Dave Hovde</cp:lastModifiedBy>
  <cp:revision/>
  <cp:lastPrinted>2021-02-02T18:22:04Z</cp:lastPrinted>
  <dcterms:created xsi:type="dcterms:W3CDTF">2020-12-29T22:15:49Z</dcterms:created>
  <dcterms:modified xsi:type="dcterms:W3CDTF">2021-05-11T19:22:05Z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{AA74F758-9C03-4C87-B05A-35C87A7B464A}</vt:lpwstr>
  </property>
  <property fmtid="{D5CDD505-2E9C-101B-9397-08002B2CF9AE}" pid="3" name="ContentTypeId">
    <vt:lpwstr>0x0101008E83FF550236C042B7E48695198A3186</vt:lpwstr>
  </property>
</Properties>
</file>