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-FPS01\Home\RahimtBa\{Profile}\Desktop\TRIM_QUEUE\"/>
    </mc:Choice>
  </mc:AlternateContent>
  <bookViews>
    <workbookView xWindow="288" yWindow="48" windowWidth="11460" windowHeight="5040"/>
  </bookViews>
  <sheets>
    <sheet name="Example" sheetId="1" r:id="rId1"/>
  </sheets>
  <calcPr calcId="162913"/>
</workbook>
</file>

<file path=xl/calcChain.xml><?xml version="1.0" encoding="utf-8"?>
<calcChain xmlns="http://schemas.openxmlformats.org/spreadsheetml/2006/main">
  <c r="H60" i="1" l="1"/>
  <c r="G30" i="1" l="1"/>
  <c r="B54" i="1" l="1"/>
  <c r="F50" i="1"/>
  <c r="F42" i="1" s="1"/>
  <c r="E50" i="1"/>
  <c r="E42" i="1" s="1"/>
  <c r="D50" i="1"/>
  <c r="D42" i="1" s="1"/>
  <c r="C50" i="1"/>
  <c r="C42" i="1" s="1"/>
  <c r="G49" i="1"/>
  <c r="G48" i="1"/>
  <c r="G47" i="1"/>
  <c r="G46" i="1"/>
  <c r="F31" i="1"/>
  <c r="F23" i="1" s="1"/>
  <c r="E31" i="1"/>
  <c r="E23" i="1" s="1"/>
  <c r="D31" i="1"/>
  <c r="D23" i="1" s="1"/>
  <c r="C31" i="1"/>
  <c r="C23" i="1" s="1"/>
  <c r="G29" i="1"/>
  <c r="G28" i="1"/>
  <c r="G27" i="1"/>
  <c r="J23" i="1"/>
  <c r="G10" i="1"/>
  <c r="G11" i="1"/>
  <c r="G12" i="1"/>
  <c r="G13" i="1"/>
  <c r="E14" i="1"/>
  <c r="F14" i="1"/>
  <c r="D14" i="1"/>
  <c r="C14" i="1"/>
  <c r="J6" i="1"/>
  <c r="G6" i="1"/>
  <c r="K6" i="1" l="1"/>
  <c r="G42" i="1"/>
  <c r="C55" i="1" s="1"/>
  <c r="G50" i="1"/>
  <c r="G14" i="1"/>
  <c r="H12" i="1"/>
  <c r="H11" i="1"/>
  <c r="H10" i="1"/>
  <c r="H13" i="1"/>
  <c r="G23" i="1"/>
  <c r="G31" i="1"/>
  <c r="K23" i="1" l="1"/>
  <c r="H30" i="1" s="1"/>
  <c r="C54" i="1"/>
  <c r="H29" i="1"/>
  <c r="H14" i="1"/>
  <c r="H28" i="1" l="1"/>
  <c r="H33" i="1"/>
  <c r="I42" i="1" s="1"/>
  <c r="D54" i="1"/>
  <c r="E62" i="1" s="1"/>
  <c r="H27" i="1"/>
  <c r="J42" i="1" l="1"/>
  <c r="K42" i="1" s="1"/>
  <c r="H47" i="1" s="1"/>
  <c r="B55" i="1"/>
  <c r="B56" i="1" s="1"/>
  <c r="H31" i="1"/>
  <c r="H49" i="1"/>
  <c r="D55" i="1" l="1"/>
  <c r="H48" i="1"/>
  <c r="H46" i="1"/>
  <c r="H50" i="1" s="1"/>
  <c r="D56" i="1"/>
  <c r="E61" i="1" l="1"/>
  <c r="F62" i="1" s="1"/>
  <c r="H62" i="1" s="1"/>
  <c r="H63" i="1" s="1"/>
  <c r="F63" i="1" l="1"/>
</calcChain>
</file>

<file path=xl/sharedStrings.xml><?xml version="1.0" encoding="utf-8"?>
<sst xmlns="http://schemas.openxmlformats.org/spreadsheetml/2006/main" count="99" uniqueCount="42">
  <si>
    <t xml:space="preserve">September </t>
  </si>
  <si>
    <t>Embedded Generation</t>
  </si>
  <si>
    <t>Class A Load</t>
  </si>
  <si>
    <t>Excluded Load</t>
  </si>
  <si>
    <t>Class B Load</t>
  </si>
  <si>
    <t>Market AQEW</t>
  </si>
  <si>
    <t>GA Rate</t>
  </si>
  <si>
    <t xml:space="preserve">GA Recovery </t>
  </si>
  <si>
    <t>MP A</t>
  </si>
  <si>
    <t>MP B</t>
  </si>
  <si>
    <t>MP C</t>
  </si>
  <si>
    <t>MP D</t>
  </si>
  <si>
    <t>Share of the cost</t>
  </si>
  <si>
    <t>Assuming the market has 4 MPs</t>
  </si>
  <si>
    <t>October</t>
  </si>
  <si>
    <t>The adjustment arising from the corrected information is a credit of</t>
  </si>
  <si>
    <t>CT 148</t>
  </si>
  <si>
    <t>credit of arising from Class A correction</t>
  </si>
  <si>
    <t>debit of - arising from prior period correction</t>
  </si>
  <si>
    <t>debit of - current month GA costs</t>
  </si>
  <si>
    <t>CT 2148</t>
  </si>
  <si>
    <t>Charge  Type 2148 Example</t>
  </si>
  <si>
    <t>1) September  - Original GA Calculations</t>
  </si>
  <si>
    <t>3) October - GA Calculations</t>
  </si>
  <si>
    <t>Prior Period GA Adjustment $</t>
  </si>
  <si>
    <t>Current Month GA $</t>
  </si>
  <si>
    <t>Total GA $</t>
  </si>
  <si>
    <t>=A-B</t>
  </si>
  <si>
    <t>A</t>
  </si>
  <si>
    <t>B</t>
  </si>
  <si>
    <t>2) September  - Correction to GA Calculations</t>
  </si>
  <si>
    <t>The adjustment settlement amount will then be allocated to all market participants based on the current Class B settlement month load quantities.</t>
  </si>
  <si>
    <t>MP Correction: In October 2018, MP D notified the IESO that it understated Class A volume for September 2017.  MP D originally reported Class A load as 10 and the corrected number is 30. The September GA calculation should have been:</t>
  </si>
  <si>
    <t>Total</t>
  </si>
  <si>
    <t>Cost Component</t>
  </si>
  <si>
    <t>Current Month</t>
  </si>
  <si>
    <t>Prior Period</t>
  </si>
  <si>
    <t>Actual GA posted rate</t>
  </si>
  <si>
    <t>GA rate for RPP settlement purposes</t>
  </si>
  <si>
    <t>GA rate pertaining to prior period adjustment</t>
  </si>
  <si>
    <t>a) All market participants would see the following:</t>
  </si>
  <si>
    <t>b) Market participant D would see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</si>
</sst>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164" fontId="2" fillId="3" borderId="0" xfId="0" applyNumberFormat="1" applyFont="1" applyFill="1"/>
    <xf numFmtId="164" fontId="0" fillId="3" borderId="1" xfId="0" applyNumberFormat="1" applyFill="1" applyBorder="1"/>
    <xf numFmtId="0" fontId="5" fillId="0" borderId="0" xfId="0" applyFont="1"/>
    <xf numFmtId="0" fontId="3" fillId="4" borderId="0" xfId="0" applyFont="1" applyFill="1"/>
    <xf numFmtId="0" fontId="0" fillId="0" borderId="0" xfId="0" applyFont="1"/>
    <xf numFmtId="0" fontId="3" fillId="0" borderId="0" xfId="0" applyFont="1" applyFill="1"/>
    <xf numFmtId="0" fontId="0" fillId="0" borderId="0" xfId="0" applyFill="1"/>
    <xf numFmtId="0" fontId="0" fillId="0" borderId="0" xfId="0" applyAlignment="1">
      <alignment horizontal="center" wrapText="1"/>
    </xf>
    <xf numFmtId="0" fontId="0" fillId="0" borderId="0" xfId="0" quotePrefix="1"/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0" fillId="0" borderId="4" xfId="0" applyBorder="1"/>
    <xf numFmtId="164" fontId="0" fillId="0" borderId="4" xfId="0" applyNumberFormat="1" applyBorder="1"/>
    <xf numFmtId="0" fontId="0" fillId="0" borderId="10" xfId="0" applyFill="1" applyBorder="1"/>
    <xf numFmtId="164" fontId="0" fillId="0" borderId="11" xfId="0" applyNumberFormat="1" applyFill="1" applyBorder="1"/>
    <xf numFmtId="0" fontId="0" fillId="0" borderId="12" xfId="0" applyBorder="1"/>
    <xf numFmtId="164" fontId="0" fillId="0" borderId="13" xfId="0" applyNumberFormat="1" applyBorder="1"/>
    <xf numFmtId="164" fontId="3" fillId="2" borderId="13" xfId="0" applyNumberFormat="1" applyFont="1" applyFill="1" applyBorder="1"/>
    <xf numFmtId="0" fontId="0" fillId="0" borderId="15" xfId="0" applyBorder="1"/>
    <xf numFmtId="164" fontId="2" fillId="0" borderId="16" xfId="0" applyNumberFormat="1" applyFont="1" applyBorder="1"/>
    <xf numFmtId="0" fontId="0" fillId="0" borderId="10" xfId="0" applyBorder="1"/>
    <xf numFmtId="164" fontId="0" fillId="0" borderId="11" xfId="0" applyNumberFormat="1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1" xfId="0" applyFill="1" applyBorder="1"/>
    <xf numFmtId="0" fontId="2" fillId="0" borderId="22" xfId="0" applyFont="1" applyFill="1" applyBorder="1"/>
    <xf numFmtId="0" fontId="0" fillId="0" borderId="17" xfId="0" applyFill="1" applyBorder="1"/>
    <xf numFmtId="0" fontId="2" fillId="0" borderId="23" xfId="0" applyFont="1" applyFill="1" applyBorder="1"/>
    <xf numFmtId="164" fontId="0" fillId="5" borderId="13" xfId="0" applyNumberFormat="1" applyFill="1" applyBorder="1"/>
    <xf numFmtId="0" fontId="0" fillId="0" borderId="0" xfId="0" applyFont="1" applyFill="1" applyBorder="1"/>
    <xf numFmtId="0" fontId="0" fillId="0" borderId="1" xfId="0" applyBorder="1" applyAlignment="1">
      <alignment horizontal="center"/>
    </xf>
    <xf numFmtId="164" fontId="0" fillId="3" borderId="24" xfId="0" applyNumberFormat="1" applyFont="1" applyFill="1" applyBorder="1"/>
    <xf numFmtId="0" fontId="0" fillId="0" borderId="10" xfId="0" applyBorder="1" applyAlignment="1">
      <alignment horizontal="center"/>
    </xf>
    <xf numFmtId="164" fontId="0" fillId="5" borderId="12" xfId="0" applyNumberFormat="1" applyFill="1" applyBorder="1"/>
    <xf numFmtId="0" fontId="0" fillId="0" borderId="15" xfId="0" applyBorder="1" applyAlignment="1">
      <alignment horizontal="center"/>
    </xf>
    <xf numFmtId="0" fontId="2" fillId="0" borderId="9" xfId="0" applyFont="1" applyBorder="1"/>
    <xf numFmtId="164" fontId="0" fillId="0" borderId="10" xfId="0" applyNumberFormat="1" applyBorder="1"/>
    <xf numFmtId="0" fontId="2" fillId="0" borderId="12" xfId="0" applyFont="1" applyBorder="1"/>
    <xf numFmtId="0" fontId="2" fillId="0" borderId="14" xfId="0" applyFont="1" applyBorder="1"/>
    <xf numFmtId="164" fontId="0" fillId="0" borderId="15" xfId="0" applyNumberFormat="1" applyBorder="1"/>
    <xf numFmtId="0" fontId="2" fillId="0" borderId="2" xfId="0" applyFont="1" applyFill="1" applyBorder="1" applyAlignment="1">
      <alignment horizontal="center" wrapText="1"/>
    </xf>
    <xf numFmtId="164" fontId="0" fillId="0" borderId="5" xfId="0" applyNumberFormat="1" applyFill="1" applyBorder="1"/>
    <xf numFmtId="0" fontId="0" fillId="0" borderId="13" xfId="0" applyFill="1" applyBorder="1"/>
    <xf numFmtId="164" fontId="0" fillId="0" borderId="13" xfId="0" applyNumberFormat="1" applyFill="1" applyBorder="1"/>
    <xf numFmtId="164" fontId="0" fillId="0" borderId="16" xfId="0" applyNumberFormat="1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164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24" xfId="0" applyBorder="1"/>
    <xf numFmtId="164" fontId="0" fillId="0" borderId="31" xfId="0" applyNumberFormat="1" applyBorder="1"/>
    <xf numFmtId="164" fontId="2" fillId="0" borderId="16" xfId="0" applyNumberFormat="1" applyFont="1" applyFill="1" applyBorder="1"/>
    <xf numFmtId="164" fontId="2" fillId="0" borderId="14" xfId="0" applyNumberFormat="1" applyFont="1" applyBorder="1"/>
    <xf numFmtId="164" fontId="2" fillId="0" borderId="0" xfId="0" applyNumberFormat="1" applyFont="1" applyFill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workbookViewId="0">
      <selection activeCell="N12" sqref="N12"/>
    </sheetView>
  </sheetViews>
  <sheetFormatPr defaultRowHeight="14.4" x14ac:dyDescent="0.3"/>
  <cols>
    <col min="1" max="1" width="11.88671875" bestFit="1" customWidth="1"/>
    <col min="2" max="2" width="14.44140625" customWidth="1"/>
    <col min="3" max="3" width="12.5546875" bestFit="1" customWidth="1"/>
    <col min="4" max="4" width="19.33203125" bestFit="1" customWidth="1"/>
    <col min="5" max="5" width="12" bestFit="1" customWidth="1"/>
    <col min="6" max="6" width="12.6640625" bestFit="1" customWidth="1"/>
    <col min="7" max="7" width="11.109375" bestFit="1" customWidth="1"/>
    <col min="8" max="8" width="22.44140625" bestFit="1" customWidth="1"/>
    <col min="9" max="9" width="14.88671875" customWidth="1"/>
    <col min="10" max="10" width="12.6640625" customWidth="1"/>
  </cols>
  <sheetData>
    <row r="1" spans="1:12" ht="21" x14ac:dyDescent="0.4">
      <c r="A1" s="9" t="s">
        <v>21</v>
      </c>
    </row>
    <row r="3" spans="1:12" ht="18" x14ac:dyDescent="0.35">
      <c r="A3" s="10" t="s">
        <v>22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2" ht="15" thickBot="1" x14ac:dyDescent="0.35"/>
    <row r="5" spans="1:12" s="14" customFormat="1" ht="29.4" thickBot="1" x14ac:dyDescent="0.35">
      <c r="C5" s="21" t="s">
        <v>5</v>
      </c>
      <c r="D5" s="22" t="s">
        <v>1</v>
      </c>
      <c r="E5" s="22" t="s">
        <v>2</v>
      </c>
      <c r="F5" s="22" t="s">
        <v>3</v>
      </c>
      <c r="G5" s="22" t="s">
        <v>4</v>
      </c>
      <c r="H5" s="22" t="s">
        <v>25</v>
      </c>
      <c r="I5" s="22" t="s">
        <v>24</v>
      </c>
      <c r="J5" s="22" t="s">
        <v>26</v>
      </c>
      <c r="K5" s="23" t="s">
        <v>6</v>
      </c>
      <c r="L5" s="17"/>
    </row>
    <row r="6" spans="1:12" ht="15" thickBot="1" x14ac:dyDescent="0.35">
      <c r="A6" s="24" t="s">
        <v>0</v>
      </c>
      <c r="B6" s="25">
        <v>2017</v>
      </c>
      <c r="C6" s="26">
        <v>150</v>
      </c>
      <c r="D6" s="26">
        <v>50</v>
      </c>
      <c r="E6" s="26">
        <v>40</v>
      </c>
      <c r="F6" s="26">
        <v>5</v>
      </c>
      <c r="G6" s="26">
        <f>(C6+D6-E6-F6)</f>
        <v>155</v>
      </c>
      <c r="H6" s="27">
        <v>6000</v>
      </c>
      <c r="I6" s="27">
        <v>0</v>
      </c>
      <c r="J6" s="27">
        <f>SUM(H6:I6)</f>
        <v>6000</v>
      </c>
      <c r="K6" s="60">
        <f>J6/G6</f>
        <v>38.70967741935484</v>
      </c>
    </row>
    <row r="8" spans="1:12" ht="15" thickBot="1" x14ac:dyDescent="0.35">
      <c r="A8" s="1" t="s">
        <v>7</v>
      </c>
      <c r="B8" s="11" t="s">
        <v>13</v>
      </c>
      <c r="D8" s="1"/>
    </row>
    <row r="9" spans="1:12" ht="29.4" thickBot="1" x14ac:dyDescent="0.35">
      <c r="B9" s="1"/>
      <c r="C9" s="21" t="s">
        <v>5</v>
      </c>
      <c r="D9" s="22" t="s">
        <v>1</v>
      </c>
      <c r="E9" s="22" t="s">
        <v>2</v>
      </c>
      <c r="F9" s="22" t="s">
        <v>3</v>
      </c>
      <c r="G9" s="22" t="s">
        <v>4</v>
      </c>
      <c r="H9" s="23" t="s">
        <v>12</v>
      </c>
      <c r="I9" s="13"/>
    </row>
    <row r="10" spans="1:12" x14ac:dyDescent="0.3">
      <c r="B10" s="41" t="s">
        <v>8</v>
      </c>
      <c r="C10" s="45">
        <v>45</v>
      </c>
      <c r="D10" s="28"/>
      <c r="E10" s="28"/>
      <c r="F10" s="28">
        <v>5</v>
      </c>
      <c r="G10" s="28">
        <f t="shared" ref="G10:G14" si="0">(C10+D10-E10-F10)</f>
        <v>40</v>
      </c>
      <c r="H10" s="29">
        <f>G10*$K$6</f>
        <v>1548.3870967741937</v>
      </c>
      <c r="I10" s="13"/>
    </row>
    <row r="11" spans="1:12" x14ac:dyDescent="0.3">
      <c r="B11" s="42" t="s">
        <v>9</v>
      </c>
      <c r="C11" s="38">
        <v>50</v>
      </c>
      <c r="D11" s="2">
        <v>15</v>
      </c>
      <c r="E11" s="2">
        <v>20</v>
      </c>
      <c r="F11" s="2"/>
      <c r="G11" s="2">
        <f t="shared" si="0"/>
        <v>45</v>
      </c>
      <c r="H11" s="31">
        <f>G11*$K$6</f>
        <v>1741.9354838709678</v>
      </c>
    </row>
    <row r="12" spans="1:12" x14ac:dyDescent="0.3">
      <c r="B12" s="42" t="s">
        <v>10</v>
      </c>
      <c r="C12" s="38">
        <v>30</v>
      </c>
      <c r="D12" s="2">
        <v>25</v>
      </c>
      <c r="E12" s="2">
        <v>10</v>
      </c>
      <c r="F12" s="2"/>
      <c r="G12" s="2">
        <f t="shared" si="0"/>
        <v>45</v>
      </c>
      <c r="H12" s="31">
        <f>G12*$K$6</f>
        <v>1741.9354838709678</v>
      </c>
    </row>
    <row r="13" spans="1:12" ht="18" x14ac:dyDescent="0.35">
      <c r="B13" s="43" t="s">
        <v>11</v>
      </c>
      <c r="C13" s="39">
        <v>25</v>
      </c>
      <c r="D13" s="3">
        <v>10</v>
      </c>
      <c r="E13" s="6">
        <v>10</v>
      </c>
      <c r="F13" s="3"/>
      <c r="G13" s="5">
        <f t="shared" si="0"/>
        <v>25</v>
      </c>
      <c r="H13" s="32">
        <f>G13*$K$6</f>
        <v>967.74193548387098</v>
      </c>
      <c r="I13" t="s">
        <v>29</v>
      </c>
    </row>
    <row r="14" spans="1:12" ht="15" thickBot="1" x14ac:dyDescent="0.35">
      <c r="B14" s="46" t="s">
        <v>33</v>
      </c>
      <c r="C14" s="40">
        <f>SUM(C10:C13)</f>
        <v>150</v>
      </c>
      <c r="D14" s="33">
        <f>SUM(D10:D13)</f>
        <v>50</v>
      </c>
      <c r="E14" s="33">
        <f t="shared" ref="E14:F14" si="1">SUM(E10:E13)</f>
        <v>40</v>
      </c>
      <c r="F14" s="33">
        <f t="shared" si="1"/>
        <v>5</v>
      </c>
      <c r="G14" s="33">
        <f t="shared" si="0"/>
        <v>155</v>
      </c>
      <c r="H14" s="34">
        <f>SUM(H10:H13)</f>
        <v>6000</v>
      </c>
    </row>
    <row r="18" spans="1:12" ht="18" x14ac:dyDescent="0.35">
      <c r="A18" s="10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2" s="13" customFormat="1" ht="18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2" ht="28.2" customHeight="1" x14ac:dyDescent="0.3">
      <c r="A20" s="76" t="s">
        <v>32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</row>
    <row r="21" spans="1:12" ht="15" thickBot="1" x14ac:dyDescent="0.35"/>
    <row r="22" spans="1:12" s="14" customFormat="1" ht="29.4" thickBot="1" x14ac:dyDescent="0.35">
      <c r="C22" s="21" t="s">
        <v>5</v>
      </c>
      <c r="D22" s="22" t="s">
        <v>1</v>
      </c>
      <c r="E22" s="22" t="s">
        <v>2</v>
      </c>
      <c r="F22" s="22" t="s">
        <v>3</v>
      </c>
      <c r="G22" s="22" t="s">
        <v>4</v>
      </c>
      <c r="H22" s="22" t="s">
        <v>25</v>
      </c>
      <c r="I22" s="22" t="s">
        <v>24</v>
      </c>
      <c r="J22" s="22" t="s">
        <v>26</v>
      </c>
      <c r="K22" s="23" t="s">
        <v>6</v>
      </c>
      <c r="L22" s="17"/>
    </row>
    <row r="23" spans="1:12" ht="15" thickBot="1" x14ac:dyDescent="0.35">
      <c r="A23" s="24" t="s">
        <v>0</v>
      </c>
      <c r="B23" s="25">
        <v>2017</v>
      </c>
      <c r="C23" s="26">
        <f>C31</f>
        <v>150</v>
      </c>
      <c r="D23" s="26">
        <f>D31</f>
        <v>50</v>
      </c>
      <c r="E23" s="26">
        <f>E31</f>
        <v>60</v>
      </c>
      <c r="F23" s="26">
        <f>F31</f>
        <v>5</v>
      </c>
      <c r="G23" s="26">
        <f>(C23+D23-E23-F23)</f>
        <v>135</v>
      </c>
      <c r="H23" s="27">
        <v>6000</v>
      </c>
      <c r="I23" s="27">
        <v>0</v>
      </c>
      <c r="J23" s="27">
        <f>SUM(H23:I23)</f>
        <v>6000</v>
      </c>
      <c r="K23" s="60">
        <f>J23/G23</f>
        <v>44.444444444444443</v>
      </c>
    </row>
    <row r="25" spans="1:12" ht="15" thickBot="1" x14ac:dyDescent="0.35">
      <c r="A25" s="1" t="s">
        <v>7</v>
      </c>
      <c r="B25" s="11" t="s">
        <v>13</v>
      </c>
    </row>
    <row r="26" spans="1:12" ht="29.4" thickBot="1" x14ac:dyDescent="0.35">
      <c r="B26" s="1"/>
      <c r="C26" s="21" t="s">
        <v>5</v>
      </c>
      <c r="D26" s="22" t="s">
        <v>1</v>
      </c>
      <c r="E26" s="22" t="s">
        <v>2</v>
      </c>
      <c r="F26" s="22" t="s">
        <v>3</v>
      </c>
      <c r="G26" s="22" t="s">
        <v>4</v>
      </c>
      <c r="H26" s="23" t="s">
        <v>12</v>
      </c>
      <c r="I26" s="13"/>
    </row>
    <row r="27" spans="1:12" x14ac:dyDescent="0.3">
      <c r="B27" s="41" t="s">
        <v>8</v>
      </c>
      <c r="C27" s="37">
        <v>45</v>
      </c>
      <c r="D27" s="35"/>
      <c r="E27" s="35"/>
      <c r="F27" s="35">
        <v>5</v>
      </c>
      <c r="G27" s="35">
        <f t="shared" ref="G27:G31" si="2">(C27+D27-E27-F27)</f>
        <v>40</v>
      </c>
      <c r="H27" s="36">
        <f>G27*$K$23</f>
        <v>1777.7777777777778</v>
      </c>
    </row>
    <row r="28" spans="1:12" x14ac:dyDescent="0.3">
      <c r="B28" s="42" t="s">
        <v>9</v>
      </c>
      <c r="C28" s="38">
        <v>50</v>
      </c>
      <c r="D28" s="2">
        <v>15</v>
      </c>
      <c r="E28" s="2">
        <v>20</v>
      </c>
      <c r="F28" s="2"/>
      <c r="G28" s="2">
        <f t="shared" si="2"/>
        <v>45</v>
      </c>
      <c r="H28" s="31">
        <f>G28*$K$23</f>
        <v>2000</v>
      </c>
    </row>
    <row r="29" spans="1:12" x14ac:dyDescent="0.3">
      <c r="B29" s="42" t="s">
        <v>10</v>
      </c>
      <c r="C29" s="38">
        <v>30</v>
      </c>
      <c r="D29" s="2">
        <v>25</v>
      </c>
      <c r="E29" s="2">
        <v>10</v>
      </c>
      <c r="F29" s="2"/>
      <c r="G29" s="2">
        <f t="shared" si="2"/>
        <v>45</v>
      </c>
      <c r="H29" s="31">
        <f>G29*$K$23</f>
        <v>2000</v>
      </c>
    </row>
    <row r="30" spans="1:12" ht="18" x14ac:dyDescent="0.35">
      <c r="B30" s="43" t="s">
        <v>11</v>
      </c>
      <c r="C30" s="39">
        <v>25</v>
      </c>
      <c r="D30" s="3">
        <v>10</v>
      </c>
      <c r="E30" s="6">
        <v>30</v>
      </c>
      <c r="F30" s="3"/>
      <c r="G30" s="5">
        <f>(C30+D30-E30-F30)</f>
        <v>5</v>
      </c>
      <c r="H30" s="32">
        <f>G30*$K$23</f>
        <v>222.22222222222223</v>
      </c>
      <c r="I30" t="s">
        <v>28</v>
      </c>
    </row>
    <row r="31" spans="1:12" ht="15" thickBot="1" x14ac:dyDescent="0.35">
      <c r="B31" s="44" t="s">
        <v>33</v>
      </c>
      <c r="C31" s="40">
        <f>SUM(C27:C30)</f>
        <v>150</v>
      </c>
      <c r="D31" s="33">
        <f>SUM(D27:D30)</f>
        <v>50</v>
      </c>
      <c r="E31" s="33">
        <f t="shared" ref="E31" si="3">SUM(E27:E30)</f>
        <v>60</v>
      </c>
      <c r="F31" s="33">
        <f t="shared" ref="F31" si="4">SUM(F27:F30)</f>
        <v>5</v>
      </c>
      <c r="G31" s="33">
        <f t="shared" si="2"/>
        <v>135</v>
      </c>
      <c r="H31" s="34">
        <f>SUM(H27:H30)</f>
        <v>6000</v>
      </c>
    </row>
    <row r="33" spans="1:11" x14ac:dyDescent="0.3">
      <c r="A33" t="s">
        <v>15</v>
      </c>
      <c r="H33" s="7">
        <f>H30-H13</f>
        <v>-745.5197132616488</v>
      </c>
      <c r="I33" s="15" t="s">
        <v>27</v>
      </c>
    </row>
    <row r="34" spans="1:11" x14ac:dyDescent="0.3">
      <c r="H34" s="75"/>
      <c r="I34" s="15"/>
    </row>
    <row r="35" spans="1:11" x14ac:dyDescent="0.3">
      <c r="H35" s="75"/>
      <c r="I35" s="15"/>
    </row>
    <row r="37" spans="1:11" ht="18" x14ac:dyDescent="0.35">
      <c r="A37" s="10" t="s">
        <v>23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9" spans="1:11" x14ac:dyDescent="0.3">
      <c r="A39" s="76" t="s">
        <v>31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</row>
    <row r="40" spans="1:11" ht="15" thickBot="1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s="14" customFormat="1" ht="29.4" thickBot="1" x14ac:dyDescent="0.35">
      <c r="C41" s="21" t="s">
        <v>5</v>
      </c>
      <c r="D41" s="22" t="s">
        <v>1</v>
      </c>
      <c r="E41" s="22" t="s">
        <v>2</v>
      </c>
      <c r="F41" s="22" t="s">
        <v>3</v>
      </c>
      <c r="G41" s="22" t="s">
        <v>4</v>
      </c>
      <c r="H41" s="22" t="s">
        <v>25</v>
      </c>
      <c r="I41" s="22" t="s">
        <v>24</v>
      </c>
      <c r="J41" s="22" t="s">
        <v>26</v>
      </c>
      <c r="K41" s="23" t="s">
        <v>6</v>
      </c>
    </row>
    <row r="42" spans="1:11" ht="15" thickBot="1" x14ac:dyDescent="0.35">
      <c r="A42" s="24" t="s">
        <v>14</v>
      </c>
      <c r="B42" s="25">
        <v>2018</v>
      </c>
      <c r="C42" s="26">
        <f>C50</f>
        <v>190</v>
      </c>
      <c r="D42" s="26">
        <f>D50</f>
        <v>45</v>
      </c>
      <c r="E42" s="26">
        <f>E50</f>
        <v>50</v>
      </c>
      <c r="F42" s="26">
        <f>F50</f>
        <v>5</v>
      </c>
      <c r="G42" s="26">
        <f>(C42+D42-E42-F42)</f>
        <v>180</v>
      </c>
      <c r="H42" s="27">
        <v>8000</v>
      </c>
      <c r="I42" s="27">
        <f>H33*-1</f>
        <v>745.5197132616488</v>
      </c>
      <c r="J42" s="27">
        <f>SUM(H42:I42)</f>
        <v>8745.5197132616486</v>
      </c>
      <c r="K42" s="60">
        <f>J42/G42</f>
        <v>48.586220629231384</v>
      </c>
    </row>
    <row r="44" spans="1:11" ht="15" thickBot="1" x14ac:dyDescent="0.35">
      <c r="A44" s="1" t="s">
        <v>7</v>
      </c>
      <c r="B44" s="11" t="s">
        <v>13</v>
      </c>
    </row>
    <row r="45" spans="1:11" ht="29.4" thickBot="1" x14ac:dyDescent="0.35">
      <c r="B45" s="1"/>
      <c r="C45" s="18" t="s">
        <v>5</v>
      </c>
      <c r="D45" s="19" t="s">
        <v>1</v>
      </c>
      <c r="E45" s="19" t="s">
        <v>2</v>
      </c>
      <c r="F45" s="19" t="s">
        <v>3</v>
      </c>
      <c r="G45" s="19" t="s">
        <v>4</v>
      </c>
      <c r="H45" s="20" t="s">
        <v>12</v>
      </c>
      <c r="I45" s="13"/>
    </row>
    <row r="46" spans="1:11" x14ac:dyDescent="0.3">
      <c r="B46" s="41" t="s">
        <v>8</v>
      </c>
      <c r="C46" s="37">
        <v>35</v>
      </c>
      <c r="D46" s="35"/>
      <c r="E46" s="35"/>
      <c r="F46" s="35">
        <v>5</v>
      </c>
      <c r="G46" s="35">
        <f t="shared" ref="G46:G50" si="5">(C46+D46-E46-F46)</f>
        <v>30</v>
      </c>
      <c r="H46" s="36">
        <f>G46*$K$42</f>
        <v>1457.5866188769414</v>
      </c>
    </row>
    <row r="47" spans="1:11" x14ac:dyDescent="0.3">
      <c r="B47" s="42" t="s">
        <v>9</v>
      </c>
      <c r="C47" s="38">
        <v>80</v>
      </c>
      <c r="D47" s="2">
        <v>5</v>
      </c>
      <c r="E47" s="2">
        <v>20</v>
      </c>
      <c r="F47" s="2"/>
      <c r="G47" s="2">
        <f t="shared" si="5"/>
        <v>65</v>
      </c>
      <c r="H47" s="31">
        <f>G47*$K$42</f>
        <v>3158.1043409000399</v>
      </c>
    </row>
    <row r="48" spans="1:11" x14ac:dyDescent="0.3">
      <c r="B48" s="42" t="s">
        <v>10</v>
      </c>
      <c r="C48" s="38">
        <v>40</v>
      </c>
      <c r="D48" s="2">
        <v>25</v>
      </c>
      <c r="E48" s="2">
        <v>10</v>
      </c>
      <c r="F48" s="2"/>
      <c r="G48" s="2">
        <f t="shared" si="5"/>
        <v>55</v>
      </c>
      <c r="H48" s="31">
        <f>G48*$K$42</f>
        <v>2672.2421346077263</v>
      </c>
    </row>
    <row r="49" spans="1:9" ht="18" x14ac:dyDescent="0.35">
      <c r="B49" s="43" t="s">
        <v>11</v>
      </c>
      <c r="C49" s="39">
        <v>35</v>
      </c>
      <c r="D49" s="3">
        <v>15</v>
      </c>
      <c r="E49" s="4">
        <v>20</v>
      </c>
      <c r="F49" s="3"/>
      <c r="G49" s="5">
        <f t="shared" si="5"/>
        <v>30</v>
      </c>
      <c r="H49" s="47">
        <f>G49*$K$42</f>
        <v>1457.5866188769414</v>
      </c>
    </row>
    <row r="50" spans="1:9" ht="15" thickBot="1" x14ac:dyDescent="0.35">
      <c r="B50" s="44" t="s">
        <v>33</v>
      </c>
      <c r="C50" s="40">
        <f>SUM(C46:C49)</f>
        <v>190</v>
      </c>
      <c r="D50" s="33">
        <f>SUM(D46:D49)</f>
        <v>45</v>
      </c>
      <c r="E50" s="33">
        <f t="shared" ref="E50" si="6">SUM(E46:E49)</f>
        <v>50</v>
      </c>
      <c r="F50" s="33">
        <f t="shared" ref="F50" si="7">SUM(F46:F49)</f>
        <v>5</v>
      </c>
      <c r="G50" s="33">
        <f t="shared" si="5"/>
        <v>180</v>
      </c>
      <c r="H50" s="34">
        <f>SUM(H46:H49)</f>
        <v>8745.5197132616486</v>
      </c>
    </row>
    <row r="52" spans="1:9" ht="15" thickBot="1" x14ac:dyDescent="0.35">
      <c r="A52" t="s">
        <v>40</v>
      </c>
    </row>
    <row r="53" spans="1:9" ht="29.4" thickBot="1" x14ac:dyDescent="0.35">
      <c r="B53" s="59" t="s">
        <v>34</v>
      </c>
      <c r="C53" s="20" t="s">
        <v>4</v>
      </c>
      <c r="D53" s="20" t="s">
        <v>6</v>
      </c>
    </row>
    <row r="54" spans="1:9" x14ac:dyDescent="0.3">
      <c r="A54" s="54" t="s">
        <v>35</v>
      </c>
      <c r="B54" s="55">
        <f>H42</f>
        <v>8000</v>
      </c>
      <c r="C54" s="35">
        <f>G42</f>
        <v>180</v>
      </c>
      <c r="D54" s="36">
        <f>B54/C54</f>
        <v>44.444444444444443</v>
      </c>
    </row>
    <row r="55" spans="1:9" x14ac:dyDescent="0.3">
      <c r="A55" s="56" t="s">
        <v>36</v>
      </c>
      <c r="B55" s="8">
        <f>I42</f>
        <v>745.5197132616488</v>
      </c>
      <c r="C55" s="2">
        <f>G42</f>
        <v>180</v>
      </c>
      <c r="D55" s="31">
        <f>B55/C55</f>
        <v>4.1417761847869379</v>
      </c>
    </row>
    <row r="56" spans="1:9" ht="15" thickBot="1" x14ac:dyDescent="0.35">
      <c r="A56" s="57" t="s">
        <v>33</v>
      </c>
      <c r="B56" s="58">
        <f>SUM(B54:B55)</f>
        <v>8745.5197132616486</v>
      </c>
      <c r="C56" s="33"/>
      <c r="D56" s="63">
        <f>SUM(D54:D55)</f>
        <v>48.586220629231377</v>
      </c>
    </row>
    <row r="58" spans="1:9" ht="15" thickBot="1" x14ac:dyDescent="0.35">
      <c r="A58" t="s">
        <v>41</v>
      </c>
      <c r="B58" s="48"/>
    </row>
    <row r="59" spans="1:9" ht="29.4" thickBot="1" x14ac:dyDescent="0.35">
      <c r="B59" s="70"/>
      <c r="C59" s="70"/>
      <c r="D59" s="70"/>
      <c r="E59" s="70"/>
      <c r="F59" s="18" t="s">
        <v>34</v>
      </c>
      <c r="G59" s="19" t="s">
        <v>4</v>
      </c>
      <c r="H59" s="20" t="s">
        <v>6</v>
      </c>
    </row>
    <row r="60" spans="1:9" x14ac:dyDescent="0.3">
      <c r="A60" s="71" t="s">
        <v>20</v>
      </c>
      <c r="B60" s="64" t="s">
        <v>17</v>
      </c>
      <c r="C60" s="64"/>
      <c r="D60" s="64"/>
      <c r="E60" s="65"/>
      <c r="F60" s="50">
        <v>-745.52</v>
      </c>
      <c r="G60" s="51">
        <v>30</v>
      </c>
      <c r="H60" s="29">
        <f>F60/G60</f>
        <v>-24.850666666666665</v>
      </c>
      <c r="I60" t="s">
        <v>39</v>
      </c>
    </row>
    <row r="61" spans="1:9" x14ac:dyDescent="0.3">
      <c r="A61" s="66" t="s">
        <v>16</v>
      </c>
      <c r="B61" s="67" t="s">
        <v>18</v>
      </c>
      <c r="C61" s="67"/>
      <c r="D61" s="67"/>
      <c r="E61" s="68">
        <f>G49*D55</f>
        <v>124.25328554360814</v>
      </c>
      <c r="F61" s="30"/>
      <c r="G61" s="49"/>
      <c r="H61" s="61"/>
    </row>
    <row r="62" spans="1:9" ht="15" thickBot="1" x14ac:dyDescent="0.35">
      <c r="A62" s="69" t="s">
        <v>16</v>
      </c>
      <c r="B62" s="70" t="s">
        <v>19</v>
      </c>
      <c r="C62" s="70"/>
      <c r="D62" s="70"/>
      <c r="E62" s="72">
        <f>D54*G49</f>
        <v>1333.3333333333333</v>
      </c>
      <c r="F62" s="52">
        <f>+E62+E61</f>
        <v>1457.5866188769414</v>
      </c>
      <c r="G62" s="49">
        <v>30</v>
      </c>
      <c r="H62" s="62">
        <f>F62/G62</f>
        <v>48.586220629231384</v>
      </c>
      <c r="I62" t="s">
        <v>37</v>
      </c>
    </row>
    <row r="63" spans="1:9" ht="15" thickBot="1" x14ac:dyDescent="0.35">
      <c r="A63" s="69"/>
      <c r="B63" s="70"/>
      <c r="C63" s="70"/>
      <c r="D63" s="70"/>
      <c r="E63" s="70"/>
      <c r="F63" s="74">
        <f>+F60+F62</f>
        <v>712.06661887694145</v>
      </c>
      <c r="G63" s="53"/>
      <c r="H63" s="73">
        <f>SUM(H60:H62)</f>
        <v>23.735553962564719</v>
      </c>
      <c r="I63" t="s">
        <v>38</v>
      </c>
    </row>
  </sheetData>
  <mergeCells count="2">
    <mergeCell ref="A20:K20"/>
    <mergeCell ref="A39:K39"/>
  </mergeCells>
  <pageMargins left="0.7" right="0.7" top="0.75" bottom="0.75" header="0.3" footer="0.3"/>
  <pageSetup paperSize="5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Idalin McKenzie</dc:creator>
  <cp:lastModifiedBy>Batul Rahimtoola</cp:lastModifiedBy>
  <cp:lastPrinted>2019-03-08T21:08:30Z</cp:lastPrinted>
  <dcterms:created xsi:type="dcterms:W3CDTF">2018-12-12T17:47:44Z</dcterms:created>
  <dcterms:modified xsi:type="dcterms:W3CDTF">2019-05-15T18:37:40Z</dcterms:modified>
</cp:coreProperties>
</file>